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10.xml" ContentType="application/vnd.ms-excel.controlproperti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ThisWorkbook" defaultThemeVersion="124226"/>
  <bookViews>
    <workbookView xWindow="14775" yWindow="-180" windowWidth="11160" windowHeight="12030" activeTab="1"/>
  </bookViews>
  <sheets>
    <sheet name="RELEVÉS" sheetId="114" r:id="rId1"/>
    <sheet name="AOUT_2022" sheetId="83" r:id="rId2"/>
    <sheet name="MINI-MAXI" sheetId="89" r:id="rId3"/>
    <sheet name="MOIS" sheetId="96" r:id="rId4"/>
    <sheet name="CONSOLE" sheetId="118" r:id="rId5"/>
    <sheet name="GRAPHIQUES" sheetId="106" r:id="rId6"/>
  </sheets>
  <definedNames>
    <definedName name="Ligne">OFFSET(CONSOLE!#REF!,,,MATCH(CONSOLE!#REF!,CONSOLE!#REF!,1))</definedName>
    <definedName name="Ligne1">OFFSET(Ligne,,1,,)</definedName>
  </definedNames>
  <calcPr calcId="145621"/>
</workbook>
</file>

<file path=xl/calcChain.xml><?xml version="1.0" encoding="utf-8"?>
<calcChain xmlns="http://schemas.openxmlformats.org/spreadsheetml/2006/main">
  <c r="AU3" i="83" l="1"/>
  <c r="AX5" i="83"/>
  <c r="AU7" i="83"/>
  <c r="AX9" i="83"/>
  <c r="AX7" i="83" s="1"/>
  <c r="AU11" i="83"/>
  <c r="AV11" i="83"/>
  <c r="AU13" i="83"/>
  <c r="AV13" i="83"/>
  <c r="AU15" i="83"/>
  <c r="AV15" i="83"/>
  <c r="AU17" i="83"/>
  <c r="AV17" i="83"/>
  <c r="AU19" i="83"/>
  <c r="AV19" i="83"/>
  <c r="AU21" i="83"/>
  <c r="AV21" i="83"/>
  <c r="AU23" i="83"/>
  <c r="AV23" i="83"/>
  <c r="AU25" i="83"/>
  <c r="AV25" i="83"/>
  <c r="AU27" i="83"/>
  <c r="AV27" i="83"/>
  <c r="AU29" i="83"/>
  <c r="AV29" i="83"/>
  <c r="AU31" i="83"/>
  <c r="AV31" i="83"/>
  <c r="AU33" i="83"/>
  <c r="AV33" i="83"/>
  <c r="AU35" i="83"/>
  <c r="AV35" i="83"/>
  <c r="AU37" i="83"/>
  <c r="AV37" i="83"/>
  <c r="AU39" i="83"/>
  <c r="AV39" i="83"/>
  <c r="AU41" i="83"/>
  <c r="AV41" i="83"/>
  <c r="AU43" i="83"/>
  <c r="AV43" i="83"/>
  <c r="AU45" i="83"/>
  <c r="AV45" i="83"/>
  <c r="AU47" i="83"/>
  <c r="AV47" i="83"/>
  <c r="AU49" i="83"/>
  <c r="AV49" i="83"/>
  <c r="AU51" i="83"/>
  <c r="AV51" i="83"/>
  <c r="AU53" i="83"/>
  <c r="AV53" i="83"/>
  <c r="AU55" i="83"/>
  <c r="AV55" i="83"/>
  <c r="AU57" i="83"/>
  <c r="AV57" i="83"/>
  <c r="AU59" i="83"/>
  <c r="AV59" i="83"/>
  <c r="AU61" i="83"/>
  <c r="AV61" i="83"/>
  <c r="AU63" i="83"/>
  <c r="AV63" i="83"/>
  <c r="AU65" i="83"/>
  <c r="AV65" i="83"/>
  <c r="AU67" i="83"/>
  <c r="AV67" i="83"/>
  <c r="AU69" i="83"/>
  <c r="AV69" i="83"/>
  <c r="AU71" i="83"/>
  <c r="AV71" i="83"/>
  <c r="D55" i="83" l="1"/>
  <c r="V55" i="83" s="1"/>
  <c r="C51" i="96"/>
  <c r="C50" i="96"/>
  <c r="A11" i="96" l="1"/>
  <c r="C55" i="83"/>
  <c r="AE55" i="83"/>
  <c r="AM28" i="114"/>
  <c r="AD55" i="83" l="1"/>
  <c r="U55" i="83"/>
  <c r="Q5" i="114"/>
  <c r="S5" i="114" s="1"/>
  <c r="AM27" i="114" l="1"/>
  <c r="AM26" i="114" l="1"/>
  <c r="F2" i="89" l="1"/>
  <c r="AM25" i="114" l="1"/>
  <c r="AM24" i="114" l="1"/>
  <c r="BM90" i="83" l="1"/>
  <c r="BK90" i="83"/>
  <c r="BI90" i="83"/>
  <c r="BG90" i="83"/>
  <c r="AI9" i="83" l="1"/>
  <c r="AI7" i="83" s="1"/>
  <c r="AG9" i="83"/>
  <c r="AG7" i="83" s="1"/>
  <c r="X9" i="83"/>
  <c r="N7" i="83"/>
  <c r="P9" i="83" s="1"/>
  <c r="J7" i="83"/>
  <c r="F7" i="83"/>
  <c r="H9" i="83" s="1"/>
  <c r="BN90" i="83"/>
  <c r="AQ5" i="83"/>
  <c r="AO5" i="83"/>
  <c r="AM5" i="83"/>
  <c r="AK5" i="83"/>
  <c r="AI5" i="83"/>
  <c r="AG5" i="83"/>
  <c r="BL90" i="83" s="1"/>
  <c r="P7" i="83" l="1"/>
  <c r="BH90" i="83"/>
  <c r="L7" i="83"/>
  <c r="BF90" i="83"/>
  <c r="Z9" i="83"/>
  <c r="BJ90" i="83"/>
  <c r="H7" i="83"/>
  <c r="L9" i="83"/>
  <c r="AE11" i="83" l="1"/>
  <c r="C11" i="83"/>
  <c r="BB11" i="83"/>
  <c r="V11" i="83"/>
  <c r="D13" i="83"/>
  <c r="AM23" i="114"/>
  <c r="AE13" i="83" l="1"/>
  <c r="V13" i="83"/>
  <c r="C13" i="83"/>
  <c r="BB13" i="83"/>
  <c r="D15" i="83"/>
  <c r="AD11" i="83"/>
  <c r="U11" i="83"/>
  <c r="BC11" i="83"/>
  <c r="D17" i="83" l="1"/>
  <c r="D19" i="83" s="1"/>
  <c r="V15" i="83"/>
  <c r="BB15" i="83"/>
  <c r="C15" i="83"/>
  <c r="AE15" i="83"/>
  <c r="U13" i="83"/>
  <c r="BC13" i="83"/>
  <c r="AD13" i="83"/>
  <c r="U15" i="83" l="1"/>
  <c r="BC15" i="83"/>
  <c r="AD15" i="83"/>
  <c r="BB17" i="83"/>
  <c r="V17" i="83"/>
  <c r="AE17" i="83"/>
  <c r="C17" i="83"/>
  <c r="AM22" i="114"/>
  <c r="BC17" i="83" l="1"/>
  <c r="AD17" i="83"/>
  <c r="U17" i="83"/>
  <c r="H27" i="118"/>
  <c r="AM21" i="114" l="1"/>
  <c r="U1332" i="114" l="1"/>
  <c r="U1331" i="114"/>
  <c r="U1330" i="114"/>
  <c r="U1329" i="114"/>
  <c r="U1328" i="114"/>
  <c r="U1327" i="114"/>
  <c r="U1326" i="114"/>
  <c r="U1325" i="114"/>
  <c r="U1324" i="114"/>
  <c r="U1323" i="114"/>
  <c r="U1322" i="114"/>
  <c r="U1321" i="114"/>
  <c r="U1320" i="114"/>
  <c r="U1319" i="114"/>
  <c r="U1318" i="114"/>
  <c r="U1317" i="114"/>
  <c r="U1316" i="114"/>
  <c r="U1315" i="114"/>
  <c r="U1314" i="114"/>
  <c r="U1313" i="114"/>
  <c r="U1312" i="114"/>
  <c r="U1311" i="114"/>
  <c r="U1310" i="114"/>
  <c r="U1309" i="114"/>
  <c r="U1308" i="114"/>
  <c r="U1307" i="114"/>
  <c r="U1306" i="114"/>
  <c r="U1305" i="114"/>
  <c r="U1304" i="114"/>
  <c r="U1303" i="114"/>
  <c r="U1302" i="114"/>
  <c r="U1301" i="114"/>
  <c r="U1300" i="114"/>
  <c r="U1299" i="114"/>
  <c r="U1298" i="114"/>
  <c r="U1297" i="114"/>
  <c r="U1296" i="114"/>
  <c r="U1295" i="114"/>
  <c r="U1294" i="114"/>
  <c r="U1293" i="114"/>
  <c r="U1292" i="114"/>
  <c r="U1291" i="114"/>
  <c r="U1290" i="114"/>
  <c r="U1289" i="114"/>
  <c r="U1288" i="114"/>
  <c r="U1287" i="114"/>
  <c r="U1286" i="114"/>
  <c r="U1285" i="114"/>
  <c r="U1284" i="114"/>
  <c r="U1283" i="114"/>
  <c r="U1282" i="114"/>
  <c r="U1281" i="114"/>
  <c r="U1280" i="114"/>
  <c r="U1279" i="114"/>
  <c r="U1278" i="114"/>
  <c r="U1277" i="114"/>
  <c r="U1276" i="114"/>
  <c r="U1275" i="114"/>
  <c r="U1274" i="114"/>
  <c r="U1273" i="114"/>
  <c r="U1272" i="114"/>
  <c r="U1271" i="114"/>
  <c r="U1270" i="114"/>
  <c r="U1269" i="114"/>
  <c r="U1268" i="114"/>
  <c r="U1267" i="114"/>
  <c r="U1266" i="114"/>
  <c r="U1265" i="114"/>
  <c r="U1264" i="114"/>
  <c r="U1263" i="114"/>
  <c r="U1262" i="114"/>
  <c r="U1261" i="114"/>
  <c r="U1260" i="114"/>
  <c r="U1259" i="114"/>
  <c r="U1258" i="114"/>
  <c r="U1257" i="114"/>
  <c r="U1256" i="114"/>
  <c r="U1255" i="114"/>
  <c r="U1254" i="114"/>
  <c r="U1253" i="114"/>
  <c r="U1252" i="114"/>
  <c r="U1251" i="114"/>
  <c r="U1250" i="114"/>
  <c r="U1249" i="114"/>
  <c r="U1248" i="114"/>
  <c r="U1247" i="114"/>
  <c r="U1246" i="114"/>
  <c r="U1245" i="114"/>
  <c r="U1244" i="114"/>
  <c r="U1243" i="114"/>
  <c r="U1242" i="114"/>
  <c r="U1241" i="114"/>
  <c r="U1240" i="114"/>
  <c r="U1239" i="114"/>
  <c r="U1238" i="114"/>
  <c r="U1237" i="114"/>
  <c r="U1236" i="114"/>
  <c r="U1235" i="114"/>
  <c r="U1234" i="114"/>
  <c r="U1233" i="114"/>
  <c r="U1232" i="114"/>
  <c r="U1231" i="114"/>
  <c r="U1230" i="114"/>
  <c r="U1229" i="114"/>
  <c r="U1228" i="114"/>
  <c r="U1227" i="114"/>
  <c r="U1226" i="114"/>
  <c r="U1225" i="114"/>
  <c r="U1224" i="114"/>
  <c r="U1223" i="114"/>
  <c r="U1222" i="114"/>
  <c r="U1221" i="114"/>
  <c r="U1220" i="114"/>
  <c r="U1219" i="114"/>
  <c r="U1218" i="114"/>
  <c r="U1217" i="114"/>
  <c r="U1216" i="114"/>
  <c r="U1215" i="114"/>
  <c r="U1214" i="114"/>
  <c r="U1213" i="114"/>
  <c r="U1212" i="114"/>
  <c r="U1211" i="114"/>
  <c r="U1210" i="114"/>
  <c r="U1209" i="114"/>
  <c r="U1208" i="114"/>
  <c r="U1207" i="114"/>
  <c r="U1206" i="114"/>
  <c r="U1205" i="114"/>
  <c r="U1204" i="114"/>
  <c r="U1203" i="114"/>
  <c r="U1202" i="114"/>
  <c r="U1201" i="114"/>
  <c r="U1200" i="114"/>
  <c r="U1199" i="114"/>
  <c r="U1198" i="114"/>
  <c r="U1197" i="114"/>
  <c r="U1196" i="114"/>
  <c r="U1195" i="114"/>
  <c r="U1194" i="114"/>
  <c r="U1193" i="114"/>
  <c r="U1192" i="114"/>
  <c r="U1191" i="114"/>
  <c r="U1190" i="114"/>
  <c r="U1189" i="114"/>
  <c r="U1188" i="114"/>
  <c r="U1187" i="114"/>
  <c r="U1186" i="114"/>
  <c r="U1185" i="114"/>
  <c r="U1184" i="114"/>
  <c r="U1183" i="114"/>
  <c r="U1182" i="114"/>
  <c r="U1181" i="114"/>
  <c r="U1180" i="114"/>
  <c r="U1179" i="114"/>
  <c r="U1178" i="114"/>
  <c r="U1177" i="114"/>
  <c r="U1176" i="114"/>
  <c r="U1175" i="114"/>
  <c r="U1174" i="114"/>
  <c r="U1173" i="114"/>
  <c r="U1172" i="114"/>
  <c r="U1171" i="114"/>
  <c r="U1170" i="114"/>
  <c r="U1169" i="114"/>
  <c r="U1168" i="114"/>
  <c r="U1167" i="114"/>
  <c r="U1166" i="114"/>
  <c r="U1165" i="114"/>
  <c r="U1164" i="114"/>
  <c r="U1163" i="114"/>
  <c r="U1162" i="114"/>
  <c r="U1161" i="114"/>
  <c r="U1160" i="114"/>
  <c r="U1159" i="114"/>
  <c r="U1158" i="114"/>
  <c r="U1157" i="114"/>
  <c r="U1156" i="114"/>
  <c r="U1155" i="114"/>
  <c r="U1154" i="114"/>
  <c r="U1153" i="114"/>
  <c r="U1152" i="114"/>
  <c r="U1151" i="114"/>
  <c r="U1150" i="114"/>
  <c r="U1149" i="114"/>
  <c r="U1148" i="114"/>
  <c r="U1147" i="114"/>
  <c r="U1146" i="114"/>
  <c r="U1145" i="114"/>
  <c r="U1144" i="114"/>
  <c r="U1143" i="114"/>
  <c r="U1142" i="114"/>
  <c r="U1141" i="114"/>
  <c r="U1140" i="114"/>
  <c r="U1139" i="114"/>
  <c r="U1138" i="114"/>
  <c r="U1137" i="114"/>
  <c r="U1136" i="114"/>
  <c r="U1135" i="114"/>
  <c r="U1134" i="114"/>
  <c r="U1133" i="114"/>
  <c r="U1132" i="114"/>
  <c r="U1131" i="114"/>
  <c r="U1130" i="114"/>
  <c r="U1129" i="114"/>
  <c r="U1128" i="114"/>
  <c r="U1127" i="114"/>
  <c r="U1126" i="114"/>
  <c r="U1125" i="114"/>
  <c r="U1124" i="114"/>
  <c r="U1123" i="114"/>
  <c r="U1122" i="114"/>
  <c r="U1121" i="114"/>
  <c r="U1120" i="114"/>
  <c r="U1119" i="114"/>
  <c r="U1118" i="114"/>
  <c r="U1117" i="114"/>
  <c r="U1116" i="114"/>
  <c r="U1115" i="114"/>
  <c r="U1114" i="114"/>
  <c r="U1113" i="114"/>
  <c r="U1112" i="114"/>
  <c r="U1111" i="114"/>
  <c r="U1110" i="114"/>
  <c r="U1109" i="114"/>
  <c r="U1108" i="114"/>
  <c r="U1107" i="114"/>
  <c r="U1106" i="114"/>
  <c r="U1105" i="114"/>
  <c r="U1104" i="114"/>
  <c r="U1103" i="114"/>
  <c r="U1102" i="114"/>
  <c r="U1101" i="114"/>
  <c r="U1100" i="114"/>
  <c r="U1099" i="114"/>
  <c r="U1098" i="114"/>
  <c r="U1097" i="114"/>
  <c r="U1096" i="114"/>
  <c r="U1095" i="114"/>
  <c r="U1094" i="114"/>
  <c r="U1093" i="114"/>
  <c r="U1092" i="114"/>
  <c r="U1091" i="114"/>
  <c r="U1090" i="114"/>
  <c r="U1089" i="114"/>
  <c r="U1088" i="114"/>
  <c r="U1087" i="114"/>
  <c r="U1086" i="114"/>
  <c r="U1085" i="114"/>
  <c r="U1084" i="114"/>
  <c r="U1083" i="114"/>
  <c r="U1082" i="114"/>
  <c r="U1081" i="114"/>
  <c r="U1080" i="114"/>
  <c r="U1079" i="114"/>
  <c r="U1078" i="114"/>
  <c r="U1077" i="114"/>
  <c r="U1076" i="114"/>
  <c r="U1075" i="114"/>
  <c r="U1074" i="114"/>
  <c r="U1073" i="114"/>
  <c r="U1072" i="114"/>
  <c r="U1071" i="114"/>
  <c r="U1070" i="114"/>
  <c r="U1069" i="114"/>
  <c r="U1068" i="114"/>
  <c r="U1067" i="114"/>
  <c r="U1066" i="114"/>
  <c r="U1065" i="114"/>
  <c r="U1064" i="114"/>
  <c r="U1063" i="114"/>
  <c r="U1062" i="114"/>
  <c r="U1061" i="114"/>
  <c r="U1060" i="114"/>
  <c r="U1059" i="114"/>
  <c r="U1058" i="114"/>
  <c r="U1057" i="114"/>
  <c r="U1056" i="114"/>
  <c r="U1055" i="114"/>
  <c r="U1054" i="114"/>
  <c r="U1053" i="114"/>
  <c r="U1052" i="114"/>
  <c r="U1051" i="114"/>
  <c r="U1050" i="114"/>
  <c r="U1049" i="114"/>
  <c r="U1048" i="114"/>
  <c r="U1047" i="114"/>
  <c r="U1046" i="114"/>
  <c r="U1045" i="114"/>
  <c r="U1044" i="114"/>
  <c r="U1043" i="114"/>
  <c r="U1042" i="114"/>
  <c r="U1041" i="114"/>
  <c r="U1040" i="114"/>
  <c r="U1039" i="114"/>
  <c r="U1038" i="114"/>
  <c r="U1037" i="114"/>
  <c r="U1036" i="114"/>
  <c r="U1035" i="114"/>
  <c r="U1034" i="114"/>
  <c r="U1033" i="114"/>
  <c r="U1032" i="114"/>
  <c r="U1031" i="114"/>
  <c r="U1030" i="114"/>
  <c r="U1029" i="114"/>
  <c r="U1028" i="114"/>
  <c r="U1027" i="114"/>
  <c r="U1026" i="114"/>
  <c r="U1025" i="114"/>
  <c r="U1024" i="114"/>
  <c r="U1023" i="114"/>
  <c r="U1022" i="114"/>
  <c r="U1021" i="114"/>
  <c r="U1020" i="114"/>
  <c r="U1019" i="114"/>
  <c r="U1018" i="114"/>
  <c r="U1017" i="114"/>
  <c r="U1016" i="114"/>
  <c r="U1015" i="114"/>
  <c r="U1014" i="114"/>
  <c r="U1013" i="114"/>
  <c r="U1012" i="114"/>
  <c r="U1011" i="114"/>
  <c r="U1010" i="114"/>
  <c r="U1009" i="114"/>
  <c r="U1008" i="114"/>
  <c r="U1007" i="114"/>
  <c r="U1006" i="114"/>
  <c r="U1005" i="114"/>
  <c r="U1004" i="114"/>
  <c r="U1003" i="114"/>
  <c r="U1002" i="114"/>
  <c r="U1001" i="114"/>
  <c r="U1000" i="114"/>
  <c r="U999" i="114"/>
  <c r="U998" i="114"/>
  <c r="U997" i="114"/>
  <c r="U996" i="114"/>
  <c r="U995" i="114"/>
  <c r="U994" i="114"/>
  <c r="U993" i="114"/>
  <c r="U992" i="114"/>
  <c r="U991" i="114"/>
  <c r="U990" i="114"/>
  <c r="U989" i="114"/>
  <c r="U988" i="114"/>
  <c r="U987" i="114"/>
  <c r="U986" i="114"/>
  <c r="U985" i="114"/>
  <c r="U984" i="114"/>
  <c r="U983" i="114"/>
  <c r="U982" i="114"/>
  <c r="U981" i="114"/>
  <c r="U980" i="114"/>
  <c r="U979" i="114"/>
  <c r="U978" i="114"/>
  <c r="U977" i="114"/>
  <c r="U976" i="114"/>
  <c r="U975" i="114"/>
  <c r="U974" i="114"/>
  <c r="U973" i="114"/>
  <c r="U972" i="114"/>
  <c r="U971" i="114"/>
  <c r="U970" i="114"/>
  <c r="U969" i="114"/>
  <c r="U968" i="114"/>
  <c r="U967" i="114"/>
  <c r="U966" i="114"/>
  <c r="U965" i="114"/>
  <c r="U964" i="114"/>
  <c r="U963" i="114"/>
  <c r="U962" i="114"/>
  <c r="U961" i="114"/>
  <c r="U960" i="114"/>
  <c r="U959" i="114"/>
  <c r="U958" i="114"/>
  <c r="U957" i="114"/>
  <c r="U956" i="114"/>
  <c r="U955" i="114"/>
  <c r="U954" i="114"/>
  <c r="U953" i="114"/>
  <c r="U952" i="114"/>
  <c r="U951" i="114"/>
  <c r="U950" i="114"/>
  <c r="U949" i="114"/>
  <c r="U948" i="114"/>
  <c r="U947" i="114"/>
  <c r="U946" i="114"/>
  <c r="U945" i="114"/>
  <c r="U944" i="114"/>
  <c r="U943" i="114"/>
  <c r="U942" i="114"/>
  <c r="U941" i="114"/>
  <c r="U940" i="114"/>
  <c r="U939" i="114"/>
  <c r="U938" i="114"/>
  <c r="U937" i="114"/>
  <c r="U936" i="114"/>
  <c r="U935" i="114"/>
  <c r="U934" i="114"/>
  <c r="U933" i="114"/>
  <c r="U932" i="114"/>
  <c r="U931" i="114"/>
  <c r="U930" i="114"/>
  <c r="U929" i="114"/>
  <c r="U928" i="114"/>
  <c r="U927" i="114"/>
  <c r="U926" i="114"/>
  <c r="U925" i="114"/>
  <c r="U924" i="114"/>
  <c r="U923" i="114"/>
  <c r="U922" i="114"/>
  <c r="U921" i="114"/>
  <c r="U920" i="114"/>
  <c r="U919" i="114"/>
  <c r="U918" i="114"/>
  <c r="U917" i="114"/>
  <c r="U916" i="114"/>
  <c r="U915" i="114"/>
  <c r="U914" i="114"/>
  <c r="U913" i="114"/>
  <c r="U912" i="114"/>
  <c r="U911" i="114"/>
  <c r="U910" i="114"/>
  <c r="U909" i="114"/>
  <c r="U908" i="114"/>
  <c r="U907" i="114"/>
  <c r="U906" i="114"/>
  <c r="U905" i="114"/>
  <c r="U904" i="114"/>
  <c r="U903" i="114"/>
  <c r="U902" i="114"/>
  <c r="U901" i="114"/>
  <c r="U900" i="114"/>
  <c r="U899" i="114"/>
  <c r="U898" i="114"/>
  <c r="U897" i="114"/>
  <c r="U896" i="114"/>
  <c r="U895" i="114"/>
  <c r="U894" i="114"/>
  <c r="U893" i="114"/>
  <c r="U892" i="114"/>
  <c r="U891" i="114"/>
  <c r="U890" i="114"/>
  <c r="U889" i="114"/>
  <c r="U888" i="114"/>
  <c r="U887" i="114"/>
  <c r="U886" i="114"/>
  <c r="U885" i="114"/>
  <c r="U884" i="114"/>
  <c r="U883" i="114"/>
  <c r="U882" i="114"/>
  <c r="U881" i="114"/>
  <c r="U880" i="114"/>
  <c r="U879" i="114"/>
  <c r="U878" i="114"/>
  <c r="U877" i="114"/>
  <c r="U876" i="114"/>
  <c r="U875" i="114"/>
  <c r="U874" i="114"/>
  <c r="U873" i="114"/>
  <c r="U872" i="114"/>
  <c r="U871" i="114"/>
  <c r="U870" i="114"/>
  <c r="U869" i="114"/>
  <c r="U868" i="114"/>
  <c r="U867" i="114"/>
  <c r="U866" i="114"/>
  <c r="U865" i="114"/>
  <c r="U864" i="114"/>
  <c r="U863" i="114"/>
  <c r="U862" i="114"/>
  <c r="U861" i="114"/>
  <c r="U860" i="114"/>
  <c r="U859" i="114"/>
  <c r="U858" i="114"/>
  <c r="U857" i="114"/>
  <c r="U856" i="114"/>
  <c r="U855" i="114"/>
  <c r="U854" i="114"/>
  <c r="U853" i="114"/>
  <c r="U852" i="114"/>
  <c r="U851" i="114"/>
  <c r="U850" i="114"/>
  <c r="U849" i="114"/>
  <c r="U848" i="114"/>
  <c r="U847" i="114"/>
  <c r="U846" i="114"/>
  <c r="U845" i="114"/>
  <c r="U844" i="114"/>
  <c r="U843" i="114"/>
  <c r="U842" i="114"/>
  <c r="U841" i="114"/>
  <c r="U840" i="114"/>
  <c r="U839" i="114"/>
  <c r="U838" i="114"/>
  <c r="U837" i="114"/>
  <c r="U836" i="114"/>
  <c r="U835" i="114"/>
  <c r="U834" i="114"/>
  <c r="U833" i="114"/>
  <c r="U832" i="114"/>
  <c r="U831" i="114"/>
  <c r="U830" i="114"/>
  <c r="U829" i="114"/>
  <c r="U828" i="114"/>
  <c r="U827" i="114"/>
  <c r="U826" i="114"/>
  <c r="U825" i="114"/>
  <c r="U824" i="114"/>
  <c r="U823" i="114"/>
  <c r="U822" i="114"/>
  <c r="U821" i="114"/>
  <c r="U820" i="114"/>
  <c r="U819" i="114"/>
  <c r="U818" i="114"/>
  <c r="U817" i="114"/>
  <c r="U816" i="114"/>
  <c r="U815" i="114"/>
  <c r="U814" i="114"/>
  <c r="U813" i="114"/>
  <c r="U812" i="114"/>
  <c r="U811" i="114"/>
  <c r="U810" i="114"/>
  <c r="U809" i="114"/>
  <c r="U808" i="114"/>
  <c r="U807" i="114"/>
  <c r="U806" i="114"/>
  <c r="U805" i="114"/>
  <c r="U804" i="114"/>
  <c r="U803" i="114"/>
  <c r="U802" i="114"/>
  <c r="U801" i="114"/>
  <c r="U800" i="114"/>
  <c r="U799" i="114"/>
  <c r="U798" i="114"/>
  <c r="U797" i="114"/>
  <c r="U796" i="114"/>
  <c r="U795" i="114"/>
  <c r="U794" i="114"/>
  <c r="U793" i="114"/>
  <c r="U792" i="114"/>
  <c r="U791" i="114"/>
  <c r="U790" i="114"/>
  <c r="U789" i="114"/>
  <c r="U788" i="114"/>
  <c r="U787" i="114"/>
  <c r="U786" i="114"/>
  <c r="U785" i="114"/>
  <c r="U784" i="114"/>
  <c r="U783" i="114"/>
  <c r="U782" i="114"/>
  <c r="U781" i="114"/>
  <c r="U780" i="114"/>
  <c r="U779" i="114"/>
  <c r="U778" i="114"/>
  <c r="U777" i="114"/>
  <c r="U776" i="114"/>
  <c r="U775" i="114"/>
  <c r="U774" i="114"/>
  <c r="U773" i="114"/>
  <c r="U772" i="114"/>
  <c r="U771" i="114"/>
  <c r="U770" i="114"/>
  <c r="U769" i="114"/>
  <c r="U768" i="114"/>
  <c r="U767" i="114"/>
  <c r="U766" i="114"/>
  <c r="U765" i="114"/>
  <c r="U764" i="114"/>
  <c r="U763" i="114"/>
  <c r="U762" i="114"/>
  <c r="U761" i="114"/>
  <c r="U760" i="114"/>
  <c r="U759" i="114"/>
  <c r="U758" i="114"/>
  <c r="U757" i="114"/>
  <c r="U756" i="114"/>
  <c r="U755" i="114"/>
  <c r="U754" i="114"/>
  <c r="U753" i="114"/>
  <c r="U752" i="114"/>
  <c r="U751" i="114"/>
  <c r="U750" i="114"/>
  <c r="U749" i="114"/>
  <c r="U748" i="114"/>
  <c r="U747" i="114"/>
  <c r="U746" i="114"/>
  <c r="U745" i="114"/>
  <c r="U744" i="114"/>
  <c r="U743" i="114"/>
  <c r="U742" i="114"/>
  <c r="U741" i="114"/>
  <c r="U740" i="114"/>
  <c r="U739" i="114"/>
  <c r="U738" i="114"/>
  <c r="U737" i="114"/>
  <c r="U736" i="114"/>
  <c r="U735" i="114"/>
  <c r="U734" i="114"/>
  <c r="U733" i="114"/>
  <c r="U732" i="114"/>
  <c r="U731" i="114"/>
  <c r="U730" i="114"/>
  <c r="U729" i="114"/>
  <c r="U728" i="114"/>
  <c r="U727" i="114"/>
  <c r="U726" i="114"/>
  <c r="U725" i="114"/>
  <c r="U724" i="114"/>
  <c r="U723" i="114"/>
  <c r="U722" i="114"/>
  <c r="U721" i="114"/>
  <c r="U720" i="114"/>
  <c r="U719" i="114"/>
  <c r="U718" i="114"/>
  <c r="U717" i="114"/>
  <c r="U716" i="114"/>
  <c r="U715" i="114"/>
  <c r="U714" i="114"/>
  <c r="U713" i="114"/>
  <c r="U712" i="114"/>
  <c r="U711" i="114"/>
  <c r="U710" i="114"/>
  <c r="U709" i="114"/>
  <c r="U708" i="114"/>
  <c r="U707" i="114"/>
  <c r="U706" i="114"/>
  <c r="U705" i="114"/>
  <c r="U704" i="114"/>
  <c r="U703" i="114"/>
  <c r="U702" i="114"/>
  <c r="U701" i="114"/>
  <c r="U700" i="114"/>
  <c r="U699" i="114"/>
  <c r="U698" i="114"/>
  <c r="U697" i="114"/>
  <c r="U696" i="114"/>
  <c r="U695" i="114"/>
  <c r="U694" i="114"/>
  <c r="U693" i="114"/>
  <c r="U692" i="114"/>
  <c r="U691" i="114"/>
  <c r="U690" i="114"/>
  <c r="U689" i="114"/>
  <c r="U688" i="114"/>
  <c r="U687" i="114"/>
  <c r="U686" i="114"/>
  <c r="U685" i="114"/>
  <c r="U684" i="114"/>
  <c r="U683" i="114"/>
  <c r="U682" i="114"/>
  <c r="U681" i="114"/>
  <c r="U680" i="114"/>
  <c r="U679" i="114"/>
  <c r="U678" i="114"/>
  <c r="U677" i="114"/>
  <c r="U676" i="114"/>
  <c r="U675" i="114"/>
  <c r="U674" i="114"/>
  <c r="U673" i="114"/>
  <c r="U672" i="114"/>
  <c r="U671" i="114"/>
  <c r="U670" i="114"/>
  <c r="U669" i="114"/>
  <c r="U668" i="114"/>
  <c r="U667" i="114"/>
  <c r="U666" i="114"/>
  <c r="U665" i="114"/>
  <c r="U664" i="114"/>
  <c r="U663" i="114"/>
  <c r="U662" i="114"/>
  <c r="U661" i="114"/>
  <c r="U660" i="114"/>
  <c r="U659" i="114"/>
  <c r="U658" i="114"/>
  <c r="U657" i="114"/>
  <c r="U656" i="114"/>
  <c r="U655" i="114"/>
  <c r="U654" i="114"/>
  <c r="U653" i="114"/>
  <c r="U652" i="114"/>
  <c r="U651" i="114"/>
  <c r="U650" i="114"/>
  <c r="U649" i="114"/>
  <c r="U648" i="114"/>
  <c r="U647" i="114"/>
  <c r="U646" i="114"/>
  <c r="U645" i="114"/>
  <c r="U644" i="114"/>
  <c r="U643" i="114"/>
  <c r="U642" i="114"/>
  <c r="U641" i="114"/>
  <c r="U640" i="114"/>
  <c r="U639" i="114"/>
  <c r="U638" i="114"/>
  <c r="U637" i="114"/>
  <c r="U636" i="114"/>
  <c r="U635" i="114"/>
  <c r="U634" i="114"/>
  <c r="U633" i="114"/>
  <c r="U632" i="114"/>
  <c r="U631" i="114"/>
  <c r="U630" i="114"/>
  <c r="U629" i="114"/>
  <c r="U628" i="114"/>
  <c r="U627" i="114"/>
  <c r="U626" i="114"/>
  <c r="U625" i="114"/>
  <c r="U624" i="114"/>
  <c r="U623" i="114"/>
  <c r="U622" i="114"/>
  <c r="U621" i="114"/>
  <c r="U620" i="114"/>
  <c r="U619" i="114"/>
  <c r="U618" i="114"/>
  <c r="U617" i="114"/>
  <c r="U616" i="114"/>
  <c r="U615" i="114"/>
  <c r="U614" i="114"/>
  <c r="U613" i="114"/>
  <c r="U612" i="114"/>
  <c r="U611" i="114"/>
  <c r="U610" i="114"/>
  <c r="U609" i="114"/>
  <c r="U608" i="114"/>
  <c r="U607" i="114"/>
  <c r="U606" i="114"/>
  <c r="U605" i="114"/>
  <c r="U604" i="114"/>
  <c r="U603" i="114"/>
  <c r="U602" i="114"/>
  <c r="U601" i="114"/>
  <c r="U600" i="114"/>
  <c r="U599" i="114"/>
  <c r="U598" i="114"/>
  <c r="U597" i="114"/>
  <c r="U596" i="114"/>
  <c r="U595" i="114"/>
  <c r="U594" i="114"/>
  <c r="U593" i="114"/>
  <c r="U592" i="114"/>
  <c r="U591" i="114"/>
  <c r="U590" i="114"/>
  <c r="U589" i="114"/>
  <c r="U588" i="114"/>
  <c r="U587" i="114"/>
  <c r="U586" i="114"/>
  <c r="U585" i="114"/>
  <c r="U584" i="114"/>
  <c r="U583" i="114"/>
  <c r="U582" i="114"/>
  <c r="U581" i="114"/>
  <c r="U580" i="114"/>
  <c r="U579" i="114"/>
  <c r="U578" i="114"/>
  <c r="U577" i="114"/>
  <c r="U576" i="114"/>
  <c r="U575" i="114"/>
  <c r="U574" i="114"/>
  <c r="U573" i="114"/>
  <c r="U572" i="114"/>
  <c r="U571" i="114"/>
  <c r="U570" i="114"/>
  <c r="U569" i="114"/>
  <c r="U568" i="114"/>
  <c r="U567" i="114"/>
  <c r="U566" i="114"/>
  <c r="U565" i="114"/>
  <c r="U564" i="114"/>
  <c r="U563" i="114"/>
  <c r="U562" i="114"/>
  <c r="U561" i="114"/>
  <c r="U560" i="114"/>
  <c r="U559" i="114"/>
  <c r="U558" i="114"/>
  <c r="U557" i="114"/>
  <c r="U556" i="114"/>
  <c r="U555" i="114"/>
  <c r="U554" i="114"/>
  <c r="U553" i="114"/>
  <c r="U552" i="114"/>
  <c r="U551" i="114"/>
  <c r="U550" i="114"/>
  <c r="U549" i="114"/>
  <c r="U548" i="114"/>
  <c r="U547" i="114"/>
  <c r="U546" i="114"/>
  <c r="U545" i="114"/>
  <c r="U544" i="114"/>
  <c r="U543" i="114"/>
  <c r="U542" i="114"/>
  <c r="U541" i="114"/>
  <c r="U540" i="114"/>
  <c r="U539" i="114"/>
  <c r="U538" i="114"/>
  <c r="U537" i="114"/>
  <c r="U536" i="114"/>
  <c r="U535" i="114"/>
  <c r="U534" i="114"/>
  <c r="U533" i="114"/>
  <c r="U532" i="114"/>
  <c r="U531" i="114"/>
  <c r="U530" i="114"/>
  <c r="U529" i="114"/>
  <c r="U528" i="114"/>
  <c r="U527" i="114"/>
  <c r="U526" i="114"/>
  <c r="U525" i="114"/>
  <c r="U524" i="114"/>
  <c r="U523" i="114"/>
  <c r="U522" i="114"/>
  <c r="U521" i="114"/>
  <c r="U520" i="114"/>
  <c r="U519" i="114"/>
  <c r="U518" i="114"/>
  <c r="U517" i="114"/>
  <c r="U516" i="114"/>
  <c r="U515" i="114"/>
  <c r="U514" i="114"/>
  <c r="U513" i="114"/>
  <c r="U512" i="114"/>
  <c r="U511" i="114"/>
  <c r="U510" i="114"/>
  <c r="U509" i="114"/>
  <c r="U508" i="114"/>
  <c r="U507" i="114"/>
  <c r="U506" i="114"/>
  <c r="U505" i="114"/>
  <c r="U504" i="114"/>
  <c r="U503" i="114"/>
  <c r="U502" i="114"/>
  <c r="U501" i="114"/>
  <c r="U500" i="114"/>
  <c r="U499" i="114"/>
  <c r="U498" i="114"/>
  <c r="U497" i="114"/>
  <c r="U496" i="114"/>
  <c r="U495" i="114"/>
  <c r="U494" i="114"/>
  <c r="U493" i="114"/>
  <c r="U492" i="114"/>
  <c r="U491" i="114"/>
  <c r="U490" i="114"/>
  <c r="U489" i="114"/>
  <c r="U488" i="114"/>
  <c r="U487" i="114"/>
  <c r="U486" i="114"/>
  <c r="U485" i="114"/>
  <c r="U484" i="114"/>
  <c r="U483" i="114"/>
  <c r="U482" i="114"/>
  <c r="U481" i="114"/>
  <c r="U480" i="114"/>
  <c r="U479" i="114"/>
  <c r="U478" i="114"/>
  <c r="U477" i="114"/>
  <c r="U476" i="114"/>
  <c r="U475" i="114"/>
  <c r="U474" i="114"/>
  <c r="U473" i="114"/>
  <c r="U472" i="114"/>
  <c r="U471" i="114"/>
  <c r="U470" i="114"/>
  <c r="U469" i="114"/>
  <c r="U468" i="114"/>
  <c r="U467" i="114"/>
  <c r="U466" i="114"/>
  <c r="U465" i="114"/>
  <c r="U464" i="114"/>
  <c r="U463" i="114"/>
  <c r="U462" i="114"/>
  <c r="U461" i="114"/>
  <c r="U460" i="114"/>
  <c r="U459" i="114"/>
  <c r="U458" i="114"/>
  <c r="U457" i="114"/>
  <c r="U456" i="114"/>
  <c r="U455" i="114"/>
  <c r="U454" i="114"/>
  <c r="U453" i="114"/>
  <c r="U452" i="114"/>
  <c r="U451" i="114"/>
  <c r="U450" i="114"/>
  <c r="U449" i="114"/>
  <c r="U448" i="114"/>
  <c r="U447" i="114"/>
  <c r="U446" i="114"/>
  <c r="U445" i="114"/>
  <c r="U444" i="114"/>
  <c r="U443" i="114"/>
  <c r="U442" i="114"/>
  <c r="U441" i="114"/>
  <c r="U440" i="114"/>
  <c r="U439" i="114"/>
  <c r="U438" i="114"/>
  <c r="U437" i="114"/>
  <c r="U436" i="114"/>
  <c r="U435" i="114"/>
  <c r="U434" i="114"/>
  <c r="U433" i="114"/>
  <c r="U432" i="114"/>
  <c r="U431" i="114"/>
  <c r="U430" i="114"/>
  <c r="U429" i="114"/>
  <c r="U428" i="114"/>
  <c r="U427" i="114"/>
  <c r="U426" i="114"/>
  <c r="U425" i="114"/>
  <c r="U424" i="114"/>
  <c r="U423" i="114"/>
  <c r="U422" i="114"/>
  <c r="U421" i="114"/>
  <c r="U420" i="114"/>
  <c r="U419" i="114"/>
  <c r="U418" i="114"/>
  <c r="U417" i="114"/>
  <c r="U416" i="114"/>
  <c r="U415" i="114"/>
  <c r="U414" i="114"/>
  <c r="U413" i="114"/>
  <c r="U412" i="114"/>
  <c r="U411" i="114"/>
  <c r="U410" i="114"/>
  <c r="U409" i="114"/>
  <c r="U408" i="114"/>
  <c r="U407" i="114"/>
  <c r="U406" i="114"/>
  <c r="U405" i="114"/>
  <c r="U404" i="114"/>
  <c r="U403" i="114"/>
  <c r="U402" i="114"/>
  <c r="U401" i="114"/>
  <c r="U400" i="114"/>
  <c r="U399" i="114"/>
  <c r="U398" i="114"/>
  <c r="U397" i="114"/>
  <c r="U396" i="114"/>
  <c r="U395" i="114"/>
  <c r="U394" i="114"/>
  <c r="U393" i="114"/>
  <c r="U392" i="114"/>
  <c r="U391" i="114"/>
  <c r="U390" i="114"/>
  <c r="U389" i="114"/>
  <c r="U388" i="114"/>
  <c r="U387" i="114"/>
  <c r="U386" i="114"/>
  <c r="U385" i="114"/>
  <c r="U384" i="114"/>
  <c r="U383" i="114"/>
  <c r="U382" i="114"/>
  <c r="U381" i="114"/>
  <c r="U380" i="114"/>
  <c r="U379" i="114"/>
  <c r="U378" i="114"/>
  <c r="U377" i="114"/>
  <c r="U376" i="114"/>
  <c r="U375" i="114"/>
  <c r="U374" i="114"/>
  <c r="U373" i="114"/>
  <c r="U372" i="114"/>
  <c r="U371" i="114"/>
  <c r="U370" i="114"/>
  <c r="U369" i="114"/>
  <c r="U368" i="114"/>
  <c r="U367" i="114"/>
  <c r="U366" i="114"/>
  <c r="U365" i="114"/>
  <c r="U364" i="114"/>
  <c r="U363" i="114"/>
  <c r="U362" i="114"/>
  <c r="U361" i="114"/>
  <c r="U360" i="114"/>
  <c r="U359" i="114"/>
  <c r="U358" i="114"/>
  <c r="U357" i="114"/>
  <c r="U356" i="114"/>
  <c r="U355" i="114"/>
  <c r="U354" i="114"/>
  <c r="U353" i="114"/>
  <c r="U352" i="114"/>
  <c r="U351" i="114"/>
  <c r="U350" i="114"/>
  <c r="U349" i="114"/>
  <c r="U348" i="114"/>
  <c r="U347" i="114"/>
  <c r="U346" i="114"/>
  <c r="U345" i="114"/>
  <c r="U344" i="114"/>
  <c r="U343" i="114"/>
  <c r="U342" i="114"/>
  <c r="U341" i="114"/>
  <c r="U340" i="114"/>
  <c r="U339" i="114"/>
  <c r="U338" i="114"/>
  <c r="U337" i="114"/>
  <c r="U336" i="114"/>
  <c r="U335" i="114"/>
  <c r="U334" i="114"/>
  <c r="U333" i="114"/>
  <c r="U332" i="114"/>
  <c r="U331" i="114"/>
  <c r="U330" i="114"/>
  <c r="U329" i="114"/>
  <c r="U328" i="114"/>
  <c r="U327" i="114"/>
  <c r="U326" i="114"/>
  <c r="U325" i="114"/>
  <c r="U324" i="114"/>
  <c r="U323" i="114"/>
  <c r="U322" i="114"/>
  <c r="U321" i="114"/>
  <c r="U320" i="114"/>
  <c r="U319" i="114"/>
  <c r="U318" i="114"/>
  <c r="U317" i="114"/>
  <c r="U316" i="114"/>
  <c r="U315" i="114"/>
  <c r="U314" i="114"/>
  <c r="U313" i="114"/>
  <c r="U312" i="114"/>
  <c r="U311" i="114"/>
  <c r="U310" i="114"/>
  <c r="U309" i="114"/>
  <c r="U308" i="114"/>
  <c r="U307" i="114"/>
  <c r="U306" i="114"/>
  <c r="U305" i="114"/>
  <c r="U304" i="114"/>
  <c r="U303" i="114"/>
  <c r="U302" i="114"/>
  <c r="U301" i="114"/>
  <c r="U300" i="114"/>
  <c r="U299" i="114"/>
  <c r="U298" i="114"/>
  <c r="U297" i="114"/>
  <c r="U296" i="114"/>
  <c r="U295" i="114"/>
  <c r="U294" i="114"/>
  <c r="U293" i="114"/>
  <c r="U292" i="114"/>
  <c r="U291" i="114"/>
  <c r="U290" i="114"/>
  <c r="U289" i="114"/>
  <c r="U288" i="114"/>
  <c r="U287" i="114"/>
  <c r="U286" i="114"/>
  <c r="U285" i="114"/>
  <c r="U284" i="114"/>
  <c r="U283" i="114"/>
  <c r="U282" i="114"/>
  <c r="U281" i="114"/>
  <c r="U280" i="114"/>
  <c r="U279" i="114"/>
  <c r="U278" i="114"/>
  <c r="U277" i="114"/>
  <c r="U276" i="114"/>
  <c r="U275" i="114"/>
  <c r="U274" i="114"/>
  <c r="U273" i="114"/>
  <c r="U272" i="114"/>
  <c r="U271" i="114"/>
  <c r="U270" i="114"/>
  <c r="U269" i="114"/>
  <c r="U268" i="114"/>
  <c r="U267" i="114"/>
  <c r="U266" i="114"/>
  <c r="U265" i="114"/>
  <c r="U264" i="114"/>
  <c r="U263" i="114"/>
  <c r="U262" i="114"/>
  <c r="U261" i="114"/>
  <c r="U260" i="114"/>
  <c r="U259" i="114"/>
  <c r="U258" i="114"/>
  <c r="U257" i="114"/>
  <c r="U256" i="114"/>
  <c r="U255" i="114"/>
  <c r="U254" i="114"/>
  <c r="U253" i="114"/>
  <c r="U252" i="114"/>
  <c r="U251" i="114"/>
  <c r="U250" i="114"/>
  <c r="U249" i="114"/>
  <c r="U248" i="114"/>
  <c r="U247" i="114"/>
  <c r="U246" i="114"/>
  <c r="U245" i="114"/>
  <c r="U244" i="114"/>
  <c r="U243" i="114"/>
  <c r="U242" i="114"/>
  <c r="U241" i="114"/>
  <c r="U240" i="114"/>
  <c r="U239" i="114"/>
  <c r="U238" i="114"/>
  <c r="U237" i="114"/>
  <c r="U236" i="114"/>
  <c r="U235" i="114"/>
  <c r="U234" i="114"/>
  <c r="U233" i="114"/>
  <c r="U232" i="114"/>
  <c r="U231" i="114"/>
  <c r="U230" i="114"/>
  <c r="U229" i="114"/>
  <c r="U228" i="114"/>
  <c r="U227" i="114"/>
  <c r="U226" i="114"/>
  <c r="U225" i="114"/>
  <c r="U224" i="114"/>
  <c r="U223" i="114"/>
  <c r="U222" i="114"/>
  <c r="U221" i="114"/>
  <c r="U220" i="114"/>
  <c r="U219" i="114"/>
  <c r="U218" i="114"/>
  <c r="U217" i="114"/>
  <c r="U216" i="114"/>
  <c r="U215" i="114"/>
  <c r="U214" i="114"/>
  <c r="U213" i="114"/>
  <c r="U212" i="114"/>
  <c r="U211" i="114"/>
  <c r="U210" i="114"/>
  <c r="U209" i="114"/>
  <c r="U208" i="114"/>
  <c r="U207" i="114"/>
  <c r="U206" i="114"/>
  <c r="U205" i="114"/>
  <c r="U204" i="114"/>
  <c r="U203" i="114"/>
  <c r="U202" i="114"/>
  <c r="U201" i="114"/>
  <c r="U200" i="114"/>
  <c r="U199" i="114"/>
  <c r="U198" i="114"/>
  <c r="U197" i="114"/>
  <c r="U196" i="114"/>
  <c r="U195" i="114"/>
  <c r="U194" i="114"/>
  <c r="U193" i="114"/>
  <c r="U192" i="114"/>
  <c r="U191" i="114"/>
  <c r="U190" i="114"/>
  <c r="U189" i="114"/>
  <c r="U188" i="114"/>
  <c r="U187" i="114"/>
  <c r="U186" i="114"/>
  <c r="U185" i="114"/>
  <c r="U184" i="114"/>
  <c r="U183" i="114"/>
  <c r="U182" i="114"/>
  <c r="U181" i="114"/>
  <c r="U180" i="114"/>
  <c r="U179" i="114"/>
  <c r="U178" i="114"/>
  <c r="U177" i="114"/>
  <c r="U176" i="114"/>
  <c r="U175" i="114"/>
  <c r="U174" i="114"/>
  <c r="U173" i="114"/>
  <c r="U172" i="114"/>
  <c r="U171" i="114"/>
  <c r="U170" i="114"/>
  <c r="U169" i="114"/>
  <c r="U168" i="114"/>
  <c r="U167" i="114"/>
  <c r="U166" i="114"/>
  <c r="U165" i="114"/>
  <c r="U164" i="114"/>
  <c r="U163" i="114"/>
  <c r="U162" i="114"/>
  <c r="U161" i="114"/>
  <c r="U160" i="114"/>
  <c r="U159" i="114"/>
  <c r="U158" i="114"/>
  <c r="U157" i="114"/>
  <c r="U156" i="114"/>
  <c r="U155" i="114"/>
  <c r="U154" i="114"/>
  <c r="U153" i="114"/>
  <c r="U152" i="114"/>
  <c r="U151" i="114"/>
  <c r="U150" i="114"/>
  <c r="U149" i="114"/>
  <c r="U148" i="114"/>
  <c r="U147" i="114"/>
  <c r="U146" i="114"/>
  <c r="U145" i="114"/>
  <c r="U144" i="114"/>
  <c r="U143" i="114"/>
  <c r="U142" i="114"/>
  <c r="U141" i="114"/>
  <c r="U140" i="114"/>
  <c r="U139" i="114"/>
  <c r="U138" i="114"/>
  <c r="U137" i="114"/>
  <c r="U136" i="114"/>
  <c r="U135" i="114"/>
  <c r="U134" i="114"/>
  <c r="U133" i="114"/>
  <c r="U132" i="114"/>
  <c r="U131" i="114"/>
  <c r="U130" i="114"/>
  <c r="U129" i="114"/>
  <c r="U128" i="114"/>
  <c r="U127" i="114"/>
  <c r="U126" i="114"/>
  <c r="U125" i="114"/>
  <c r="U124" i="114"/>
  <c r="U123" i="114"/>
  <c r="U122" i="114"/>
  <c r="U121" i="114"/>
  <c r="U120" i="114"/>
  <c r="U119" i="114"/>
  <c r="U118" i="114"/>
  <c r="U117" i="114"/>
  <c r="U116" i="114"/>
  <c r="U115" i="114"/>
  <c r="U114" i="114"/>
  <c r="U113" i="114"/>
  <c r="U112" i="114"/>
  <c r="U111" i="114"/>
  <c r="U110" i="114"/>
  <c r="U109" i="114"/>
  <c r="U108" i="114"/>
  <c r="U107" i="114"/>
  <c r="U106" i="114"/>
  <c r="U105" i="114"/>
  <c r="U104" i="114"/>
  <c r="U103" i="114"/>
  <c r="U102" i="114"/>
  <c r="U101" i="114"/>
  <c r="U100" i="114"/>
  <c r="U99" i="114"/>
  <c r="U98" i="114"/>
  <c r="U97" i="114"/>
  <c r="U96" i="114"/>
  <c r="U95" i="114"/>
  <c r="U94" i="114"/>
  <c r="U93" i="114"/>
  <c r="U92" i="114"/>
  <c r="U91" i="114"/>
  <c r="U90" i="114"/>
  <c r="U89" i="114"/>
  <c r="U88" i="114"/>
  <c r="U87" i="114"/>
  <c r="U86" i="114"/>
  <c r="U85" i="114"/>
  <c r="U84" i="114"/>
  <c r="U83" i="114"/>
  <c r="U82" i="114"/>
  <c r="U81" i="114"/>
  <c r="U80" i="114"/>
  <c r="U79" i="114"/>
  <c r="U78" i="114"/>
  <c r="U77" i="114"/>
  <c r="U76" i="114"/>
  <c r="U75" i="114"/>
  <c r="U74" i="114"/>
  <c r="U73" i="114"/>
  <c r="U72" i="114"/>
  <c r="U71" i="114"/>
  <c r="U70" i="114"/>
  <c r="U69" i="114"/>
  <c r="U68" i="114"/>
  <c r="U67" i="114"/>
  <c r="U66" i="114"/>
  <c r="U65" i="114"/>
  <c r="U64" i="114"/>
  <c r="U63" i="114"/>
  <c r="U62" i="114"/>
  <c r="U61" i="114"/>
  <c r="U60" i="114"/>
  <c r="U59" i="114"/>
  <c r="U58" i="114"/>
  <c r="U57" i="114"/>
  <c r="U56" i="114"/>
  <c r="U55" i="114"/>
  <c r="U54" i="114"/>
  <c r="U53" i="114"/>
  <c r="U52" i="114"/>
  <c r="U51" i="114"/>
  <c r="U50" i="114"/>
  <c r="U49" i="114"/>
  <c r="U48" i="114"/>
  <c r="U47" i="114"/>
  <c r="U46" i="114"/>
  <c r="U45" i="114"/>
  <c r="U44" i="114"/>
  <c r="U43" i="114"/>
  <c r="U42" i="114"/>
  <c r="U41" i="114"/>
  <c r="U40" i="114"/>
  <c r="U39" i="114"/>
  <c r="U38" i="114"/>
  <c r="U37" i="114"/>
  <c r="U36" i="114"/>
  <c r="U35" i="114"/>
  <c r="U34" i="114"/>
  <c r="U33" i="114"/>
  <c r="U32" i="114"/>
  <c r="U31" i="114"/>
  <c r="U30" i="114"/>
  <c r="U29" i="114"/>
  <c r="U27" i="114"/>
  <c r="U25" i="114"/>
  <c r="U24" i="114"/>
  <c r="U23" i="114"/>
  <c r="U22" i="114"/>
  <c r="U21" i="114"/>
  <c r="U20" i="114"/>
  <c r="U18" i="114"/>
  <c r="U17" i="114"/>
  <c r="U16" i="114"/>
  <c r="U15" i="114"/>
  <c r="U14" i="114"/>
  <c r="U13" i="114"/>
  <c r="U12" i="114"/>
  <c r="U11" i="114"/>
  <c r="U10" i="114"/>
  <c r="U5" i="114"/>
  <c r="U1450" i="114" l="1"/>
  <c r="AM5" i="114" s="1"/>
  <c r="W486" i="114" l="1"/>
  <c r="BM88" i="83" l="1"/>
  <c r="BK88" i="83"/>
  <c r="BI88" i="83"/>
  <c r="BG88" i="83"/>
  <c r="BG87" i="83"/>
  <c r="BI87" i="83"/>
  <c r="BK87" i="83"/>
  <c r="BM87" i="83"/>
  <c r="BN79" i="83" l="1"/>
  <c r="AV9" i="83" s="1"/>
  <c r="BL79" i="83" l="1"/>
  <c r="AD9" i="83" s="1"/>
  <c r="C19" i="83" l="1"/>
  <c r="AE19" i="83"/>
  <c r="V19" i="83"/>
  <c r="BB19" i="83"/>
  <c r="D21" i="83"/>
  <c r="D23" i="83" s="1"/>
  <c r="D25" i="83" s="1"/>
  <c r="H16" i="118"/>
  <c r="C23" i="83" l="1"/>
  <c r="V23" i="83"/>
  <c r="AE23" i="83"/>
  <c r="BB23" i="83"/>
  <c r="BB21" i="83"/>
  <c r="C21" i="83"/>
  <c r="AE21" i="83"/>
  <c r="V21" i="83"/>
  <c r="U19" i="83"/>
  <c r="BC19" i="83"/>
  <c r="AD19" i="83"/>
  <c r="U23" i="83" l="1"/>
  <c r="AD23" i="83"/>
  <c r="BC23" i="83"/>
  <c r="C25" i="83"/>
  <c r="D27" i="83"/>
  <c r="V25" i="83"/>
  <c r="AE25" i="83"/>
  <c r="BB25" i="83"/>
  <c r="AD21" i="83"/>
  <c r="U21" i="83"/>
  <c r="BC21" i="83"/>
  <c r="I16" i="89"/>
  <c r="I17" i="89" s="1"/>
  <c r="BJ81" i="83"/>
  <c r="B48" i="96"/>
  <c r="A31" i="96" s="1"/>
  <c r="A32" i="96" s="1"/>
  <c r="BL81" i="83"/>
  <c r="S401" i="114"/>
  <c r="T401" i="114" s="1"/>
  <c r="S402" i="114"/>
  <c r="T402" i="114" s="1"/>
  <c r="S403" i="114"/>
  <c r="T403" i="114" s="1"/>
  <c r="S404" i="114"/>
  <c r="T404" i="114" s="1"/>
  <c r="S405" i="114"/>
  <c r="T405" i="114" s="1"/>
  <c r="S406" i="114"/>
  <c r="T406" i="114" s="1"/>
  <c r="S407" i="114"/>
  <c r="T407" i="114" s="1"/>
  <c r="S408" i="114"/>
  <c r="T408" i="114" s="1"/>
  <c r="S409" i="114"/>
  <c r="T409" i="114" s="1"/>
  <c r="S410" i="114"/>
  <c r="T410" i="114" s="1"/>
  <c r="S411" i="114"/>
  <c r="T411" i="114" s="1"/>
  <c r="S412" i="114"/>
  <c r="T412" i="114" s="1"/>
  <c r="S413" i="114"/>
  <c r="T413" i="114" s="1"/>
  <c r="S414" i="114"/>
  <c r="T414" i="114" s="1"/>
  <c r="S415" i="114"/>
  <c r="T415" i="114" s="1"/>
  <c r="S416" i="114"/>
  <c r="T416" i="114" s="1"/>
  <c r="S417" i="114"/>
  <c r="T417" i="114" s="1"/>
  <c r="S418" i="114"/>
  <c r="T418" i="114" s="1"/>
  <c r="S419" i="114"/>
  <c r="T419" i="114" s="1"/>
  <c r="S420" i="114"/>
  <c r="T420" i="114" s="1"/>
  <c r="S421" i="114"/>
  <c r="T421" i="114" s="1"/>
  <c r="S422" i="114"/>
  <c r="T422" i="114" s="1"/>
  <c r="S423" i="114"/>
  <c r="T423" i="114" s="1"/>
  <c r="S424" i="114"/>
  <c r="T424" i="114" s="1"/>
  <c r="S425" i="114"/>
  <c r="T425" i="114" s="1"/>
  <c r="S426" i="114"/>
  <c r="T426" i="114" s="1"/>
  <c r="S427" i="114"/>
  <c r="T427" i="114" s="1"/>
  <c r="S428" i="114"/>
  <c r="T428" i="114" s="1"/>
  <c r="S429" i="114"/>
  <c r="T429" i="114" s="1"/>
  <c r="S430" i="114"/>
  <c r="T430" i="114" s="1"/>
  <c r="S431" i="114"/>
  <c r="T431" i="114" s="1"/>
  <c r="S432" i="114"/>
  <c r="T432" i="114" s="1"/>
  <c r="S433" i="114"/>
  <c r="T433" i="114" s="1"/>
  <c r="S434" i="114"/>
  <c r="T434" i="114" s="1"/>
  <c r="S435" i="114"/>
  <c r="T435" i="114" s="1"/>
  <c r="S436" i="114"/>
  <c r="T436" i="114" s="1"/>
  <c r="S437" i="114"/>
  <c r="T437" i="114" s="1"/>
  <c r="S438" i="114"/>
  <c r="T438" i="114" s="1"/>
  <c r="S439" i="114"/>
  <c r="T439" i="114" s="1"/>
  <c r="S440" i="114"/>
  <c r="T440" i="114" s="1"/>
  <c r="S441" i="114"/>
  <c r="T441" i="114" s="1"/>
  <c r="S442" i="114"/>
  <c r="T442" i="114" s="1"/>
  <c r="S443" i="114"/>
  <c r="T443" i="114" s="1"/>
  <c r="S444" i="114"/>
  <c r="T444" i="114" s="1"/>
  <c r="S445" i="114"/>
  <c r="T445" i="114" s="1"/>
  <c r="S446" i="114"/>
  <c r="T446" i="114" s="1"/>
  <c r="S447" i="114"/>
  <c r="T447" i="114" s="1"/>
  <c r="S448" i="114"/>
  <c r="T448" i="114" s="1"/>
  <c r="S449" i="114"/>
  <c r="T449" i="114" s="1"/>
  <c r="S450" i="114"/>
  <c r="T450" i="114" s="1"/>
  <c r="S451" i="114"/>
  <c r="T451" i="114" s="1"/>
  <c r="S452" i="114"/>
  <c r="T452" i="114" s="1"/>
  <c r="S453" i="114"/>
  <c r="T453" i="114" s="1"/>
  <c r="S454" i="114"/>
  <c r="T454" i="114" s="1"/>
  <c r="S455" i="114"/>
  <c r="T455" i="114" s="1"/>
  <c r="S456" i="114"/>
  <c r="T456" i="114" s="1"/>
  <c r="S457" i="114"/>
  <c r="T457" i="114" s="1"/>
  <c r="S458" i="114"/>
  <c r="T458" i="114" s="1"/>
  <c r="S459" i="114"/>
  <c r="T459" i="114" s="1"/>
  <c r="S460" i="114"/>
  <c r="T460" i="114" s="1"/>
  <c r="S461" i="114"/>
  <c r="T461" i="114" s="1"/>
  <c r="S462" i="114"/>
  <c r="T462" i="114" s="1"/>
  <c r="S463" i="114"/>
  <c r="T463" i="114" s="1"/>
  <c r="S464" i="114"/>
  <c r="T464" i="114" s="1"/>
  <c r="S465" i="114"/>
  <c r="T465" i="114" s="1"/>
  <c r="S466" i="114"/>
  <c r="T466" i="114" s="1"/>
  <c r="S467" i="114"/>
  <c r="T467" i="114" s="1"/>
  <c r="S468" i="114"/>
  <c r="T468" i="114" s="1"/>
  <c r="S469" i="114"/>
  <c r="T469" i="114" s="1"/>
  <c r="S470" i="114"/>
  <c r="T470" i="114" s="1"/>
  <c r="S471" i="114"/>
  <c r="T471" i="114" s="1"/>
  <c r="S472" i="114"/>
  <c r="T472" i="114" s="1"/>
  <c r="S473" i="114"/>
  <c r="T473" i="114" s="1"/>
  <c r="S474" i="114"/>
  <c r="T474" i="114" s="1"/>
  <c r="S475" i="114"/>
  <c r="T475" i="114" s="1"/>
  <c r="S476" i="114"/>
  <c r="T476" i="114" s="1"/>
  <c r="S477" i="114"/>
  <c r="T477" i="114" s="1"/>
  <c r="S478" i="114"/>
  <c r="T478" i="114" s="1"/>
  <c r="S479" i="114"/>
  <c r="T479" i="114" s="1"/>
  <c r="S480" i="114"/>
  <c r="T480" i="114" s="1"/>
  <c r="S481" i="114"/>
  <c r="T481" i="114" s="1"/>
  <c r="S482" i="114"/>
  <c r="T482" i="114" s="1"/>
  <c r="S483" i="114"/>
  <c r="T483" i="114" s="1"/>
  <c r="S484" i="114"/>
  <c r="T484" i="114" s="1"/>
  <c r="S485" i="114"/>
  <c r="T485" i="114" s="1"/>
  <c r="S486" i="114"/>
  <c r="T486" i="114" s="1"/>
  <c r="S487" i="114"/>
  <c r="T487" i="114" s="1"/>
  <c r="S488" i="114"/>
  <c r="T488" i="114" s="1"/>
  <c r="S489" i="114"/>
  <c r="T489" i="114" s="1"/>
  <c r="S490" i="114"/>
  <c r="T490" i="114" s="1"/>
  <c r="S491" i="114"/>
  <c r="T491" i="114" s="1"/>
  <c r="S492" i="114"/>
  <c r="T492" i="114" s="1"/>
  <c r="S493" i="114"/>
  <c r="T493" i="114" s="1"/>
  <c r="S494" i="114"/>
  <c r="T494" i="114" s="1"/>
  <c r="S495" i="114"/>
  <c r="T495" i="114" s="1"/>
  <c r="S496" i="114"/>
  <c r="T496" i="114" s="1"/>
  <c r="S497" i="114"/>
  <c r="T497" i="114" s="1"/>
  <c r="S498" i="114"/>
  <c r="T498" i="114" s="1"/>
  <c r="S499" i="114"/>
  <c r="T499" i="114" s="1"/>
  <c r="S500" i="114"/>
  <c r="T500" i="114" s="1"/>
  <c r="S501" i="114"/>
  <c r="T501" i="114" s="1"/>
  <c r="S502" i="114"/>
  <c r="T502" i="114" s="1"/>
  <c r="S503" i="114"/>
  <c r="T503" i="114" s="1"/>
  <c r="S504" i="114"/>
  <c r="T504" i="114" s="1"/>
  <c r="S505" i="114"/>
  <c r="T505" i="114" s="1"/>
  <c r="S506" i="114"/>
  <c r="T506" i="114" s="1"/>
  <c r="S507" i="114"/>
  <c r="T507" i="114" s="1"/>
  <c r="S508" i="114"/>
  <c r="T508" i="114" s="1"/>
  <c r="S509" i="114"/>
  <c r="T509" i="114" s="1"/>
  <c r="S510" i="114"/>
  <c r="T510" i="114" s="1"/>
  <c r="S511" i="114"/>
  <c r="T511" i="114" s="1"/>
  <c r="S512" i="114"/>
  <c r="T512" i="114" s="1"/>
  <c r="S513" i="114"/>
  <c r="T513" i="114" s="1"/>
  <c r="S514" i="114"/>
  <c r="T514" i="114" s="1"/>
  <c r="S515" i="114"/>
  <c r="T515" i="114" s="1"/>
  <c r="S516" i="114"/>
  <c r="T516" i="114" s="1"/>
  <c r="S517" i="114"/>
  <c r="T517" i="114" s="1"/>
  <c r="S518" i="114"/>
  <c r="T518" i="114" s="1"/>
  <c r="S519" i="114"/>
  <c r="T519" i="114" s="1"/>
  <c r="S520" i="114"/>
  <c r="T520" i="114" s="1"/>
  <c r="S521" i="114"/>
  <c r="T521" i="114" s="1"/>
  <c r="S522" i="114"/>
  <c r="T522" i="114" s="1"/>
  <c r="S523" i="114"/>
  <c r="T523" i="114" s="1"/>
  <c r="S524" i="114"/>
  <c r="T524" i="114" s="1"/>
  <c r="S525" i="114"/>
  <c r="T525" i="114" s="1"/>
  <c r="S526" i="114"/>
  <c r="T526" i="114" s="1"/>
  <c r="S527" i="114"/>
  <c r="T527" i="114" s="1"/>
  <c r="S528" i="114"/>
  <c r="T528" i="114" s="1"/>
  <c r="S529" i="114"/>
  <c r="T529" i="114" s="1"/>
  <c r="S530" i="114"/>
  <c r="T530" i="114" s="1"/>
  <c r="S531" i="114"/>
  <c r="T531" i="114" s="1"/>
  <c r="S532" i="114"/>
  <c r="T532" i="114" s="1"/>
  <c r="S533" i="114"/>
  <c r="T533" i="114" s="1"/>
  <c r="S534" i="114"/>
  <c r="T534" i="114" s="1"/>
  <c r="S535" i="114"/>
  <c r="T535" i="114" s="1"/>
  <c r="S536" i="114"/>
  <c r="T536" i="114" s="1"/>
  <c r="S537" i="114"/>
  <c r="T537" i="114" s="1"/>
  <c r="S538" i="114"/>
  <c r="T538" i="114" s="1"/>
  <c r="S539" i="114"/>
  <c r="T539" i="114" s="1"/>
  <c r="S540" i="114"/>
  <c r="T540" i="114" s="1"/>
  <c r="S541" i="114"/>
  <c r="T541" i="114" s="1"/>
  <c r="S542" i="114"/>
  <c r="T542" i="114" s="1"/>
  <c r="S543" i="114"/>
  <c r="T543" i="114" s="1"/>
  <c r="S544" i="114"/>
  <c r="T544" i="114" s="1"/>
  <c r="S545" i="114"/>
  <c r="T545" i="114" s="1"/>
  <c r="S546" i="114"/>
  <c r="T546" i="114" s="1"/>
  <c r="S547" i="114"/>
  <c r="T547" i="114" s="1"/>
  <c r="S548" i="114"/>
  <c r="T548" i="114" s="1"/>
  <c r="S549" i="114"/>
  <c r="T549" i="114" s="1"/>
  <c r="S550" i="114"/>
  <c r="T550" i="114" s="1"/>
  <c r="S551" i="114"/>
  <c r="T551" i="114" s="1"/>
  <c r="S552" i="114"/>
  <c r="T552" i="114" s="1"/>
  <c r="S553" i="114"/>
  <c r="T553" i="114" s="1"/>
  <c r="S554" i="114"/>
  <c r="T554" i="114" s="1"/>
  <c r="S555" i="114"/>
  <c r="T555" i="114" s="1"/>
  <c r="S556" i="114"/>
  <c r="T556" i="114" s="1"/>
  <c r="S557" i="114"/>
  <c r="T557" i="114" s="1"/>
  <c r="S558" i="114"/>
  <c r="T558" i="114" s="1"/>
  <c r="S559" i="114"/>
  <c r="T559" i="114" s="1"/>
  <c r="S560" i="114"/>
  <c r="T560" i="114" s="1"/>
  <c r="S561" i="114"/>
  <c r="T561" i="114" s="1"/>
  <c r="S562" i="114"/>
  <c r="T562" i="114" s="1"/>
  <c r="S563" i="114"/>
  <c r="T563" i="114" s="1"/>
  <c r="S564" i="114"/>
  <c r="T564" i="114" s="1"/>
  <c r="S565" i="114"/>
  <c r="T565" i="114" s="1"/>
  <c r="S566" i="114"/>
  <c r="T566" i="114" s="1"/>
  <c r="S567" i="114"/>
  <c r="T567" i="114" s="1"/>
  <c r="S568" i="114"/>
  <c r="T568" i="114" s="1"/>
  <c r="S569" i="114"/>
  <c r="T569" i="114" s="1"/>
  <c r="S570" i="114"/>
  <c r="T570" i="114" s="1"/>
  <c r="S571" i="114"/>
  <c r="T571" i="114" s="1"/>
  <c r="S572" i="114"/>
  <c r="T572" i="114" s="1"/>
  <c r="S573" i="114"/>
  <c r="T573" i="114" s="1"/>
  <c r="S574" i="114"/>
  <c r="T574" i="114" s="1"/>
  <c r="S575" i="114"/>
  <c r="T575" i="114" s="1"/>
  <c r="S576" i="114"/>
  <c r="T576" i="114" s="1"/>
  <c r="S577" i="114"/>
  <c r="T577" i="114" s="1"/>
  <c r="S578" i="114"/>
  <c r="T578" i="114" s="1"/>
  <c r="S579" i="114"/>
  <c r="T579" i="114" s="1"/>
  <c r="S580" i="114"/>
  <c r="T580" i="114" s="1"/>
  <c r="S581" i="114"/>
  <c r="T581" i="114" s="1"/>
  <c r="S582" i="114"/>
  <c r="T582" i="114" s="1"/>
  <c r="S583" i="114"/>
  <c r="T583" i="114" s="1"/>
  <c r="S584" i="114"/>
  <c r="T584" i="114" s="1"/>
  <c r="S585" i="114"/>
  <c r="T585" i="114" s="1"/>
  <c r="S586" i="114"/>
  <c r="T586" i="114" s="1"/>
  <c r="S587" i="114"/>
  <c r="T587" i="114" s="1"/>
  <c r="S588" i="114"/>
  <c r="T588" i="114" s="1"/>
  <c r="S589" i="114"/>
  <c r="T589" i="114" s="1"/>
  <c r="S590" i="114"/>
  <c r="T590" i="114" s="1"/>
  <c r="S591" i="114"/>
  <c r="T591" i="114" s="1"/>
  <c r="S592" i="114"/>
  <c r="T592" i="114" s="1"/>
  <c r="S593" i="114"/>
  <c r="T593" i="114" s="1"/>
  <c r="S594" i="114"/>
  <c r="T594" i="114" s="1"/>
  <c r="S595" i="114"/>
  <c r="T595" i="114" s="1"/>
  <c r="S596" i="114"/>
  <c r="T596" i="114" s="1"/>
  <c r="S597" i="114"/>
  <c r="T597" i="114" s="1"/>
  <c r="S598" i="114"/>
  <c r="T598" i="114" s="1"/>
  <c r="S599" i="114"/>
  <c r="T599" i="114" s="1"/>
  <c r="S600" i="114"/>
  <c r="T600" i="114" s="1"/>
  <c r="S601" i="114"/>
  <c r="T601" i="114" s="1"/>
  <c r="S602" i="114"/>
  <c r="T602" i="114" s="1"/>
  <c r="S603" i="114"/>
  <c r="T603" i="114" s="1"/>
  <c r="S604" i="114"/>
  <c r="T604" i="114" s="1"/>
  <c r="S605" i="114"/>
  <c r="T605" i="114" s="1"/>
  <c r="S606" i="114"/>
  <c r="T606" i="114" s="1"/>
  <c r="S607" i="114"/>
  <c r="T607" i="114" s="1"/>
  <c r="S608" i="114"/>
  <c r="T608" i="114" s="1"/>
  <c r="S609" i="114"/>
  <c r="T609" i="114" s="1"/>
  <c r="S610" i="114"/>
  <c r="T610" i="114" s="1"/>
  <c r="S611" i="114"/>
  <c r="T611" i="114" s="1"/>
  <c r="S612" i="114"/>
  <c r="T612" i="114" s="1"/>
  <c r="S613" i="114"/>
  <c r="T613" i="114" s="1"/>
  <c r="S614" i="114"/>
  <c r="T614" i="114" s="1"/>
  <c r="S615" i="114"/>
  <c r="T615" i="114" s="1"/>
  <c r="S616" i="114"/>
  <c r="T616" i="114" s="1"/>
  <c r="S617" i="114"/>
  <c r="T617" i="114" s="1"/>
  <c r="S618" i="114"/>
  <c r="T618" i="114" s="1"/>
  <c r="S619" i="114"/>
  <c r="T619" i="114" s="1"/>
  <c r="S620" i="114"/>
  <c r="T620" i="114" s="1"/>
  <c r="S621" i="114"/>
  <c r="T621" i="114" s="1"/>
  <c r="S622" i="114"/>
  <c r="T622" i="114" s="1"/>
  <c r="S623" i="114"/>
  <c r="T623" i="114" s="1"/>
  <c r="S624" i="114"/>
  <c r="T624" i="114" s="1"/>
  <c r="S625" i="114"/>
  <c r="T625" i="114" s="1"/>
  <c r="S626" i="114"/>
  <c r="T626" i="114" s="1"/>
  <c r="S627" i="114"/>
  <c r="T627" i="114" s="1"/>
  <c r="S628" i="114"/>
  <c r="T628" i="114" s="1"/>
  <c r="S629" i="114"/>
  <c r="T629" i="114" s="1"/>
  <c r="S630" i="114"/>
  <c r="T630" i="114" s="1"/>
  <c r="S631" i="114"/>
  <c r="T631" i="114" s="1"/>
  <c r="S632" i="114"/>
  <c r="T632" i="114" s="1"/>
  <c r="S633" i="114"/>
  <c r="T633" i="114" s="1"/>
  <c r="S634" i="114"/>
  <c r="T634" i="114" s="1"/>
  <c r="S635" i="114"/>
  <c r="T635" i="114" s="1"/>
  <c r="S636" i="114"/>
  <c r="T636" i="114" s="1"/>
  <c r="S637" i="114"/>
  <c r="T637" i="114" s="1"/>
  <c r="S638" i="114"/>
  <c r="T638" i="114" s="1"/>
  <c r="S639" i="114"/>
  <c r="T639" i="114" s="1"/>
  <c r="S640" i="114"/>
  <c r="T640" i="114" s="1"/>
  <c r="S641" i="114"/>
  <c r="T641" i="114" s="1"/>
  <c r="S642" i="114"/>
  <c r="T642" i="114" s="1"/>
  <c r="S643" i="114"/>
  <c r="T643" i="114" s="1"/>
  <c r="S644" i="114"/>
  <c r="T644" i="114" s="1"/>
  <c r="S645" i="114"/>
  <c r="T645" i="114" s="1"/>
  <c r="S646" i="114"/>
  <c r="T646" i="114" s="1"/>
  <c r="S647" i="114"/>
  <c r="T647" i="114" s="1"/>
  <c r="S648" i="114"/>
  <c r="T648" i="114" s="1"/>
  <c r="S649" i="114"/>
  <c r="T649" i="114" s="1"/>
  <c r="S650" i="114"/>
  <c r="T650" i="114" s="1"/>
  <c r="S651" i="114"/>
  <c r="T651" i="114" s="1"/>
  <c r="S652" i="114"/>
  <c r="T652" i="114" s="1"/>
  <c r="S653" i="114"/>
  <c r="T653" i="114" s="1"/>
  <c r="S654" i="114"/>
  <c r="T654" i="114" s="1"/>
  <c r="S655" i="114"/>
  <c r="T655" i="114" s="1"/>
  <c r="S656" i="114"/>
  <c r="T656" i="114" s="1"/>
  <c r="S657" i="114"/>
  <c r="T657" i="114" s="1"/>
  <c r="S658" i="114"/>
  <c r="T658" i="114" s="1"/>
  <c r="S659" i="114"/>
  <c r="T659" i="114" s="1"/>
  <c r="S660" i="114"/>
  <c r="T660" i="114" s="1"/>
  <c r="S661" i="114"/>
  <c r="T661" i="114" s="1"/>
  <c r="S662" i="114"/>
  <c r="T662" i="114" s="1"/>
  <c r="S663" i="114"/>
  <c r="T663" i="114" s="1"/>
  <c r="S664" i="114"/>
  <c r="T664" i="114" s="1"/>
  <c r="S665" i="114"/>
  <c r="T665" i="114" s="1"/>
  <c r="S666" i="114"/>
  <c r="T666" i="114" s="1"/>
  <c r="S667" i="114"/>
  <c r="T667" i="114" s="1"/>
  <c r="S668" i="114"/>
  <c r="T668" i="114" s="1"/>
  <c r="S669" i="114"/>
  <c r="T669" i="114" s="1"/>
  <c r="S670" i="114"/>
  <c r="T670" i="114" s="1"/>
  <c r="S671" i="114"/>
  <c r="T671" i="114" s="1"/>
  <c r="S672" i="114"/>
  <c r="T672" i="114" s="1"/>
  <c r="S673" i="114"/>
  <c r="T673" i="114" s="1"/>
  <c r="S674" i="114"/>
  <c r="T674" i="114" s="1"/>
  <c r="S675" i="114"/>
  <c r="T675" i="114" s="1"/>
  <c r="S676" i="114"/>
  <c r="T676" i="114" s="1"/>
  <c r="S677" i="114"/>
  <c r="T677" i="114" s="1"/>
  <c r="S678" i="114"/>
  <c r="T678" i="114" s="1"/>
  <c r="S679" i="114"/>
  <c r="T679" i="114" s="1"/>
  <c r="S680" i="114"/>
  <c r="T680" i="114" s="1"/>
  <c r="S681" i="114"/>
  <c r="T681" i="114" s="1"/>
  <c r="S682" i="114"/>
  <c r="T682" i="114" s="1"/>
  <c r="S683" i="114"/>
  <c r="T683" i="114" s="1"/>
  <c r="S684" i="114"/>
  <c r="T684" i="114" s="1"/>
  <c r="S685" i="114"/>
  <c r="T685" i="114" s="1"/>
  <c r="S686" i="114"/>
  <c r="T686" i="114" s="1"/>
  <c r="S687" i="114"/>
  <c r="T687" i="114" s="1"/>
  <c r="S688" i="114"/>
  <c r="T688" i="114" s="1"/>
  <c r="S689" i="114"/>
  <c r="T689" i="114" s="1"/>
  <c r="S690" i="114"/>
  <c r="T690" i="114" s="1"/>
  <c r="S691" i="114"/>
  <c r="T691" i="114" s="1"/>
  <c r="S692" i="114"/>
  <c r="T692" i="114" s="1"/>
  <c r="S693" i="114"/>
  <c r="T693" i="114" s="1"/>
  <c r="S694" i="114"/>
  <c r="T694" i="114" s="1"/>
  <c r="S695" i="114"/>
  <c r="T695" i="114" s="1"/>
  <c r="S696" i="114"/>
  <c r="T696" i="114" s="1"/>
  <c r="S697" i="114"/>
  <c r="T697" i="114" s="1"/>
  <c r="S698" i="114"/>
  <c r="T698" i="114" s="1"/>
  <c r="S699" i="114"/>
  <c r="T699" i="114" s="1"/>
  <c r="S700" i="114"/>
  <c r="T700" i="114" s="1"/>
  <c r="S701" i="114"/>
  <c r="T701" i="114" s="1"/>
  <c r="S702" i="114"/>
  <c r="T702" i="114" s="1"/>
  <c r="S703" i="114"/>
  <c r="T703" i="114" s="1"/>
  <c r="S704" i="114"/>
  <c r="T704" i="114" s="1"/>
  <c r="S705" i="114"/>
  <c r="T705" i="114" s="1"/>
  <c r="S706" i="114"/>
  <c r="T706" i="114" s="1"/>
  <c r="S707" i="114"/>
  <c r="T707" i="114" s="1"/>
  <c r="S708" i="114"/>
  <c r="T708" i="114" s="1"/>
  <c r="S709" i="114"/>
  <c r="T709" i="114" s="1"/>
  <c r="S710" i="114"/>
  <c r="T710" i="114" s="1"/>
  <c r="S711" i="114"/>
  <c r="T711" i="114" s="1"/>
  <c r="S712" i="114"/>
  <c r="T712" i="114" s="1"/>
  <c r="S713" i="114"/>
  <c r="T713" i="114" s="1"/>
  <c r="S714" i="114"/>
  <c r="T714" i="114" s="1"/>
  <c r="S715" i="114"/>
  <c r="T715" i="114" s="1"/>
  <c r="S716" i="114"/>
  <c r="T716" i="114" s="1"/>
  <c r="S717" i="114"/>
  <c r="T717" i="114" s="1"/>
  <c r="S718" i="114"/>
  <c r="T718" i="114" s="1"/>
  <c r="S719" i="114"/>
  <c r="T719" i="114" s="1"/>
  <c r="S720" i="114"/>
  <c r="T720" i="114" s="1"/>
  <c r="S721" i="114"/>
  <c r="T721" i="114" s="1"/>
  <c r="S722" i="114"/>
  <c r="T722" i="114" s="1"/>
  <c r="S723" i="114"/>
  <c r="T723" i="114" s="1"/>
  <c r="S724" i="114"/>
  <c r="T724" i="114" s="1"/>
  <c r="S725" i="114"/>
  <c r="T725" i="114" s="1"/>
  <c r="S726" i="114"/>
  <c r="T726" i="114" s="1"/>
  <c r="S727" i="114"/>
  <c r="T727" i="114" s="1"/>
  <c r="S728" i="114"/>
  <c r="T728" i="114" s="1"/>
  <c r="S729" i="114"/>
  <c r="T729" i="114" s="1"/>
  <c r="S730" i="114"/>
  <c r="T730" i="114" s="1"/>
  <c r="S731" i="114"/>
  <c r="T731" i="114" s="1"/>
  <c r="S732" i="114"/>
  <c r="T732" i="114" s="1"/>
  <c r="S733" i="114"/>
  <c r="T733" i="114" s="1"/>
  <c r="S734" i="114"/>
  <c r="T734" i="114" s="1"/>
  <c r="S735" i="114"/>
  <c r="T735" i="114" s="1"/>
  <c r="S736" i="114"/>
  <c r="T736" i="114" s="1"/>
  <c r="S737" i="114"/>
  <c r="T737" i="114" s="1"/>
  <c r="S738" i="114"/>
  <c r="T738" i="114" s="1"/>
  <c r="S739" i="114"/>
  <c r="T739" i="114" s="1"/>
  <c r="S740" i="114"/>
  <c r="T740" i="114" s="1"/>
  <c r="S741" i="114"/>
  <c r="T741" i="114" s="1"/>
  <c r="S742" i="114"/>
  <c r="T742" i="114" s="1"/>
  <c r="S743" i="114"/>
  <c r="T743" i="114" s="1"/>
  <c r="S744" i="114"/>
  <c r="T744" i="114" s="1"/>
  <c r="S745" i="114"/>
  <c r="T745" i="114" s="1"/>
  <c r="S746" i="114"/>
  <c r="T746" i="114" s="1"/>
  <c r="S747" i="114"/>
  <c r="T747" i="114" s="1"/>
  <c r="S748" i="114"/>
  <c r="T748" i="114" s="1"/>
  <c r="S749" i="114"/>
  <c r="T749" i="114" s="1"/>
  <c r="S750" i="114"/>
  <c r="T750" i="114" s="1"/>
  <c r="S751" i="114"/>
  <c r="T751" i="114" s="1"/>
  <c r="S752" i="114"/>
  <c r="T752" i="114" s="1"/>
  <c r="S753" i="114"/>
  <c r="T753" i="114" s="1"/>
  <c r="S754" i="114"/>
  <c r="T754" i="114" s="1"/>
  <c r="S755" i="114"/>
  <c r="T755" i="114" s="1"/>
  <c r="S756" i="114"/>
  <c r="T756" i="114" s="1"/>
  <c r="S757" i="114"/>
  <c r="T757" i="114" s="1"/>
  <c r="S758" i="114"/>
  <c r="T758" i="114" s="1"/>
  <c r="S759" i="114"/>
  <c r="T759" i="114" s="1"/>
  <c r="S760" i="114"/>
  <c r="T760" i="114" s="1"/>
  <c r="S761" i="114"/>
  <c r="T761" i="114" s="1"/>
  <c r="S762" i="114"/>
  <c r="T762" i="114" s="1"/>
  <c r="S763" i="114"/>
  <c r="T763" i="114" s="1"/>
  <c r="S764" i="114"/>
  <c r="T764" i="114" s="1"/>
  <c r="S765" i="114"/>
  <c r="T765" i="114" s="1"/>
  <c r="S766" i="114"/>
  <c r="T766" i="114" s="1"/>
  <c r="S767" i="114"/>
  <c r="T767" i="114" s="1"/>
  <c r="S768" i="114"/>
  <c r="T768" i="114" s="1"/>
  <c r="S769" i="114"/>
  <c r="T769" i="114" s="1"/>
  <c r="S770" i="114"/>
  <c r="T770" i="114" s="1"/>
  <c r="S771" i="114"/>
  <c r="T771" i="114" s="1"/>
  <c r="S772" i="114"/>
  <c r="T772" i="114" s="1"/>
  <c r="S773" i="114"/>
  <c r="T773" i="114" s="1"/>
  <c r="S774" i="114"/>
  <c r="T774" i="114" s="1"/>
  <c r="S775" i="114"/>
  <c r="T775" i="114" s="1"/>
  <c r="S776" i="114"/>
  <c r="T776" i="114" s="1"/>
  <c r="S777" i="114"/>
  <c r="T777" i="114" s="1"/>
  <c r="S778" i="114"/>
  <c r="T778" i="114" s="1"/>
  <c r="S779" i="114"/>
  <c r="T779" i="114" s="1"/>
  <c r="S780" i="114"/>
  <c r="T780" i="114" s="1"/>
  <c r="S781" i="114"/>
  <c r="T781" i="114" s="1"/>
  <c r="S782" i="114"/>
  <c r="T782" i="114" s="1"/>
  <c r="S783" i="114"/>
  <c r="T783" i="114" s="1"/>
  <c r="S784" i="114"/>
  <c r="T784" i="114" s="1"/>
  <c r="S785" i="114"/>
  <c r="T785" i="114" s="1"/>
  <c r="S786" i="114"/>
  <c r="T786" i="114" s="1"/>
  <c r="S787" i="114"/>
  <c r="T787" i="114" s="1"/>
  <c r="S788" i="114"/>
  <c r="T788" i="114" s="1"/>
  <c r="S789" i="114"/>
  <c r="T789" i="114" s="1"/>
  <c r="S790" i="114"/>
  <c r="T790" i="114" s="1"/>
  <c r="S791" i="114"/>
  <c r="T791" i="114" s="1"/>
  <c r="S792" i="114"/>
  <c r="T792" i="114" s="1"/>
  <c r="S793" i="114"/>
  <c r="T793" i="114" s="1"/>
  <c r="S794" i="114"/>
  <c r="T794" i="114" s="1"/>
  <c r="S795" i="114"/>
  <c r="T795" i="114" s="1"/>
  <c r="S796" i="114"/>
  <c r="T796" i="114" s="1"/>
  <c r="S797" i="114"/>
  <c r="T797" i="114" s="1"/>
  <c r="S798" i="114"/>
  <c r="T798" i="114" s="1"/>
  <c r="S799" i="114"/>
  <c r="T799" i="114" s="1"/>
  <c r="S800" i="114"/>
  <c r="T800" i="114" s="1"/>
  <c r="S801" i="114"/>
  <c r="T801" i="114" s="1"/>
  <c r="S802" i="114"/>
  <c r="T802" i="114" s="1"/>
  <c r="S803" i="114"/>
  <c r="T803" i="114" s="1"/>
  <c r="S804" i="114"/>
  <c r="T804" i="114" s="1"/>
  <c r="S805" i="114"/>
  <c r="T805" i="114" s="1"/>
  <c r="S806" i="114"/>
  <c r="T806" i="114" s="1"/>
  <c r="S807" i="114"/>
  <c r="T807" i="114" s="1"/>
  <c r="S808" i="114"/>
  <c r="T808" i="114" s="1"/>
  <c r="S809" i="114"/>
  <c r="T809" i="114" s="1"/>
  <c r="S810" i="114"/>
  <c r="T810" i="114" s="1"/>
  <c r="S811" i="114"/>
  <c r="T811" i="114" s="1"/>
  <c r="S812" i="114"/>
  <c r="T812" i="114" s="1"/>
  <c r="S813" i="114"/>
  <c r="T813" i="114" s="1"/>
  <c r="S814" i="114"/>
  <c r="T814" i="114" s="1"/>
  <c r="S815" i="114"/>
  <c r="T815" i="114" s="1"/>
  <c r="S816" i="114"/>
  <c r="T816" i="114" s="1"/>
  <c r="S817" i="114"/>
  <c r="T817" i="114" s="1"/>
  <c r="S818" i="114"/>
  <c r="T818" i="114" s="1"/>
  <c r="S819" i="114"/>
  <c r="T819" i="114" s="1"/>
  <c r="S820" i="114"/>
  <c r="T820" i="114" s="1"/>
  <c r="S821" i="114"/>
  <c r="T821" i="114" s="1"/>
  <c r="S822" i="114"/>
  <c r="T822" i="114" s="1"/>
  <c r="S823" i="114"/>
  <c r="T823" i="114" s="1"/>
  <c r="S824" i="114"/>
  <c r="T824" i="114" s="1"/>
  <c r="S825" i="114"/>
  <c r="T825" i="114" s="1"/>
  <c r="S826" i="114"/>
  <c r="T826" i="114" s="1"/>
  <c r="S827" i="114"/>
  <c r="T827" i="114" s="1"/>
  <c r="S828" i="114"/>
  <c r="T828" i="114" s="1"/>
  <c r="S829" i="114"/>
  <c r="T829" i="114" s="1"/>
  <c r="S830" i="114"/>
  <c r="T830" i="114" s="1"/>
  <c r="S831" i="114"/>
  <c r="T831" i="114" s="1"/>
  <c r="S832" i="114"/>
  <c r="T832" i="114" s="1"/>
  <c r="S833" i="114"/>
  <c r="T833" i="114" s="1"/>
  <c r="S834" i="114"/>
  <c r="T834" i="114" s="1"/>
  <c r="S835" i="114"/>
  <c r="T835" i="114" s="1"/>
  <c r="S836" i="114"/>
  <c r="T836" i="114" s="1"/>
  <c r="S837" i="114"/>
  <c r="T837" i="114" s="1"/>
  <c r="S838" i="114"/>
  <c r="T838" i="114" s="1"/>
  <c r="S839" i="114"/>
  <c r="T839" i="114" s="1"/>
  <c r="S840" i="114"/>
  <c r="T840" i="114" s="1"/>
  <c r="S841" i="114"/>
  <c r="T841" i="114" s="1"/>
  <c r="S842" i="114"/>
  <c r="T842" i="114" s="1"/>
  <c r="S843" i="114"/>
  <c r="T843" i="114" s="1"/>
  <c r="S844" i="114"/>
  <c r="T844" i="114" s="1"/>
  <c r="S845" i="114"/>
  <c r="T845" i="114" s="1"/>
  <c r="S846" i="114"/>
  <c r="T846" i="114" s="1"/>
  <c r="S847" i="114"/>
  <c r="T847" i="114" s="1"/>
  <c r="S848" i="114"/>
  <c r="T848" i="114" s="1"/>
  <c r="S849" i="114"/>
  <c r="T849" i="114" s="1"/>
  <c r="S850" i="114"/>
  <c r="T850" i="114" s="1"/>
  <c r="S851" i="114"/>
  <c r="T851" i="114" s="1"/>
  <c r="S852" i="114"/>
  <c r="T852" i="114" s="1"/>
  <c r="S853" i="114"/>
  <c r="T853" i="114" s="1"/>
  <c r="S854" i="114"/>
  <c r="T854" i="114" s="1"/>
  <c r="S855" i="114"/>
  <c r="T855" i="114" s="1"/>
  <c r="S856" i="114"/>
  <c r="T856" i="114" s="1"/>
  <c r="S857" i="114"/>
  <c r="T857" i="114" s="1"/>
  <c r="S858" i="114"/>
  <c r="T858" i="114" s="1"/>
  <c r="S859" i="114"/>
  <c r="T859" i="114" s="1"/>
  <c r="S860" i="114"/>
  <c r="T860" i="114" s="1"/>
  <c r="S861" i="114"/>
  <c r="T861" i="114" s="1"/>
  <c r="S862" i="114"/>
  <c r="T862" i="114" s="1"/>
  <c r="S863" i="114"/>
  <c r="T863" i="114" s="1"/>
  <c r="S864" i="114"/>
  <c r="T864" i="114" s="1"/>
  <c r="S865" i="114"/>
  <c r="T865" i="114" s="1"/>
  <c r="S866" i="114"/>
  <c r="T866" i="114" s="1"/>
  <c r="S867" i="114"/>
  <c r="T867" i="114" s="1"/>
  <c r="S868" i="114"/>
  <c r="T868" i="114" s="1"/>
  <c r="S869" i="114"/>
  <c r="T869" i="114" s="1"/>
  <c r="S870" i="114"/>
  <c r="T870" i="114" s="1"/>
  <c r="S871" i="114"/>
  <c r="T871" i="114" s="1"/>
  <c r="S872" i="114"/>
  <c r="T872" i="114" s="1"/>
  <c r="S873" i="114"/>
  <c r="T873" i="114" s="1"/>
  <c r="S874" i="114"/>
  <c r="T874" i="114" s="1"/>
  <c r="S875" i="114"/>
  <c r="T875" i="114" s="1"/>
  <c r="S876" i="114"/>
  <c r="T876" i="114" s="1"/>
  <c r="S877" i="114"/>
  <c r="T877" i="114" s="1"/>
  <c r="S878" i="114"/>
  <c r="T878" i="114" s="1"/>
  <c r="S879" i="114"/>
  <c r="T879" i="114" s="1"/>
  <c r="S880" i="114"/>
  <c r="T880" i="114" s="1"/>
  <c r="S881" i="114"/>
  <c r="T881" i="114" s="1"/>
  <c r="S882" i="114"/>
  <c r="T882" i="114" s="1"/>
  <c r="S883" i="114"/>
  <c r="T883" i="114" s="1"/>
  <c r="S884" i="114"/>
  <c r="T884" i="114" s="1"/>
  <c r="S885" i="114"/>
  <c r="T885" i="114" s="1"/>
  <c r="S886" i="114"/>
  <c r="T886" i="114" s="1"/>
  <c r="S887" i="114"/>
  <c r="T887" i="114" s="1"/>
  <c r="S888" i="114"/>
  <c r="T888" i="114" s="1"/>
  <c r="S889" i="114"/>
  <c r="T889" i="114" s="1"/>
  <c r="S890" i="114"/>
  <c r="T890" i="114" s="1"/>
  <c r="S891" i="114"/>
  <c r="T891" i="114" s="1"/>
  <c r="S892" i="114"/>
  <c r="T892" i="114" s="1"/>
  <c r="S893" i="114"/>
  <c r="T893" i="114" s="1"/>
  <c r="S894" i="114"/>
  <c r="T894" i="114" s="1"/>
  <c r="S895" i="114"/>
  <c r="T895" i="114" s="1"/>
  <c r="S896" i="114"/>
  <c r="T896" i="114" s="1"/>
  <c r="S897" i="114"/>
  <c r="T897" i="114" s="1"/>
  <c r="S898" i="114"/>
  <c r="T898" i="114" s="1"/>
  <c r="S899" i="114"/>
  <c r="T899" i="114" s="1"/>
  <c r="S900" i="114"/>
  <c r="T900" i="114" s="1"/>
  <c r="S901" i="114"/>
  <c r="T901" i="114" s="1"/>
  <c r="S902" i="114"/>
  <c r="T902" i="114" s="1"/>
  <c r="S903" i="114"/>
  <c r="T903" i="114" s="1"/>
  <c r="S904" i="114"/>
  <c r="T904" i="114" s="1"/>
  <c r="S905" i="114"/>
  <c r="T905" i="114" s="1"/>
  <c r="S906" i="114"/>
  <c r="T906" i="114" s="1"/>
  <c r="S907" i="114"/>
  <c r="T907" i="114" s="1"/>
  <c r="S908" i="114"/>
  <c r="T908" i="114" s="1"/>
  <c r="S909" i="114"/>
  <c r="T909" i="114" s="1"/>
  <c r="S910" i="114"/>
  <c r="T910" i="114" s="1"/>
  <c r="S911" i="114"/>
  <c r="T911" i="114" s="1"/>
  <c r="S912" i="114"/>
  <c r="T912" i="114" s="1"/>
  <c r="S913" i="114"/>
  <c r="T913" i="114" s="1"/>
  <c r="S914" i="114"/>
  <c r="T914" i="114" s="1"/>
  <c r="S915" i="114"/>
  <c r="T915" i="114" s="1"/>
  <c r="S916" i="114"/>
  <c r="T916" i="114" s="1"/>
  <c r="S917" i="114"/>
  <c r="T917" i="114" s="1"/>
  <c r="S918" i="114"/>
  <c r="T918" i="114" s="1"/>
  <c r="S919" i="114"/>
  <c r="T919" i="114" s="1"/>
  <c r="S920" i="114"/>
  <c r="T920" i="114" s="1"/>
  <c r="S921" i="114"/>
  <c r="T921" i="114" s="1"/>
  <c r="S922" i="114"/>
  <c r="T922" i="114" s="1"/>
  <c r="S923" i="114"/>
  <c r="T923" i="114" s="1"/>
  <c r="S924" i="114"/>
  <c r="T924" i="114" s="1"/>
  <c r="S925" i="114"/>
  <c r="T925" i="114" s="1"/>
  <c r="S926" i="114"/>
  <c r="T926" i="114" s="1"/>
  <c r="S927" i="114"/>
  <c r="T927" i="114" s="1"/>
  <c r="S928" i="114"/>
  <c r="T928" i="114" s="1"/>
  <c r="S929" i="114"/>
  <c r="T929" i="114" s="1"/>
  <c r="S930" i="114"/>
  <c r="T930" i="114" s="1"/>
  <c r="S931" i="114"/>
  <c r="T931" i="114" s="1"/>
  <c r="S932" i="114"/>
  <c r="T932" i="114" s="1"/>
  <c r="S933" i="114"/>
  <c r="T933" i="114" s="1"/>
  <c r="S934" i="114"/>
  <c r="T934" i="114" s="1"/>
  <c r="S935" i="114"/>
  <c r="T935" i="114" s="1"/>
  <c r="S936" i="114"/>
  <c r="T936" i="114" s="1"/>
  <c r="S937" i="114"/>
  <c r="T937" i="114" s="1"/>
  <c r="S938" i="114"/>
  <c r="T938" i="114" s="1"/>
  <c r="S939" i="114"/>
  <c r="T939" i="114" s="1"/>
  <c r="S940" i="114"/>
  <c r="T940" i="114" s="1"/>
  <c r="S941" i="114"/>
  <c r="T941" i="114" s="1"/>
  <c r="S942" i="114"/>
  <c r="T942" i="114" s="1"/>
  <c r="S943" i="114"/>
  <c r="T943" i="114" s="1"/>
  <c r="S944" i="114"/>
  <c r="T944" i="114" s="1"/>
  <c r="S945" i="114"/>
  <c r="T945" i="114" s="1"/>
  <c r="S946" i="114"/>
  <c r="T946" i="114" s="1"/>
  <c r="S947" i="114"/>
  <c r="T947" i="114" s="1"/>
  <c r="S948" i="114"/>
  <c r="T948" i="114" s="1"/>
  <c r="S949" i="114"/>
  <c r="T949" i="114" s="1"/>
  <c r="S950" i="114"/>
  <c r="T950" i="114" s="1"/>
  <c r="S951" i="114"/>
  <c r="T951" i="114" s="1"/>
  <c r="S952" i="114"/>
  <c r="T952" i="114" s="1"/>
  <c r="S953" i="114"/>
  <c r="T953" i="114" s="1"/>
  <c r="S954" i="114"/>
  <c r="T954" i="114" s="1"/>
  <c r="S955" i="114"/>
  <c r="T955" i="114" s="1"/>
  <c r="S956" i="114"/>
  <c r="T956" i="114" s="1"/>
  <c r="S957" i="114"/>
  <c r="T957" i="114" s="1"/>
  <c r="S958" i="114"/>
  <c r="T958" i="114" s="1"/>
  <c r="S959" i="114"/>
  <c r="T959" i="114" s="1"/>
  <c r="S960" i="114"/>
  <c r="T960" i="114" s="1"/>
  <c r="S961" i="114"/>
  <c r="T961" i="114" s="1"/>
  <c r="S962" i="114"/>
  <c r="T962" i="114" s="1"/>
  <c r="S963" i="114"/>
  <c r="T963" i="114" s="1"/>
  <c r="S964" i="114"/>
  <c r="T964" i="114" s="1"/>
  <c r="S965" i="114"/>
  <c r="T965" i="114" s="1"/>
  <c r="S966" i="114"/>
  <c r="T966" i="114" s="1"/>
  <c r="S967" i="114"/>
  <c r="T967" i="114" s="1"/>
  <c r="S968" i="114"/>
  <c r="T968" i="114" s="1"/>
  <c r="S969" i="114"/>
  <c r="T969" i="114" s="1"/>
  <c r="S970" i="114"/>
  <c r="T970" i="114" s="1"/>
  <c r="S971" i="114"/>
  <c r="T971" i="114" s="1"/>
  <c r="S972" i="114"/>
  <c r="T972" i="114" s="1"/>
  <c r="S973" i="114"/>
  <c r="T973" i="114" s="1"/>
  <c r="S974" i="114"/>
  <c r="T974" i="114" s="1"/>
  <c r="S975" i="114"/>
  <c r="T975" i="114" s="1"/>
  <c r="S976" i="114"/>
  <c r="T976" i="114" s="1"/>
  <c r="S977" i="114"/>
  <c r="T977" i="114" s="1"/>
  <c r="S978" i="114"/>
  <c r="T978" i="114" s="1"/>
  <c r="S979" i="114"/>
  <c r="T979" i="114" s="1"/>
  <c r="S980" i="114"/>
  <c r="T980" i="114" s="1"/>
  <c r="S981" i="114"/>
  <c r="T981" i="114" s="1"/>
  <c r="S982" i="114"/>
  <c r="T982" i="114" s="1"/>
  <c r="S983" i="114"/>
  <c r="T983" i="114" s="1"/>
  <c r="S984" i="114"/>
  <c r="T984" i="114" s="1"/>
  <c r="S985" i="114"/>
  <c r="T985" i="114" s="1"/>
  <c r="S986" i="114"/>
  <c r="T986" i="114" s="1"/>
  <c r="S987" i="114"/>
  <c r="T987" i="114" s="1"/>
  <c r="S988" i="114"/>
  <c r="T988" i="114" s="1"/>
  <c r="S989" i="114"/>
  <c r="T989" i="114" s="1"/>
  <c r="S990" i="114"/>
  <c r="T990" i="114" s="1"/>
  <c r="S991" i="114"/>
  <c r="T991" i="114" s="1"/>
  <c r="S992" i="114"/>
  <c r="T992" i="114" s="1"/>
  <c r="S993" i="114"/>
  <c r="T993" i="114" s="1"/>
  <c r="S994" i="114"/>
  <c r="T994" i="114" s="1"/>
  <c r="S995" i="114"/>
  <c r="T995" i="114" s="1"/>
  <c r="S996" i="114"/>
  <c r="T996" i="114" s="1"/>
  <c r="S997" i="114"/>
  <c r="T997" i="114" s="1"/>
  <c r="S998" i="114"/>
  <c r="T998" i="114" s="1"/>
  <c r="S999" i="114"/>
  <c r="T999" i="114" s="1"/>
  <c r="S1000" i="114"/>
  <c r="T1000" i="114" s="1"/>
  <c r="S1001" i="114"/>
  <c r="T1001" i="114" s="1"/>
  <c r="S1002" i="114"/>
  <c r="T1002" i="114" s="1"/>
  <c r="S1003" i="114"/>
  <c r="T1003" i="114" s="1"/>
  <c r="S1004" i="114"/>
  <c r="T1004" i="114" s="1"/>
  <c r="S1005" i="114"/>
  <c r="T1005" i="114" s="1"/>
  <c r="S1006" i="114"/>
  <c r="T1006" i="114" s="1"/>
  <c r="S1007" i="114"/>
  <c r="T1007" i="114" s="1"/>
  <c r="S1008" i="114"/>
  <c r="T1008" i="114" s="1"/>
  <c r="S1009" i="114"/>
  <c r="T1009" i="114" s="1"/>
  <c r="S1010" i="114"/>
  <c r="T1010" i="114" s="1"/>
  <c r="S1011" i="114"/>
  <c r="T1011" i="114" s="1"/>
  <c r="S1012" i="114"/>
  <c r="T1012" i="114" s="1"/>
  <c r="S1013" i="114"/>
  <c r="T1013" i="114" s="1"/>
  <c r="S1014" i="114"/>
  <c r="T1014" i="114" s="1"/>
  <c r="S1015" i="114"/>
  <c r="T1015" i="114" s="1"/>
  <c r="S1016" i="114"/>
  <c r="T1016" i="114" s="1"/>
  <c r="S1017" i="114"/>
  <c r="T1017" i="114" s="1"/>
  <c r="S1018" i="114"/>
  <c r="T1018" i="114" s="1"/>
  <c r="S1019" i="114"/>
  <c r="T1019" i="114" s="1"/>
  <c r="S1020" i="114"/>
  <c r="T1020" i="114" s="1"/>
  <c r="S1021" i="114"/>
  <c r="T1021" i="114" s="1"/>
  <c r="S1022" i="114"/>
  <c r="T1022" i="114" s="1"/>
  <c r="S1023" i="114"/>
  <c r="T1023" i="114" s="1"/>
  <c r="S1024" i="114"/>
  <c r="T1024" i="114" s="1"/>
  <c r="S1025" i="114"/>
  <c r="T1025" i="114" s="1"/>
  <c r="S1026" i="114"/>
  <c r="T1026" i="114" s="1"/>
  <c r="S1027" i="114"/>
  <c r="T1027" i="114" s="1"/>
  <c r="S1028" i="114"/>
  <c r="T1028" i="114" s="1"/>
  <c r="S1029" i="114"/>
  <c r="T1029" i="114" s="1"/>
  <c r="S1030" i="114"/>
  <c r="T1030" i="114" s="1"/>
  <c r="S1031" i="114"/>
  <c r="T1031" i="114" s="1"/>
  <c r="S1032" i="114"/>
  <c r="T1032" i="114" s="1"/>
  <c r="S1033" i="114"/>
  <c r="T1033" i="114" s="1"/>
  <c r="S1034" i="114"/>
  <c r="T1034" i="114" s="1"/>
  <c r="S1035" i="114"/>
  <c r="T1035" i="114" s="1"/>
  <c r="S1036" i="114"/>
  <c r="T1036" i="114" s="1"/>
  <c r="S1037" i="114"/>
  <c r="T1037" i="114" s="1"/>
  <c r="S1038" i="114"/>
  <c r="T1038" i="114" s="1"/>
  <c r="S1039" i="114"/>
  <c r="T1039" i="114" s="1"/>
  <c r="S1040" i="114"/>
  <c r="T1040" i="114" s="1"/>
  <c r="S1041" i="114"/>
  <c r="T1041" i="114" s="1"/>
  <c r="S1042" i="114"/>
  <c r="T1042" i="114" s="1"/>
  <c r="S1043" i="114"/>
  <c r="T1043" i="114" s="1"/>
  <c r="S1044" i="114"/>
  <c r="T1044" i="114" s="1"/>
  <c r="S1045" i="114"/>
  <c r="T1045" i="114" s="1"/>
  <c r="S1046" i="114"/>
  <c r="T1046" i="114" s="1"/>
  <c r="S1047" i="114"/>
  <c r="T1047" i="114" s="1"/>
  <c r="S1048" i="114"/>
  <c r="T1048" i="114" s="1"/>
  <c r="S1049" i="114"/>
  <c r="T1049" i="114" s="1"/>
  <c r="S1050" i="114"/>
  <c r="T1050" i="114" s="1"/>
  <c r="S1051" i="114"/>
  <c r="T1051" i="114" s="1"/>
  <c r="S1052" i="114"/>
  <c r="T1052" i="114" s="1"/>
  <c r="S1053" i="114"/>
  <c r="T1053" i="114" s="1"/>
  <c r="S1054" i="114"/>
  <c r="T1054" i="114" s="1"/>
  <c r="S1055" i="114"/>
  <c r="T1055" i="114" s="1"/>
  <c r="S1056" i="114"/>
  <c r="T1056" i="114" s="1"/>
  <c r="S1057" i="114"/>
  <c r="T1057" i="114" s="1"/>
  <c r="S1058" i="114"/>
  <c r="T1058" i="114" s="1"/>
  <c r="S1059" i="114"/>
  <c r="T1059" i="114" s="1"/>
  <c r="S1060" i="114"/>
  <c r="T1060" i="114" s="1"/>
  <c r="S1061" i="114"/>
  <c r="T1061" i="114" s="1"/>
  <c r="S1062" i="114"/>
  <c r="T1062" i="114" s="1"/>
  <c r="S1063" i="114"/>
  <c r="T1063" i="114" s="1"/>
  <c r="S1064" i="114"/>
  <c r="T1064" i="114" s="1"/>
  <c r="S1065" i="114"/>
  <c r="T1065" i="114" s="1"/>
  <c r="S1066" i="114"/>
  <c r="T1066" i="114" s="1"/>
  <c r="S1067" i="114"/>
  <c r="T1067" i="114" s="1"/>
  <c r="S1068" i="114"/>
  <c r="T1068" i="114" s="1"/>
  <c r="S1069" i="114"/>
  <c r="T1069" i="114" s="1"/>
  <c r="S1070" i="114"/>
  <c r="T1070" i="114" s="1"/>
  <c r="S1071" i="114"/>
  <c r="T1071" i="114" s="1"/>
  <c r="S1072" i="114"/>
  <c r="T1072" i="114" s="1"/>
  <c r="S1073" i="114"/>
  <c r="T1073" i="114" s="1"/>
  <c r="S1074" i="114"/>
  <c r="T1074" i="114" s="1"/>
  <c r="S1075" i="114"/>
  <c r="T1075" i="114" s="1"/>
  <c r="S1076" i="114"/>
  <c r="T1076" i="114" s="1"/>
  <c r="S1077" i="114"/>
  <c r="T1077" i="114" s="1"/>
  <c r="S1078" i="114"/>
  <c r="T1078" i="114" s="1"/>
  <c r="S1079" i="114"/>
  <c r="T1079" i="114" s="1"/>
  <c r="S1080" i="114"/>
  <c r="T1080" i="114" s="1"/>
  <c r="S1081" i="114"/>
  <c r="T1081" i="114" s="1"/>
  <c r="S1082" i="114"/>
  <c r="T1082" i="114" s="1"/>
  <c r="S1083" i="114"/>
  <c r="T1083" i="114" s="1"/>
  <c r="S1084" i="114"/>
  <c r="T1084" i="114" s="1"/>
  <c r="S1085" i="114"/>
  <c r="T1085" i="114" s="1"/>
  <c r="S1086" i="114"/>
  <c r="T1086" i="114" s="1"/>
  <c r="S1087" i="114"/>
  <c r="T1087" i="114" s="1"/>
  <c r="S1088" i="114"/>
  <c r="T1088" i="114" s="1"/>
  <c r="S1089" i="114"/>
  <c r="T1089" i="114" s="1"/>
  <c r="S1090" i="114"/>
  <c r="T1090" i="114" s="1"/>
  <c r="S1091" i="114"/>
  <c r="T1091" i="114" s="1"/>
  <c r="S1092" i="114"/>
  <c r="T1092" i="114" s="1"/>
  <c r="S1093" i="114"/>
  <c r="T1093" i="114" s="1"/>
  <c r="S1094" i="114"/>
  <c r="T1094" i="114" s="1"/>
  <c r="S1095" i="114"/>
  <c r="T1095" i="114" s="1"/>
  <c r="S1096" i="114"/>
  <c r="T1096" i="114" s="1"/>
  <c r="S1097" i="114"/>
  <c r="T1097" i="114" s="1"/>
  <c r="S1098" i="114"/>
  <c r="T1098" i="114" s="1"/>
  <c r="S1099" i="114"/>
  <c r="T1099" i="114" s="1"/>
  <c r="S1100" i="114"/>
  <c r="T1100" i="114" s="1"/>
  <c r="S1101" i="114"/>
  <c r="T1101" i="114" s="1"/>
  <c r="S1102" i="114"/>
  <c r="T1102" i="114" s="1"/>
  <c r="S1103" i="114"/>
  <c r="T1103" i="114" s="1"/>
  <c r="S1104" i="114"/>
  <c r="T1104" i="114" s="1"/>
  <c r="S1105" i="114"/>
  <c r="T1105" i="114" s="1"/>
  <c r="S1106" i="114"/>
  <c r="T1106" i="114" s="1"/>
  <c r="S1107" i="114"/>
  <c r="T1107" i="114" s="1"/>
  <c r="S1108" i="114"/>
  <c r="T1108" i="114" s="1"/>
  <c r="S1109" i="114"/>
  <c r="T1109" i="114" s="1"/>
  <c r="S1110" i="114"/>
  <c r="T1110" i="114" s="1"/>
  <c r="S1111" i="114"/>
  <c r="T1111" i="114" s="1"/>
  <c r="S1112" i="114"/>
  <c r="T1112" i="114" s="1"/>
  <c r="S1113" i="114"/>
  <c r="T1113" i="114" s="1"/>
  <c r="S1114" i="114"/>
  <c r="T1114" i="114" s="1"/>
  <c r="S1115" i="114"/>
  <c r="T1115" i="114" s="1"/>
  <c r="S1116" i="114"/>
  <c r="T1116" i="114" s="1"/>
  <c r="S1117" i="114"/>
  <c r="T1117" i="114" s="1"/>
  <c r="S1118" i="114"/>
  <c r="T1118" i="114" s="1"/>
  <c r="S1119" i="114"/>
  <c r="T1119" i="114" s="1"/>
  <c r="S1120" i="114"/>
  <c r="T1120" i="114" s="1"/>
  <c r="S1121" i="114"/>
  <c r="T1121" i="114" s="1"/>
  <c r="S1122" i="114"/>
  <c r="T1122" i="114" s="1"/>
  <c r="S1123" i="114"/>
  <c r="T1123" i="114" s="1"/>
  <c r="S1124" i="114"/>
  <c r="T1124" i="114" s="1"/>
  <c r="S1125" i="114"/>
  <c r="T1125" i="114" s="1"/>
  <c r="S1126" i="114"/>
  <c r="T1126" i="114" s="1"/>
  <c r="S1127" i="114"/>
  <c r="T1127" i="114" s="1"/>
  <c r="S1128" i="114"/>
  <c r="T1128" i="114" s="1"/>
  <c r="S1129" i="114"/>
  <c r="T1129" i="114" s="1"/>
  <c r="S1130" i="114"/>
  <c r="T1130" i="114" s="1"/>
  <c r="S1131" i="114"/>
  <c r="T1131" i="114" s="1"/>
  <c r="S1132" i="114"/>
  <c r="T1132" i="114" s="1"/>
  <c r="S1133" i="114"/>
  <c r="T1133" i="114" s="1"/>
  <c r="S1134" i="114"/>
  <c r="T1134" i="114" s="1"/>
  <c r="S1135" i="114"/>
  <c r="T1135" i="114" s="1"/>
  <c r="S1136" i="114"/>
  <c r="T1136" i="114" s="1"/>
  <c r="S1137" i="114"/>
  <c r="T1137" i="114" s="1"/>
  <c r="S1138" i="114"/>
  <c r="T1138" i="114" s="1"/>
  <c r="S1139" i="114"/>
  <c r="T1139" i="114" s="1"/>
  <c r="S1140" i="114"/>
  <c r="T1140" i="114" s="1"/>
  <c r="S1141" i="114"/>
  <c r="T1141" i="114" s="1"/>
  <c r="S1142" i="114"/>
  <c r="T1142" i="114" s="1"/>
  <c r="S1143" i="114"/>
  <c r="T1143" i="114" s="1"/>
  <c r="S1144" i="114"/>
  <c r="T1144" i="114" s="1"/>
  <c r="S1145" i="114"/>
  <c r="T1145" i="114" s="1"/>
  <c r="S1146" i="114"/>
  <c r="T1146" i="114" s="1"/>
  <c r="S1147" i="114"/>
  <c r="T1147" i="114" s="1"/>
  <c r="S1148" i="114"/>
  <c r="T1148" i="114" s="1"/>
  <c r="S1149" i="114"/>
  <c r="T1149" i="114" s="1"/>
  <c r="S1150" i="114"/>
  <c r="T1150" i="114" s="1"/>
  <c r="S1151" i="114"/>
  <c r="T1151" i="114" s="1"/>
  <c r="S1152" i="114"/>
  <c r="T1152" i="114" s="1"/>
  <c r="S1153" i="114"/>
  <c r="T1153" i="114" s="1"/>
  <c r="S1154" i="114"/>
  <c r="T1154" i="114" s="1"/>
  <c r="S1155" i="114"/>
  <c r="T1155" i="114" s="1"/>
  <c r="S1156" i="114"/>
  <c r="T1156" i="114" s="1"/>
  <c r="S1157" i="114"/>
  <c r="T1157" i="114" s="1"/>
  <c r="S1158" i="114"/>
  <c r="T1158" i="114" s="1"/>
  <c r="S1159" i="114"/>
  <c r="T1159" i="114" s="1"/>
  <c r="S1160" i="114"/>
  <c r="T1160" i="114" s="1"/>
  <c r="S1161" i="114"/>
  <c r="T1161" i="114" s="1"/>
  <c r="S1162" i="114"/>
  <c r="T1162" i="114" s="1"/>
  <c r="S1163" i="114"/>
  <c r="T1163" i="114" s="1"/>
  <c r="S1164" i="114"/>
  <c r="T1164" i="114" s="1"/>
  <c r="S1165" i="114"/>
  <c r="T1165" i="114" s="1"/>
  <c r="S1166" i="114"/>
  <c r="T1166" i="114" s="1"/>
  <c r="S1167" i="114"/>
  <c r="T1167" i="114" s="1"/>
  <c r="S1168" i="114"/>
  <c r="T1168" i="114" s="1"/>
  <c r="S1169" i="114"/>
  <c r="T1169" i="114" s="1"/>
  <c r="S1170" i="114"/>
  <c r="T1170" i="114" s="1"/>
  <c r="S1171" i="114"/>
  <c r="T1171" i="114" s="1"/>
  <c r="S1172" i="114"/>
  <c r="T1172" i="114" s="1"/>
  <c r="S1173" i="114"/>
  <c r="T1173" i="114" s="1"/>
  <c r="S1174" i="114"/>
  <c r="T1174" i="114" s="1"/>
  <c r="S1175" i="114"/>
  <c r="T1175" i="114" s="1"/>
  <c r="S1176" i="114"/>
  <c r="T1176" i="114" s="1"/>
  <c r="S1177" i="114"/>
  <c r="T1177" i="114" s="1"/>
  <c r="S1178" i="114"/>
  <c r="T1178" i="114" s="1"/>
  <c r="S1179" i="114"/>
  <c r="T1179" i="114" s="1"/>
  <c r="S1180" i="114"/>
  <c r="T1180" i="114" s="1"/>
  <c r="S1181" i="114"/>
  <c r="T1181" i="114" s="1"/>
  <c r="S1182" i="114"/>
  <c r="T1182" i="114" s="1"/>
  <c r="S1183" i="114"/>
  <c r="T1183" i="114" s="1"/>
  <c r="S1184" i="114"/>
  <c r="T1184" i="114" s="1"/>
  <c r="S1185" i="114"/>
  <c r="T1185" i="114" s="1"/>
  <c r="S1186" i="114"/>
  <c r="T1186" i="114" s="1"/>
  <c r="S1187" i="114"/>
  <c r="T1187" i="114" s="1"/>
  <c r="S1188" i="114"/>
  <c r="T1188" i="114" s="1"/>
  <c r="S1189" i="114"/>
  <c r="T1189" i="114" s="1"/>
  <c r="S1190" i="114"/>
  <c r="T1190" i="114" s="1"/>
  <c r="S1191" i="114"/>
  <c r="T1191" i="114" s="1"/>
  <c r="S1192" i="114"/>
  <c r="T1192" i="114" s="1"/>
  <c r="S1193" i="114"/>
  <c r="T1193" i="114" s="1"/>
  <c r="S1194" i="114"/>
  <c r="T1194" i="114" s="1"/>
  <c r="S1195" i="114"/>
  <c r="T1195" i="114" s="1"/>
  <c r="S1196" i="114"/>
  <c r="T1196" i="114" s="1"/>
  <c r="S1197" i="114"/>
  <c r="T1197" i="114" s="1"/>
  <c r="S1198" i="114"/>
  <c r="T1198" i="114" s="1"/>
  <c r="S1199" i="114"/>
  <c r="T1199" i="114" s="1"/>
  <c r="S1200" i="114"/>
  <c r="T1200" i="114" s="1"/>
  <c r="S1201" i="114"/>
  <c r="T1201" i="114" s="1"/>
  <c r="S1202" i="114"/>
  <c r="T1202" i="114" s="1"/>
  <c r="S1203" i="114"/>
  <c r="T1203" i="114" s="1"/>
  <c r="S1204" i="114"/>
  <c r="T1204" i="114" s="1"/>
  <c r="S1205" i="114"/>
  <c r="T1205" i="114" s="1"/>
  <c r="S1206" i="114"/>
  <c r="T1206" i="114" s="1"/>
  <c r="S1207" i="114"/>
  <c r="T1207" i="114" s="1"/>
  <c r="S1208" i="114"/>
  <c r="T1208" i="114" s="1"/>
  <c r="S1209" i="114"/>
  <c r="T1209" i="114" s="1"/>
  <c r="S1210" i="114"/>
  <c r="T1210" i="114" s="1"/>
  <c r="S1211" i="114"/>
  <c r="T1211" i="114" s="1"/>
  <c r="S1212" i="114"/>
  <c r="T1212" i="114" s="1"/>
  <c r="S1213" i="114"/>
  <c r="T1213" i="114" s="1"/>
  <c r="S1214" i="114"/>
  <c r="T1214" i="114" s="1"/>
  <c r="S1215" i="114"/>
  <c r="T1215" i="114" s="1"/>
  <c r="S1216" i="114"/>
  <c r="T1216" i="114" s="1"/>
  <c r="S1217" i="114"/>
  <c r="T1217" i="114" s="1"/>
  <c r="S1218" i="114"/>
  <c r="T1218" i="114" s="1"/>
  <c r="S1219" i="114"/>
  <c r="T1219" i="114" s="1"/>
  <c r="S1220" i="114"/>
  <c r="T1220" i="114" s="1"/>
  <c r="S1221" i="114"/>
  <c r="T1221" i="114" s="1"/>
  <c r="S1222" i="114"/>
  <c r="T1222" i="114" s="1"/>
  <c r="S1223" i="114"/>
  <c r="T1223" i="114" s="1"/>
  <c r="S1224" i="114"/>
  <c r="T1224" i="114" s="1"/>
  <c r="S1225" i="114"/>
  <c r="T1225" i="114" s="1"/>
  <c r="S1226" i="114"/>
  <c r="T1226" i="114" s="1"/>
  <c r="S1227" i="114"/>
  <c r="T1227" i="114" s="1"/>
  <c r="S1228" i="114"/>
  <c r="T1228" i="114" s="1"/>
  <c r="S1229" i="114"/>
  <c r="T1229" i="114" s="1"/>
  <c r="S1230" i="114"/>
  <c r="T1230" i="114" s="1"/>
  <c r="S1231" i="114"/>
  <c r="T1231" i="114" s="1"/>
  <c r="S1232" i="114"/>
  <c r="T1232" i="114" s="1"/>
  <c r="S1233" i="114"/>
  <c r="T1233" i="114" s="1"/>
  <c r="S1234" i="114"/>
  <c r="T1234" i="114" s="1"/>
  <c r="S1235" i="114"/>
  <c r="T1235" i="114" s="1"/>
  <c r="S1236" i="114"/>
  <c r="T1236" i="114" s="1"/>
  <c r="S1237" i="114"/>
  <c r="T1237" i="114" s="1"/>
  <c r="S1238" i="114"/>
  <c r="T1238" i="114" s="1"/>
  <c r="S1239" i="114"/>
  <c r="T1239" i="114" s="1"/>
  <c r="S1240" i="114"/>
  <c r="T1240" i="114" s="1"/>
  <c r="S1241" i="114"/>
  <c r="T1241" i="114" s="1"/>
  <c r="S1242" i="114"/>
  <c r="T1242" i="114" s="1"/>
  <c r="S1243" i="114"/>
  <c r="T1243" i="114" s="1"/>
  <c r="S1244" i="114"/>
  <c r="T1244" i="114" s="1"/>
  <c r="S1245" i="114"/>
  <c r="T1245" i="114" s="1"/>
  <c r="S1246" i="114"/>
  <c r="T1246" i="114" s="1"/>
  <c r="S1247" i="114"/>
  <c r="T1247" i="114" s="1"/>
  <c r="S1248" i="114"/>
  <c r="T1248" i="114" s="1"/>
  <c r="S1249" i="114"/>
  <c r="T1249" i="114" s="1"/>
  <c r="S1250" i="114"/>
  <c r="T1250" i="114" s="1"/>
  <c r="S1251" i="114"/>
  <c r="T1251" i="114" s="1"/>
  <c r="S1252" i="114"/>
  <c r="T1252" i="114" s="1"/>
  <c r="S1253" i="114"/>
  <c r="T1253" i="114" s="1"/>
  <c r="S1254" i="114"/>
  <c r="T1254" i="114" s="1"/>
  <c r="S1255" i="114"/>
  <c r="T1255" i="114" s="1"/>
  <c r="S1256" i="114"/>
  <c r="T1256" i="114" s="1"/>
  <c r="S1257" i="114"/>
  <c r="T1257" i="114" s="1"/>
  <c r="S1258" i="114"/>
  <c r="T1258" i="114" s="1"/>
  <c r="S1259" i="114"/>
  <c r="T1259" i="114" s="1"/>
  <c r="S1260" i="114"/>
  <c r="T1260" i="114" s="1"/>
  <c r="S1261" i="114"/>
  <c r="T1261" i="114" s="1"/>
  <c r="S1262" i="114"/>
  <c r="T1262" i="114" s="1"/>
  <c r="S1263" i="114"/>
  <c r="T1263" i="114" s="1"/>
  <c r="S1264" i="114"/>
  <c r="T1264" i="114" s="1"/>
  <c r="S1265" i="114"/>
  <c r="T1265" i="114" s="1"/>
  <c r="S1266" i="114"/>
  <c r="T1266" i="114" s="1"/>
  <c r="S1267" i="114"/>
  <c r="T1267" i="114" s="1"/>
  <c r="S1268" i="114"/>
  <c r="T1268" i="114" s="1"/>
  <c r="S1269" i="114"/>
  <c r="T1269" i="114" s="1"/>
  <c r="S1270" i="114"/>
  <c r="T1270" i="114" s="1"/>
  <c r="S1271" i="114"/>
  <c r="T1271" i="114" s="1"/>
  <c r="S1272" i="114"/>
  <c r="T1272" i="114" s="1"/>
  <c r="S1273" i="114"/>
  <c r="T1273" i="114" s="1"/>
  <c r="S1274" i="114"/>
  <c r="T1274" i="114" s="1"/>
  <c r="S1275" i="114"/>
  <c r="T1275" i="114" s="1"/>
  <c r="S1276" i="114"/>
  <c r="T1276" i="114" s="1"/>
  <c r="S1277" i="114"/>
  <c r="T1277" i="114" s="1"/>
  <c r="S1278" i="114"/>
  <c r="T1278" i="114" s="1"/>
  <c r="S1279" i="114"/>
  <c r="T1279" i="114" s="1"/>
  <c r="S1280" i="114"/>
  <c r="T1280" i="114" s="1"/>
  <c r="S1281" i="114"/>
  <c r="T1281" i="114" s="1"/>
  <c r="S1282" i="114"/>
  <c r="T1282" i="114" s="1"/>
  <c r="S1283" i="114"/>
  <c r="T1283" i="114" s="1"/>
  <c r="S1284" i="114"/>
  <c r="T1284" i="114" s="1"/>
  <c r="S1285" i="114"/>
  <c r="T1285" i="114" s="1"/>
  <c r="S1286" i="114"/>
  <c r="T1286" i="114" s="1"/>
  <c r="S1287" i="114"/>
  <c r="T1287" i="114" s="1"/>
  <c r="S1288" i="114"/>
  <c r="T1288" i="114" s="1"/>
  <c r="S1289" i="114"/>
  <c r="T1289" i="114" s="1"/>
  <c r="S1290" i="114"/>
  <c r="T1290" i="114" s="1"/>
  <c r="S1291" i="114"/>
  <c r="T1291" i="114" s="1"/>
  <c r="S1292" i="114"/>
  <c r="T1292" i="114" s="1"/>
  <c r="S1293" i="114"/>
  <c r="T1293" i="114" s="1"/>
  <c r="S1294" i="114"/>
  <c r="T1294" i="114" s="1"/>
  <c r="S1295" i="114"/>
  <c r="T1295" i="114" s="1"/>
  <c r="S1296" i="114"/>
  <c r="T1296" i="114" s="1"/>
  <c r="S1297" i="114"/>
  <c r="T1297" i="114" s="1"/>
  <c r="S1298" i="114"/>
  <c r="T1298" i="114" s="1"/>
  <c r="S1299" i="114"/>
  <c r="T1299" i="114" s="1"/>
  <c r="S1300" i="114"/>
  <c r="T1300" i="114" s="1"/>
  <c r="S1301" i="114"/>
  <c r="T1301" i="114" s="1"/>
  <c r="S1302" i="114"/>
  <c r="T1302" i="114" s="1"/>
  <c r="S1303" i="114"/>
  <c r="T1303" i="114" s="1"/>
  <c r="S1304" i="114"/>
  <c r="T1304" i="114" s="1"/>
  <c r="S1305" i="114"/>
  <c r="T1305" i="114" s="1"/>
  <c r="S1306" i="114"/>
  <c r="T1306" i="114" s="1"/>
  <c r="S1307" i="114"/>
  <c r="T1307" i="114" s="1"/>
  <c r="S1308" i="114"/>
  <c r="T1308" i="114" s="1"/>
  <c r="S1309" i="114"/>
  <c r="T1309" i="114" s="1"/>
  <c r="S1310" i="114"/>
  <c r="T1310" i="114" s="1"/>
  <c r="S1311" i="114"/>
  <c r="T1311" i="114" s="1"/>
  <c r="S1312" i="114"/>
  <c r="T1312" i="114" s="1"/>
  <c r="S1313" i="114"/>
  <c r="T1313" i="114" s="1"/>
  <c r="S1314" i="114"/>
  <c r="T1314" i="114" s="1"/>
  <c r="S1315" i="114"/>
  <c r="T1315" i="114" s="1"/>
  <c r="S1316" i="114"/>
  <c r="T1316" i="114" s="1"/>
  <c r="S1317" i="114"/>
  <c r="T1317" i="114" s="1"/>
  <c r="S1318" i="114"/>
  <c r="T1318" i="114" s="1"/>
  <c r="S1319" i="114"/>
  <c r="T1319" i="114" s="1"/>
  <c r="S1320" i="114"/>
  <c r="T1320" i="114" s="1"/>
  <c r="S1321" i="114"/>
  <c r="T1321" i="114" s="1"/>
  <c r="S1322" i="114"/>
  <c r="T1322" i="114" s="1"/>
  <c r="S1323" i="114"/>
  <c r="T1323" i="114" s="1"/>
  <c r="S1324" i="114"/>
  <c r="T1324" i="114" s="1"/>
  <c r="S1325" i="114"/>
  <c r="T1325" i="114" s="1"/>
  <c r="S1326" i="114"/>
  <c r="T1326" i="114" s="1"/>
  <c r="S1327" i="114"/>
  <c r="T1327" i="114" s="1"/>
  <c r="S1328" i="114"/>
  <c r="T1328" i="114" s="1"/>
  <c r="S1329" i="114"/>
  <c r="T1329" i="114" s="1"/>
  <c r="S1330" i="114"/>
  <c r="T1330" i="114" s="1"/>
  <c r="S1331" i="114"/>
  <c r="T1331" i="114" s="1"/>
  <c r="S1332" i="114"/>
  <c r="T1332" i="114" s="1"/>
  <c r="S1333" i="114"/>
  <c r="T1333" i="114" s="1"/>
  <c r="T400" i="114"/>
  <c r="S399" i="114"/>
  <c r="T399" i="114" s="1"/>
  <c r="H5" i="114"/>
  <c r="J5" i="114" s="1"/>
  <c r="H22" i="118"/>
  <c r="W578" i="114"/>
  <c r="H25" i="118"/>
  <c r="W370" i="114"/>
  <c r="W371" i="114"/>
  <c r="W372" i="114"/>
  <c r="W373" i="114"/>
  <c r="W374" i="114"/>
  <c r="W375" i="114"/>
  <c r="W376" i="114"/>
  <c r="W377" i="114"/>
  <c r="W378" i="114"/>
  <c r="W379" i="114"/>
  <c r="W380" i="114"/>
  <c r="W381" i="114"/>
  <c r="W382" i="114"/>
  <c r="W383" i="114"/>
  <c r="W384" i="114"/>
  <c r="W385" i="114"/>
  <c r="W386" i="114"/>
  <c r="W387" i="114"/>
  <c r="W388" i="114"/>
  <c r="W389" i="114"/>
  <c r="W390" i="114"/>
  <c r="W391" i="114"/>
  <c r="W392" i="114"/>
  <c r="W393" i="114"/>
  <c r="W394" i="114"/>
  <c r="W395" i="114"/>
  <c r="W396" i="114"/>
  <c r="W397" i="114"/>
  <c r="W398" i="114"/>
  <c r="W399" i="114"/>
  <c r="W400" i="114"/>
  <c r="W401" i="114"/>
  <c r="W402" i="114"/>
  <c r="W403" i="114"/>
  <c r="W404" i="114"/>
  <c r="W405" i="114"/>
  <c r="W406" i="114"/>
  <c r="W407" i="114"/>
  <c r="W408" i="114"/>
  <c r="W409" i="114"/>
  <c r="W410" i="114"/>
  <c r="W411" i="114"/>
  <c r="W412" i="114"/>
  <c r="W413" i="114"/>
  <c r="W414" i="114"/>
  <c r="W415" i="114"/>
  <c r="W416" i="114"/>
  <c r="W417" i="114"/>
  <c r="W418" i="114"/>
  <c r="W419" i="114"/>
  <c r="W420" i="114"/>
  <c r="W421" i="114"/>
  <c r="W422" i="114"/>
  <c r="W423" i="114"/>
  <c r="W424" i="114"/>
  <c r="W425" i="114"/>
  <c r="W426" i="114"/>
  <c r="W427" i="114"/>
  <c r="W428" i="114"/>
  <c r="W429" i="114"/>
  <c r="W430" i="114"/>
  <c r="W431" i="114"/>
  <c r="W432" i="114"/>
  <c r="W433" i="114"/>
  <c r="W434" i="114"/>
  <c r="W435" i="114"/>
  <c r="W436" i="114"/>
  <c r="W437" i="114"/>
  <c r="W438" i="114"/>
  <c r="W439" i="114"/>
  <c r="W440" i="114"/>
  <c r="W441" i="114"/>
  <c r="W442" i="114"/>
  <c r="W443" i="114"/>
  <c r="W444" i="114"/>
  <c r="W445" i="114"/>
  <c r="W446" i="114"/>
  <c r="W447" i="114"/>
  <c r="W448" i="114"/>
  <c r="W449" i="114"/>
  <c r="W450" i="114"/>
  <c r="W451" i="114"/>
  <c r="W452" i="114"/>
  <c r="W453" i="114"/>
  <c r="W454" i="114"/>
  <c r="W455" i="114"/>
  <c r="W456" i="114"/>
  <c r="W457" i="114"/>
  <c r="W458" i="114"/>
  <c r="W459" i="114"/>
  <c r="W460" i="114"/>
  <c r="W461" i="114"/>
  <c r="W462" i="114"/>
  <c r="W463" i="114"/>
  <c r="W464" i="114"/>
  <c r="W465" i="114"/>
  <c r="W466" i="114"/>
  <c r="W467" i="114"/>
  <c r="W468" i="114"/>
  <c r="W469" i="114"/>
  <c r="W470" i="114"/>
  <c r="W471" i="114"/>
  <c r="W472" i="114"/>
  <c r="W473" i="114"/>
  <c r="W474" i="114"/>
  <c r="W475" i="114"/>
  <c r="W476" i="114"/>
  <c r="W477" i="114"/>
  <c r="W478" i="114"/>
  <c r="W479" i="114"/>
  <c r="W480" i="114"/>
  <c r="W481" i="114"/>
  <c r="W482" i="114"/>
  <c r="W483" i="114"/>
  <c r="W484" i="114"/>
  <c r="W485" i="114"/>
  <c r="W487" i="114"/>
  <c r="W488" i="114"/>
  <c r="W489" i="114"/>
  <c r="W490" i="114"/>
  <c r="W491" i="114"/>
  <c r="W492" i="114"/>
  <c r="W493" i="114"/>
  <c r="W494" i="114"/>
  <c r="W495" i="114"/>
  <c r="W496" i="114"/>
  <c r="W497" i="114"/>
  <c r="W498" i="114"/>
  <c r="W499" i="114"/>
  <c r="W500" i="114"/>
  <c r="W501" i="114"/>
  <c r="W502" i="114"/>
  <c r="W503" i="114"/>
  <c r="W504" i="114"/>
  <c r="W505" i="114"/>
  <c r="W506" i="114"/>
  <c r="W507" i="114"/>
  <c r="W508" i="114"/>
  <c r="W509" i="114"/>
  <c r="W510" i="114"/>
  <c r="W511" i="114"/>
  <c r="W512" i="114"/>
  <c r="W513" i="114"/>
  <c r="W514" i="114"/>
  <c r="W515" i="114"/>
  <c r="W516" i="114"/>
  <c r="W517" i="114"/>
  <c r="W518" i="114"/>
  <c r="W519" i="114"/>
  <c r="W520" i="114"/>
  <c r="W521" i="114"/>
  <c r="W522" i="114"/>
  <c r="W523" i="114"/>
  <c r="W524" i="114"/>
  <c r="W525" i="114"/>
  <c r="W526" i="114"/>
  <c r="W527" i="114"/>
  <c r="W528" i="114"/>
  <c r="W529" i="114"/>
  <c r="W530" i="114"/>
  <c r="W531" i="114"/>
  <c r="W532" i="114"/>
  <c r="W533" i="114"/>
  <c r="W534" i="114"/>
  <c r="W535" i="114"/>
  <c r="W536" i="114"/>
  <c r="W537" i="114"/>
  <c r="W538" i="114"/>
  <c r="W539" i="114"/>
  <c r="W540" i="114"/>
  <c r="W541" i="114"/>
  <c r="W542" i="114"/>
  <c r="W543" i="114"/>
  <c r="W544" i="114"/>
  <c r="W545" i="114"/>
  <c r="W546" i="114"/>
  <c r="W547" i="114"/>
  <c r="W548" i="114"/>
  <c r="W549" i="114"/>
  <c r="W550" i="114"/>
  <c r="W551" i="114"/>
  <c r="W552" i="114"/>
  <c r="W553" i="114"/>
  <c r="W554" i="114"/>
  <c r="W555" i="114"/>
  <c r="W556" i="114"/>
  <c r="W557" i="114"/>
  <c r="W558" i="114"/>
  <c r="W559" i="114"/>
  <c r="W560" i="114"/>
  <c r="W561" i="114"/>
  <c r="W562" i="114"/>
  <c r="W563" i="114"/>
  <c r="W564" i="114"/>
  <c r="W565" i="114"/>
  <c r="W566" i="114"/>
  <c r="W567" i="114"/>
  <c r="W568" i="114"/>
  <c r="W569" i="114"/>
  <c r="W570" i="114"/>
  <c r="W571" i="114"/>
  <c r="W572" i="114"/>
  <c r="W573" i="114"/>
  <c r="W574" i="114"/>
  <c r="W575" i="114"/>
  <c r="W576" i="114"/>
  <c r="W577" i="114"/>
  <c r="W579" i="114"/>
  <c r="W580" i="114"/>
  <c r="W581" i="114"/>
  <c r="W582" i="114"/>
  <c r="W583" i="114"/>
  <c r="W584" i="114"/>
  <c r="W585" i="114"/>
  <c r="W586" i="114"/>
  <c r="W587" i="114"/>
  <c r="W588" i="114"/>
  <c r="W589" i="114"/>
  <c r="W590" i="114"/>
  <c r="W591" i="114"/>
  <c r="W592" i="114"/>
  <c r="W593" i="114"/>
  <c r="W594" i="114"/>
  <c r="W595" i="114"/>
  <c r="W596" i="114"/>
  <c r="W597" i="114"/>
  <c r="W598" i="114"/>
  <c r="W599" i="114"/>
  <c r="W600" i="114"/>
  <c r="W601" i="114"/>
  <c r="W602" i="114"/>
  <c r="W603" i="114"/>
  <c r="W604" i="114"/>
  <c r="W605" i="114"/>
  <c r="W606" i="114"/>
  <c r="W607" i="114"/>
  <c r="W608" i="114"/>
  <c r="W609" i="114"/>
  <c r="W610" i="114"/>
  <c r="W611" i="114"/>
  <c r="W612" i="114"/>
  <c r="W613" i="114"/>
  <c r="W614" i="114"/>
  <c r="W615" i="114"/>
  <c r="W616" i="114"/>
  <c r="W617" i="114"/>
  <c r="W618" i="114"/>
  <c r="W619" i="114"/>
  <c r="W620" i="114"/>
  <c r="W621" i="114"/>
  <c r="W622" i="114"/>
  <c r="W623" i="114"/>
  <c r="W624" i="114"/>
  <c r="W625" i="114"/>
  <c r="W626" i="114"/>
  <c r="W627" i="114"/>
  <c r="W628" i="114"/>
  <c r="W629" i="114"/>
  <c r="W630" i="114"/>
  <c r="W631" i="114"/>
  <c r="W632" i="114"/>
  <c r="W633" i="114"/>
  <c r="W634" i="114"/>
  <c r="W635" i="114"/>
  <c r="W636" i="114"/>
  <c r="W637" i="114"/>
  <c r="W638" i="114"/>
  <c r="W639" i="114"/>
  <c r="W640" i="114"/>
  <c r="W641" i="114"/>
  <c r="W642" i="114"/>
  <c r="W643" i="114"/>
  <c r="W644" i="114"/>
  <c r="W645" i="114"/>
  <c r="W646" i="114"/>
  <c r="W647" i="114"/>
  <c r="W648" i="114"/>
  <c r="W649" i="114"/>
  <c r="W650" i="114"/>
  <c r="W651" i="114"/>
  <c r="W652" i="114"/>
  <c r="W653" i="114"/>
  <c r="W654" i="114"/>
  <c r="W655" i="114"/>
  <c r="W656" i="114"/>
  <c r="W657" i="114"/>
  <c r="W658" i="114"/>
  <c r="W659" i="114"/>
  <c r="W660" i="114"/>
  <c r="W661" i="114"/>
  <c r="W662" i="114"/>
  <c r="W663" i="114"/>
  <c r="W664" i="114"/>
  <c r="W665" i="114"/>
  <c r="W666" i="114"/>
  <c r="W667" i="114"/>
  <c r="W668" i="114"/>
  <c r="W669" i="114"/>
  <c r="W670" i="114"/>
  <c r="W671" i="114"/>
  <c r="W672" i="114"/>
  <c r="W673" i="114"/>
  <c r="W674" i="114"/>
  <c r="W675" i="114"/>
  <c r="W676" i="114"/>
  <c r="W677" i="114"/>
  <c r="W678" i="114"/>
  <c r="W679" i="114"/>
  <c r="W680" i="114"/>
  <c r="W681" i="114"/>
  <c r="W682" i="114"/>
  <c r="W683" i="114"/>
  <c r="W684" i="114"/>
  <c r="W685" i="114"/>
  <c r="W686" i="114"/>
  <c r="W687" i="114"/>
  <c r="W688" i="114"/>
  <c r="W689" i="114"/>
  <c r="W690" i="114"/>
  <c r="W691" i="114"/>
  <c r="W692" i="114"/>
  <c r="W693" i="114"/>
  <c r="W694" i="114"/>
  <c r="W695" i="114"/>
  <c r="W696" i="114"/>
  <c r="W697" i="114"/>
  <c r="W698" i="114"/>
  <c r="W699" i="114"/>
  <c r="W700" i="114"/>
  <c r="W701" i="114"/>
  <c r="W702" i="114"/>
  <c r="W703" i="114"/>
  <c r="W704" i="114"/>
  <c r="W705" i="114"/>
  <c r="W706" i="114"/>
  <c r="W707" i="114"/>
  <c r="W708" i="114"/>
  <c r="W709" i="114"/>
  <c r="W710" i="114"/>
  <c r="W711" i="114"/>
  <c r="W712" i="114"/>
  <c r="W713" i="114"/>
  <c r="W714" i="114"/>
  <c r="W715" i="114"/>
  <c r="W716" i="114"/>
  <c r="W717" i="114"/>
  <c r="W718" i="114"/>
  <c r="W719" i="114"/>
  <c r="W720" i="114"/>
  <c r="W721" i="114"/>
  <c r="W722" i="114"/>
  <c r="W723" i="114"/>
  <c r="W724" i="114"/>
  <c r="W725" i="114"/>
  <c r="W726" i="114"/>
  <c r="W727" i="114"/>
  <c r="W728" i="114"/>
  <c r="W729" i="114"/>
  <c r="W730" i="114"/>
  <c r="W731" i="114"/>
  <c r="W732" i="114"/>
  <c r="W733" i="114"/>
  <c r="W734" i="114"/>
  <c r="W735" i="114"/>
  <c r="W736" i="114"/>
  <c r="W737" i="114"/>
  <c r="W738" i="114"/>
  <c r="W739" i="114"/>
  <c r="W740" i="114"/>
  <c r="W741" i="114"/>
  <c r="W742" i="114"/>
  <c r="W743" i="114"/>
  <c r="W744" i="114"/>
  <c r="W745" i="114"/>
  <c r="W746" i="114"/>
  <c r="W747" i="114"/>
  <c r="W748" i="114"/>
  <c r="W749" i="114"/>
  <c r="W750" i="114"/>
  <c r="W751" i="114"/>
  <c r="W752" i="114"/>
  <c r="W753" i="114"/>
  <c r="W754" i="114"/>
  <c r="W755" i="114"/>
  <c r="W756" i="114"/>
  <c r="W757" i="114"/>
  <c r="W758" i="114"/>
  <c r="W759" i="114"/>
  <c r="W760" i="114"/>
  <c r="W761" i="114"/>
  <c r="W762" i="114"/>
  <c r="W763" i="114"/>
  <c r="W764" i="114"/>
  <c r="W765" i="114"/>
  <c r="W766" i="114"/>
  <c r="W767" i="114"/>
  <c r="W768" i="114"/>
  <c r="W769" i="114"/>
  <c r="W770" i="114"/>
  <c r="W771" i="114"/>
  <c r="W772" i="114"/>
  <c r="W773" i="114"/>
  <c r="W774" i="114"/>
  <c r="W775" i="114"/>
  <c r="W776" i="114"/>
  <c r="W777" i="114"/>
  <c r="W778" i="114"/>
  <c r="W779" i="114"/>
  <c r="W780" i="114"/>
  <c r="W781" i="114"/>
  <c r="W782" i="114"/>
  <c r="W783" i="114"/>
  <c r="W784" i="114"/>
  <c r="W785" i="114"/>
  <c r="W786" i="114"/>
  <c r="W787" i="114"/>
  <c r="W788" i="114"/>
  <c r="W789" i="114"/>
  <c r="W790" i="114"/>
  <c r="W791" i="114"/>
  <c r="W792" i="114"/>
  <c r="W793" i="114"/>
  <c r="W794" i="114"/>
  <c r="W795" i="114"/>
  <c r="W796" i="114"/>
  <c r="W797" i="114"/>
  <c r="W798" i="114"/>
  <c r="W799" i="114"/>
  <c r="W800" i="114"/>
  <c r="W801" i="114"/>
  <c r="W802" i="114"/>
  <c r="W803" i="114"/>
  <c r="W804" i="114"/>
  <c r="W805" i="114"/>
  <c r="W806" i="114"/>
  <c r="W807" i="114"/>
  <c r="W808" i="114"/>
  <c r="W809" i="114"/>
  <c r="W810" i="114"/>
  <c r="W811" i="114"/>
  <c r="W812" i="114"/>
  <c r="W813" i="114"/>
  <c r="W814" i="114"/>
  <c r="W815" i="114"/>
  <c r="W816" i="114"/>
  <c r="W817" i="114"/>
  <c r="W818" i="114"/>
  <c r="W819" i="114"/>
  <c r="W820" i="114"/>
  <c r="W821" i="114"/>
  <c r="W822" i="114"/>
  <c r="W823" i="114"/>
  <c r="W824" i="114"/>
  <c r="W825" i="114"/>
  <c r="W826" i="114"/>
  <c r="W827" i="114"/>
  <c r="W828" i="114"/>
  <c r="W829" i="114"/>
  <c r="W830" i="114"/>
  <c r="W831" i="114"/>
  <c r="W832" i="114"/>
  <c r="W833" i="114"/>
  <c r="W834" i="114"/>
  <c r="W835" i="114"/>
  <c r="W836" i="114"/>
  <c r="W837" i="114"/>
  <c r="W838" i="114"/>
  <c r="W839" i="114"/>
  <c r="W840" i="114"/>
  <c r="W841" i="114"/>
  <c r="W842" i="114"/>
  <c r="W843" i="114"/>
  <c r="W844" i="114"/>
  <c r="W845" i="114"/>
  <c r="W846" i="114"/>
  <c r="W847" i="114"/>
  <c r="W848" i="114"/>
  <c r="W849" i="114"/>
  <c r="W850" i="114"/>
  <c r="W851" i="114"/>
  <c r="W852" i="114"/>
  <c r="W853" i="114"/>
  <c r="W854" i="114"/>
  <c r="W855" i="114"/>
  <c r="W856" i="114"/>
  <c r="W857" i="114"/>
  <c r="W858" i="114"/>
  <c r="W859" i="114"/>
  <c r="W860" i="114"/>
  <c r="W861" i="114"/>
  <c r="W862" i="114"/>
  <c r="W863" i="114"/>
  <c r="W864" i="114"/>
  <c r="W865" i="114"/>
  <c r="W866" i="114"/>
  <c r="W867" i="114"/>
  <c r="W868" i="114"/>
  <c r="W869" i="114"/>
  <c r="W870" i="114"/>
  <c r="W871" i="114"/>
  <c r="W872" i="114"/>
  <c r="W873" i="114"/>
  <c r="W874" i="114"/>
  <c r="W875" i="114"/>
  <c r="W876" i="114"/>
  <c r="W877" i="114"/>
  <c r="W878" i="114"/>
  <c r="W879" i="114"/>
  <c r="W880" i="114"/>
  <c r="W881" i="114"/>
  <c r="W882" i="114"/>
  <c r="W883" i="114"/>
  <c r="W884" i="114"/>
  <c r="W885" i="114"/>
  <c r="W886" i="114"/>
  <c r="W887" i="114"/>
  <c r="W888" i="114"/>
  <c r="W889" i="114"/>
  <c r="W890" i="114"/>
  <c r="W891" i="114"/>
  <c r="W892" i="114"/>
  <c r="W893" i="114"/>
  <c r="W894" i="114"/>
  <c r="W895" i="114"/>
  <c r="W896" i="114"/>
  <c r="W897" i="114"/>
  <c r="W898" i="114"/>
  <c r="W899" i="114"/>
  <c r="W900" i="114"/>
  <c r="W901" i="114"/>
  <c r="W902" i="114"/>
  <c r="W903" i="114"/>
  <c r="W904" i="114"/>
  <c r="W905" i="114"/>
  <c r="W906" i="114"/>
  <c r="W907" i="114"/>
  <c r="W908" i="114"/>
  <c r="W909" i="114"/>
  <c r="W910" i="114"/>
  <c r="W911" i="114"/>
  <c r="W912" i="114"/>
  <c r="W913" i="114"/>
  <c r="W914" i="114"/>
  <c r="W915" i="114"/>
  <c r="W916" i="114"/>
  <c r="W917" i="114"/>
  <c r="W918" i="114"/>
  <c r="W919" i="114"/>
  <c r="W920" i="114"/>
  <c r="W921" i="114"/>
  <c r="W922" i="114"/>
  <c r="W923" i="114"/>
  <c r="W924" i="114"/>
  <c r="W925" i="114"/>
  <c r="W926" i="114"/>
  <c r="W927" i="114"/>
  <c r="W928" i="114"/>
  <c r="W929" i="114"/>
  <c r="W930" i="114"/>
  <c r="W931" i="114"/>
  <c r="W932" i="114"/>
  <c r="W933" i="114"/>
  <c r="W934" i="114"/>
  <c r="W935" i="114"/>
  <c r="W936" i="114"/>
  <c r="W937" i="114"/>
  <c r="W938" i="114"/>
  <c r="W939" i="114"/>
  <c r="W940" i="114"/>
  <c r="W941" i="114"/>
  <c r="W942" i="114"/>
  <c r="W943" i="114"/>
  <c r="W944" i="114"/>
  <c r="W945" i="114"/>
  <c r="W946" i="114"/>
  <c r="W947" i="114"/>
  <c r="W948" i="114"/>
  <c r="W949" i="114"/>
  <c r="W950" i="114"/>
  <c r="W951" i="114"/>
  <c r="W952" i="114"/>
  <c r="W953" i="114"/>
  <c r="W954" i="114"/>
  <c r="W955" i="114"/>
  <c r="W956" i="114"/>
  <c r="W957" i="114"/>
  <c r="W958" i="114"/>
  <c r="W959" i="114"/>
  <c r="W960" i="114"/>
  <c r="W961" i="114"/>
  <c r="W962" i="114"/>
  <c r="W963" i="114"/>
  <c r="W964" i="114"/>
  <c r="W965" i="114"/>
  <c r="W966" i="114"/>
  <c r="W967" i="114"/>
  <c r="W968" i="114"/>
  <c r="W969" i="114"/>
  <c r="W970" i="114"/>
  <c r="W971" i="114"/>
  <c r="W972" i="114"/>
  <c r="W973" i="114"/>
  <c r="W974" i="114"/>
  <c r="W975" i="114"/>
  <c r="W976" i="114"/>
  <c r="W977" i="114"/>
  <c r="W978" i="114"/>
  <c r="W979" i="114"/>
  <c r="W980" i="114"/>
  <c r="W981" i="114"/>
  <c r="W982" i="114"/>
  <c r="W983" i="114"/>
  <c r="W984" i="114"/>
  <c r="W985" i="114"/>
  <c r="W986" i="114"/>
  <c r="W987" i="114"/>
  <c r="W988" i="114"/>
  <c r="W989" i="114"/>
  <c r="W990" i="114"/>
  <c r="W991" i="114"/>
  <c r="W992" i="114"/>
  <c r="W993" i="114"/>
  <c r="W994" i="114"/>
  <c r="W995" i="114"/>
  <c r="W996" i="114"/>
  <c r="W997" i="114"/>
  <c r="W998" i="114"/>
  <c r="W999" i="114"/>
  <c r="W1000" i="114"/>
  <c r="W1001" i="114"/>
  <c r="W1002" i="114"/>
  <c r="W1003" i="114"/>
  <c r="W1004" i="114"/>
  <c r="W1005" i="114"/>
  <c r="W1006" i="114"/>
  <c r="W1007" i="114"/>
  <c r="W1008" i="114"/>
  <c r="W1009" i="114"/>
  <c r="W1010" i="114"/>
  <c r="W1011" i="114"/>
  <c r="W1012" i="114"/>
  <c r="W1013" i="114"/>
  <c r="W1014" i="114"/>
  <c r="W1015" i="114"/>
  <c r="W1016" i="114"/>
  <c r="W1017" i="114"/>
  <c r="W1018" i="114"/>
  <c r="W1019" i="114"/>
  <c r="W1020" i="114"/>
  <c r="W1021" i="114"/>
  <c r="W1022" i="114"/>
  <c r="W1023" i="114"/>
  <c r="W1024" i="114"/>
  <c r="W1025" i="114"/>
  <c r="W1026" i="114"/>
  <c r="W1027" i="114"/>
  <c r="W1028" i="114"/>
  <c r="W1029" i="114"/>
  <c r="W1030" i="114"/>
  <c r="W1031" i="114"/>
  <c r="W1032" i="114"/>
  <c r="W1033" i="114"/>
  <c r="W1034" i="114"/>
  <c r="W1035" i="114"/>
  <c r="W1036" i="114"/>
  <c r="W1037" i="114"/>
  <c r="W1038" i="114"/>
  <c r="W1039" i="114"/>
  <c r="W1040" i="114"/>
  <c r="W1041" i="114"/>
  <c r="W1042" i="114"/>
  <c r="W1043" i="114"/>
  <c r="W1044" i="114"/>
  <c r="W1045" i="114"/>
  <c r="W1046" i="114"/>
  <c r="W1047" i="114"/>
  <c r="W1048" i="114"/>
  <c r="W1049" i="114"/>
  <c r="W1050" i="114"/>
  <c r="W1051" i="114"/>
  <c r="W1052" i="114"/>
  <c r="W1053" i="114"/>
  <c r="W1054" i="114"/>
  <c r="W1055" i="114"/>
  <c r="W1056" i="114"/>
  <c r="W1057" i="114"/>
  <c r="W1058" i="114"/>
  <c r="W1059" i="114"/>
  <c r="W1060" i="114"/>
  <c r="W1061" i="114"/>
  <c r="W1062" i="114"/>
  <c r="W1063" i="114"/>
  <c r="W1064" i="114"/>
  <c r="W1065" i="114"/>
  <c r="W1066" i="114"/>
  <c r="W1067" i="114"/>
  <c r="W1068" i="114"/>
  <c r="W1069" i="114"/>
  <c r="W1070" i="114"/>
  <c r="W1071" i="114"/>
  <c r="W1072" i="114"/>
  <c r="W1073" i="114"/>
  <c r="W1074" i="114"/>
  <c r="W1075" i="114"/>
  <c r="W1076" i="114"/>
  <c r="W1077" i="114"/>
  <c r="W1078" i="114"/>
  <c r="W1079" i="114"/>
  <c r="W1080" i="114"/>
  <c r="W1081" i="114"/>
  <c r="W1082" i="114"/>
  <c r="W1083" i="114"/>
  <c r="W1084" i="114"/>
  <c r="W1085" i="114"/>
  <c r="W1086" i="114"/>
  <c r="W1087" i="114"/>
  <c r="W1088" i="114"/>
  <c r="W1089" i="114"/>
  <c r="W1090" i="114"/>
  <c r="W1091" i="114"/>
  <c r="W1092" i="114"/>
  <c r="W1093" i="114"/>
  <c r="W1094" i="114"/>
  <c r="W1095" i="114"/>
  <c r="W1096" i="114"/>
  <c r="W1097" i="114"/>
  <c r="W1098" i="114"/>
  <c r="W1099" i="114"/>
  <c r="W1100" i="114"/>
  <c r="W1101" i="114"/>
  <c r="W1102" i="114"/>
  <c r="W1103" i="114"/>
  <c r="W1104" i="114"/>
  <c r="W1105" i="114"/>
  <c r="W1106" i="114"/>
  <c r="W1107" i="114"/>
  <c r="W1108" i="114"/>
  <c r="W1109" i="114"/>
  <c r="W1110" i="114"/>
  <c r="W1111" i="114"/>
  <c r="W1112" i="114"/>
  <c r="W1113" i="114"/>
  <c r="W1114" i="114"/>
  <c r="W1115" i="114"/>
  <c r="W1116" i="114"/>
  <c r="W1117" i="114"/>
  <c r="W1118" i="114"/>
  <c r="W1119" i="114"/>
  <c r="W1120" i="114"/>
  <c r="W1121" i="114"/>
  <c r="W1122" i="114"/>
  <c r="W1123" i="114"/>
  <c r="W1124" i="114"/>
  <c r="W1125" i="114"/>
  <c r="W1126" i="114"/>
  <c r="W1127" i="114"/>
  <c r="W1128" i="114"/>
  <c r="W1129" i="114"/>
  <c r="W1130" i="114"/>
  <c r="W1131" i="114"/>
  <c r="W1132" i="114"/>
  <c r="W1133" i="114"/>
  <c r="W1134" i="114"/>
  <c r="W1135" i="114"/>
  <c r="W1136" i="114"/>
  <c r="W1137" i="114"/>
  <c r="W1138" i="114"/>
  <c r="W1139" i="114"/>
  <c r="W1140" i="114"/>
  <c r="W1141" i="114"/>
  <c r="W1142" i="114"/>
  <c r="W1143" i="114"/>
  <c r="W1144" i="114"/>
  <c r="W1145" i="114"/>
  <c r="W1146" i="114"/>
  <c r="W1147" i="114"/>
  <c r="W1148" i="114"/>
  <c r="W1149" i="114"/>
  <c r="W1150" i="114"/>
  <c r="W1151" i="114"/>
  <c r="W1152" i="114"/>
  <c r="W1153" i="114"/>
  <c r="W1154" i="114"/>
  <c r="W1155" i="114"/>
  <c r="W1156" i="114"/>
  <c r="W1157" i="114"/>
  <c r="W1158" i="114"/>
  <c r="W1159" i="114"/>
  <c r="W1160" i="114"/>
  <c r="W1161" i="114"/>
  <c r="W1162" i="114"/>
  <c r="W1163" i="114"/>
  <c r="W1164" i="114"/>
  <c r="W1165" i="114"/>
  <c r="W1166" i="114"/>
  <c r="W1167" i="114"/>
  <c r="W1168" i="114"/>
  <c r="W1169" i="114"/>
  <c r="W1170" i="114"/>
  <c r="W1171" i="114"/>
  <c r="W1172" i="114"/>
  <c r="W1173" i="114"/>
  <c r="W1174" i="114"/>
  <c r="W1175" i="114"/>
  <c r="W1176" i="114"/>
  <c r="W1177" i="114"/>
  <c r="W1178" i="114"/>
  <c r="W1179" i="114"/>
  <c r="W1180" i="114"/>
  <c r="W1181" i="114"/>
  <c r="W1182" i="114"/>
  <c r="W1183" i="114"/>
  <c r="W1184" i="114"/>
  <c r="W1185" i="114"/>
  <c r="W1186" i="114"/>
  <c r="W1187" i="114"/>
  <c r="W1188" i="114"/>
  <c r="W1189" i="114"/>
  <c r="W1190" i="114"/>
  <c r="W1191" i="114"/>
  <c r="W1192" i="114"/>
  <c r="W1193" i="114"/>
  <c r="W1194" i="114"/>
  <c r="W1195" i="114"/>
  <c r="W1196" i="114"/>
  <c r="W1197" i="114"/>
  <c r="W1198" i="114"/>
  <c r="W1199" i="114"/>
  <c r="W1200" i="114"/>
  <c r="W1201" i="114"/>
  <c r="W1202" i="114"/>
  <c r="W1203" i="114"/>
  <c r="W1204" i="114"/>
  <c r="W1205" i="114"/>
  <c r="W1206" i="114"/>
  <c r="W1207" i="114"/>
  <c r="W1208" i="114"/>
  <c r="W1209" i="114"/>
  <c r="W1210" i="114"/>
  <c r="W1211" i="114"/>
  <c r="W1212" i="114"/>
  <c r="W1213" i="114"/>
  <c r="W1214" i="114"/>
  <c r="W1215" i="114"/>
  <c r="W1216" i="114"/>
  <c r="W1217" i="114"/>
  <c r="W1218" i="114"/>
  <c r="W1219" i="114"/>
  <c r="W1220" i="114"/>
  <c r="W1221" i="114"/>
  <c r="W1222" i="114"/>
  <c r="W1223" i="114"/>
  <c r="W1224" i="114"/>
  <c r="W1225" i="114"/>
  <c r="W1226" i="114"/>
  <c r="W1227" i="114"/>
  <c r="W1228" i="114"/>
  <c r="W1229" i="114"/>
  <c r="W1230" i="114"/>
  <c r="W1231" i="114"/>
  <c r="W1232" i="114"/>
  <c r="W1233" i="114"/>
  <c r="W1234" i="114"/>
  <c r="W1235" i="114"/>
  <c r="W1236" i="114"/>
  <c r="W1237" i="114"/>
  <c r="W1238" i="114"/>
  <c r="W1239" i="114"/>
  <c r="W1240" i="114"/>
  <c r="W1241" i="114"/>
  <c r="W1242" i="114"/>
  <c r="W1243" i="114"/>
  <c r="W1244" i="114"/>
  <c r="W1245" i="114"/>
  <c r="W1246" i="114"/>
  <c r="W1247" i="114"/>
  <c r="W1248" i="114"/>
  <c r="W1249" i="114"/>
  <c r="W1250" i="114"/>
  <c r="W1251" i="114"/>
  <c r="W1252" i="114"/>
  <c r="W1253" i="114"/>
  <c r="W1254" i="114"/>
  <c r="W1255" i="114"/>
  <c r="W1256" i="114"/>
  <c r="W1257" i="114"/>
  <c r="W1258" i="114"/>
  <c r="W1259" i="114"/>
  <c r="W1260" i="114"/>
  <c r="W1261" i="114"/>
  <c r="W1262" i="114"/>
  <c r="W1263" i="114"/>
  <c r="W1264" i="114"/>
  <c r="W1265" i="114"/>
  <c r="W1266" i="114"/>
  <c r="W1267" i="114"/>
  <c r="W1268" i="114"/>
  <c r="W1269" i="114"/>
  <c r="W1270" i="114"/>
  <c r="W1271" i="114"/>
  <c r="W1272" i="114"/>
  <c r="W1273" i="114"/>
  <c r="W1274" i="114"/>
  <c r="W1275" i="114"/>
  <c r="W1276" i="114"/>
  <c r="W1277" i="114"/>
  <c r="W1278" i="114"/>
  <c r="W1279" i="114"/>
  <c r="W1280" i="114"/>
  <c r="W1281" i="114"/>
  <c r="W1282" i="114"/>
  <c r="W1283" i="114"/>
  <c r="W1284" i="114"/>
  <c r="W1285" i="114"/>
  <c r="W1286" i="114"/>
  <c r="W1287" i="114"/>
  <c r="W1288" i="114"/>
  <c r="W1289" i="114"/>
  <c r="W1290" i="114"/>
  <c r="W1291" i="114"/>
  <c r="W1292" i="114"/>
  <c r="W1293" i="114"/>
  <c r="W1294" i="114"/>
  <c r="W1295" i="114"/>
  <c r="W1296" i="114"/>
  <c r="W1297" i="114"/>
  <c r="W1298" i="114"/>
  <c r="W1299" i="114"/>
  <c r="W1300" i="114"/>
  <c r="W1301" i="114"/>
  <c r="W1302" i="114"/>
  <c r="W1303" i="114"/>
  <c r="W1304" i="114"/>
  <c r="W1305" i="114"/>
  <c r="W1306" i="114"/>
  <c r="W1307" i="114"/>
  <c r="W1308" i="114"/>
  <c r="W1309" i="114"/>
  <c r="W1310" i="114"/>
  <c r="W1311" i="114"/>
  <c r="W1312" i="114"/>
  <c r="W1313" i="114"/>
  <c r="W1314" i="114"/>
  <c r="W1315" i="114"/>
  <c r="W1316" i="114"/>
  <c r="W1317" i="114"/>
  <c r="W1318" i="114"/>
  <c r="W1319" i="114"/>
  <c r="W1320" i="114"/>
  <c r="W1321" i="114"/>
  <c r="W1322" i="114"/>
  <c r="W1323" i="114"/>
  <c r="W1324" i="114"/>
  <c r="W1325" i="114"/>
  <c r="W1326" i="114"/>
  <c r="W1327" i="114"/>
  <c r="W1328" i="114"/>
  <c r="W1329" i="114"/>
  <c r="W1330" i="114"/>
  <c r="W1331" i="114"/>
  <c r="W1332" i="114"/>
  <c r="W1333" i="114"/>
  <c r="W369" i="114"/>
  <c r="AK5" i="114"/>
  <c r="AG1" i="83" s="1"/>
  <c r="H21" i="118"/>
  <c r="BH81" i="83"/>
  <c r="BM85" i="83"/>
  <c r="BK85" i="83"/>
  <c r="BI85" i="83"/>
  <c r="BG85" i="83"/>
  <c r="BM84" i="83"/>
  <c r="BK84" i="83"/>
  <c r="BI84" i="83"/>
  <c r="BG84" i="83"/>
  <c r="BM83" i="83"/>
  <c r="BK83" i="83"/>
  <c r="BI83" i="83"/>
  <c r="BG83" i="83"/>
  <c r="F1" i="106"/>
  <c r="E31" i="118"/>
  <c r="AD7" i="83"/>
  <c r="B21" i="96"/>
  <c r="X5" i="83"/>
  <c r="J5" i="83"/>
  <c r="B5" i="114"/>
  <c r="D5" i="114" s="1"/>
  <c r="AF35" i="114"/>
  <c r="AF33" i="114"/>
  <c r="AF34" i="114"/>
  <c r="AF36" i="114"/>
  <c r="AF37" i="114"/>
  <c r="AF38" i="114"/>
  <c r="AF39" i="114"/>
  <c r="AF40" i="114"/>
  <c r="AF41" i="114"/>
  <c r="AF42" i="114"/>
  <c r="AF43" i="114"/>
  <c r="AF44" i="114"/>
  <c r="AF45" i="114"/>
  <c r="AF46" i="114"/>
  <c r="AF47" i="114"/>
  <c r="AF32" i="114"/>
  <c r="AJ5" i="114"/>
  <c r="AF5" i="114"/>
  <c r="AH5" i="114" s="1"/>
  <c r="AB5" i="114"/>
  <c r="N5" i="114"/>
  <c r="K5" i="114"/>
  <c r="M5" i="114" s="1"/>
  <c r="E5" i="114"/>
  <c r="G5" i="114" s="1"/>
  <c r="A1" i="96"/>
  <c r="AD26" i="114"/>
  <c r="AD25" i="114"/>
  <c r="AD24" i="114"/>
  <c r="AD23" i="114"/>
  <c r="AD22" i="114"/>
  <c r="AD21" i="114"/>
  <c r="AD20" i="114"/>
  <c r="AD19" i="114"/>
  <c r="AD18" i="114"/>
  <c r="AD17" i="114"/>
  <c r="AD16" i="114"/>
  <c r="AD15" i="114"/>
  <c r="AD14" i="114"/>
  <c r="AD13" i="114"/>
  <c r="AD12" i="114"/>
  <c r="AD11" i="114"/>
  <c r="C56" i="96"/>
  <c r="F32" i="96" s="1"/>
  <c r="F33" i="96" s="1"/>
  <c r="C59" i="96"/>
  <c r="G53" i="96" s="1"/>
  <c r="G54" i="96" s="1"/>
  <c r="C58" i="96"/>
  <c r="F11" i="96" s="1"/>
  <c r="F12" i="96"/>
  <c r="C57" i="96"/>
  <c r="U5" i="83"/>
  <c r="A1" i="89"/>
  <c r="I3" i="89"/>
  <c r="I5" i="89"/>
  <c r="B14" i="89"/>
  <c r="A14" i="89"/>
  <c r="AD3" i="83"/>
  <c r="A9" i="89"/>
  <c r="E9" i="89"/>
  <c r="A17" i="89"/>
  <c r="A16" i="89"/>
  <c r="E7" i="89"/>
  <c r="B9" i="89"/>
  <c r="P5" i="114" l="1"/>
  <c r="BN81" i="83"/>
  <c r="AE27" i="83"/>
  <c r="BB27" i="83"/>
  <c r="D29" i="83"/>
  <c r="C27" i="83"/>
  <c r="V27" i="83"/>
  <c r="AD25" i="83"/>
  <c r="BC25" i="83"/>
  <c r="U25" i="83"/>
  <c r="C48" i="96"/>
  <c r="D31" i="96" s="1"/>
  <c r="D32" i="96" s="1"/>
  <c r="I7" i="89"/>
  <c r="I9" i="89" s="1"/>
  <c r="I11" i="89" s="1"/>
  <c r="BF81" i="83"/>
  <c r="AQ6" i="114"/>
  <c r="AS6" i="114"/>
  <c r="AU6" i="114"/>
  <c r="AO6" i="114"/>
  <c r="W1450" i="114"/>
  <c r="AV3" i="114" s="1"/>
  <c r="B11" i="89"/>
  <c r="B12" i="89" s="1"/>
  <c r="A11" i="89"/>
  <c r="A12" i="89" s="1"/>
  <c r="E11" i="89"/>
  <c r="A12" i="96"/>
  <c r="D11" i="96"/>
  <c r="D12" i="96" s="1"/>
  <c r="AF29" i="114"/>
  <c r="AB43" i="114" s="1"/>
  <c r="BC27" i="83" l="1"/>
  <c r="U27" i="83"/>
  <c r="AD27" i="83"/>
  <c r="AE29" i="83"/>
  <c r="C29" i="83"/>
  <c r="BB29" i="83"/>
  <c r="V29" i="83"/>
  <c r="D31" i="83"/>
  <c r="C31" i="83" s="1"/>
  <c r="AO5" i="114"/>
  <c r="AS5" i="114"/>
  <c r="AB46" i="114"/>
  <c r="AB38" i="114"/>
  <c r="AB33" i="114"/>
  <c r="AB35" i="114"/>
  <c r="AB41" i="114"/>
  <c r="AB42" i="114"/>
  <c r="AB37" i="114"/>
  <c r="AB47" i="114"/>
  <c r="AB39" i="114"/>
  <c r="AB32" i="114"/>
  <c r="AB44" i="114"/>
  <c r="AB40" i="114"/>
  <c r="AB34" i="114"/>
  <c r="AB36" i="114"/>
  <c r="AB45" i="114"/>
  <c r="AE31" i="83" l="1"/>
  <c r="AD29" i="83"/>
  <c r="BC29" i="83"/>
  <c r="U29" i="83"/>
  <c r="V31" i="83"/>
  <c r="BB31" i="83"/>
  <c r="D33" i="83"/>
  <c r="C33" i="83" s="1"/>
  <c r="AD31" i="83"/>
  <c r="U31" i="83"/>
  <c r="BC31" i="83"/>
  <c r="AD29" i="114"/>
  <c r="AD30" i="114" s="1"/>
  <c r="AD28" i="114" s="1"/>
  <c r="AB29" i="114"/>
  <c r="G21" i="89"/>
  <c r="BB33" i="83" l="1"/>
  <c r="AE33" i="83"/>
  <c r="D35" i="83"/>
  <c r="D37" i="83" s="1"/>
  <c r="V33" i="83"/>
  <c r="U33" i="83"/>
  <c r="AD33" i="83"/>
  <c r="BC33" i="83"/>
  <c r="C35" i="83" l="1"/>
  <c r="BB35" i="83"/>
  <c r="AE35" i="83"/>
  <c r="V35" i="83"/>
  <c r="AE37" i="83"/>
  <c r="V37" i="83"/>
  <c r="BB37" i="83"/>
  <c r="C37" i="83"/>
  <c r="D39" i="83"/>
  <c r="U35" i="83" l="1"/>
  <c r="AD35" i="83"/>
  <c r="BC35" i="83"/>
  <c r="C39" i="83"/>
  <c r="D41" i="83"/>
  <c r="BB39" i="83"/>
  <c r="AE39" i="83"/>
  <c r="V39" i="83"/>
  <c r="AD37" i="83"/>
  <c r="BC37" i="83"/>
  <c r="U37" i="83"/>
  <c r="D43" i="83" l="1"/>
  <c r="BB41" i="83"/>
  <c r="C41" i="83"/>
  <c r="V41" i="83"/>
  <c r="AE41" i="83"/>
  <c r="AD39" i="83"/>
  <c r="BC39" i="83"/>
  <c r="U39" i="83"/>
  <c r="BB43" i="83" l="1"/>
  <c r="C43" i="83"/>
  <c r="V43" i="83"/>
  <c r="D45" i="83"/>
  <c r="AE43" i="83"/>
  <c r="U41" i="83"/>
  <c r="BC41" i="83"/>
  <c r="AD41" i="83"/>
  <c r="D47" i="83" l="1"/>
  <c r="BB45" i="83"/>
  <c r="C45" i="83"/>
  <c r="V45" i="83"/>
  <c r="AE45" i="83"/>
  <c r="U43" i="83"/>
  <c r="BC43" i="83"/>
  <c r="AD43" i="83"/>
  <c r="BB47" i="83" l="1"/>
  <c r="D49" i="83"/>
  <c r="C47" i="83"/>
  <c r="AE47" i="83"/>
  <c r="V47" i="83"/>
  <c r="BC45" i="83"/>
  <c r="U45" i="83"/>
  <c r="AD45" i="83"/>
  <c r="U47" i="83" l="1"/>
  <c r="BC47" i="83"/>
  <c r="AD47" i="83"/>
  <c r="D51" i="83"/>
  <c r="BB49" i="83"/>
  <c r="C49" i="83"/>
  <c r="AE49" i="83"/>
  <c r="V49" i="83"/>
  <c r="AD49" i="83" l="1"/>
  <c r="BC49" i="83"/>
  <c r="U49" i="83"/>
  <c r="AE51" i="83"/>
  <c r="V51" i="83"/>
  <c r="D53" i="83"/>
  <c r="BB51" i="83"/>
  <c r="C51" i="83"/>
  <c r="AD51" i="83" l="1"/>
  <c r="BC51" i="83"/>
  <c r="U51" i="83"/>
  <c r="BB53" i="83"/>
  <c r="C53" i="83"/>
  <c r="V53" i="83"/>
  <c r="AE53" i="83"/>
  <c r="BC53" i="83" l="1"/>
  <c r="AD53" i="83"/>
  <c r="U53" i="83"/>
  <c r="BB55" i="83"/>
  <c r="D57" i="83"/>
  <c r="BB57" i="83" l="1"/>
  <c r="C57" i="83"/>
  <c r="V57" i="83"/>
  <c r="H21" i="89" s="1"/>
  <c r="AE57" i="83"/>
  <c r="D59" i="83"/>
  <c r="BC55" i="83"/>
  <c r="AD57" i="83" l="1"/>
  <c r="BC57" i="83"/>
  <c r="U57" i="83"/>
  <c r="AE59" i="83"/>
  <c r="C59" i="83"/>
  <c r="V59" i="83"/>
  <c r="BB59" i="83"/>
  <c r="D61" i="83"/>
  <c r="AD59" i="83" l="1"/>
  <c r="U59" i="83"/>
  <c r="BC59" i="83"/>
  <c r="BB61" i="83"/>
  <c r="D63" i="83"/>
  <c r="V61" i="83"/>
  <c r="C61" i="83"/>
  <c r="AE61" i="83"/>
  <c r="AD61" i="83" l="1"/>
  <c r="U61" i="83"/>
  <c r="BC61" i="83"/>
  <c r="D65" i="83"/>
  <c r="V63" i="83"/>
  <c r="C63" i="83"/>
  <c r="BB63" i="83"/>
  <c r="AE63" i="83"/>
  <c r="C65" i="83" l="1"/>
  <c r="D67" i="83"/>
  <c r="AE65" i="83"/>
  <c r="V65" i="83"/>
  <c r="BB65" i="83"/>
  <c r="BC63" i="83"/>
  <c r="AD63" i="83"/>
  <c r="U63" i="83"/>
  <c r="BB67" i="83" l="1"/>
  <c r="D69" i="83"/>
  <c r="C67" i="83"/>
  <c r="V67" i="83"/>
  <c r="AE67" i="83"/>
  <c r="BC65" i="83"/>
  <c r="AD65" i="83"/>
  <c r="U65" i="83"/>
  <c r="V69" i="83" l="1"/>
  <c r="D71" i="83"/>
  <c r="C69" i="83"/>
  <c r="BB69" i="83"/>
  <c r="AE69" i="83"/>
  <c r="U67" i="83"/>
  <c r="BC67" i="83"/>
  <c r="AD67" i="83"/>
  <c r="U69" i="83" l="1"/>
  <c r="BC69" i="83"/>
  <c r="AD69" i="83"/>
  <c r="BB71" i="83"/>
  <c r="AE71" i="83"/>
  <c r="C71" i="83"/>
  <c r="V71" i="83"/>
  <c r="U71" i="83" l="1"/>
  <c r="AD71" i="83"/>
  <c r="BC71" i="83"/>
</calcChain>
</file>

<file path=xl/comments1.xml><?xml version="1.0" encoding="utf-8"?>
<comments xmlns="http://schemas.openxmlformats.org/spreadsheetml/2006/main">
  <authors>
    <author>Guy</author>
  </authors>
  <commentList>
    <comment ref="AK37" authorId="0">
      <text>
        <r>
          <rPr>
            <b/>
            <sz val="8"/>
            <color indexed="81"/>
            <rFont val="Arial"/>
            <family val="2"/>
          </rPr>
          <t xml:space="preserve">il a plu:
de 00h34 à 03h32
</t>
        </r>
      </text>
    </comment>
    <comment ref="AK41" authorId="0">
      <text>
        <r>
          <rPr>
            <b/>
            <sz val="8"/>
            <color indexed="81"/>
            <rFont val="Arial"/>
            <family val="2"/>
          </rPr>
          <t xml:space="preserve">il a plu:
de 05h38 à 06h59
</t>
        </r>
      </text>
    </comment>
    <comment ref="AM41" authorId="0">
      <text>
        <r>
          <rPr>
            <b/>
            <sz val="8"/>
            <color indexed="81"/>
            <rFont val="Arial"/>
            <family val="2"/>
          </rPr>
          <t xml:space="preserve">il a plu:
de 07h00 à 09h15
de 10h34 à 11h55
</t>
        </r>
      </text>
    </comment>
    <comment ref="AO41" authorId="0">
      <text>
        <r>
          <rPr>
            <b/>
            <sz val="8"/>
            <color indexed="81"/>
            <rFont val="Arial"/>
            <family val="2"/>
          </rPr>
          <t xml:space="preserve">il a plu:
de 13h20 à 14h15
</t>
        </r>
      </text>
    </comment>
    <comment ref="AK43" authorId="0">
      <text>
        <r>
          <rPr>
            <b/>
            <sz val="8"/>
            <color indexed="81"/>
            <rFont val="Arial"/>
            <family val="2"/>
          </rPr>
          <t xml:space="preserve">il a plu:
de 05h20 à 06h14
de 06h26 à 06h59
</t>
        </r>
      </text>
    </comment>
    <comment ref="AM43" authorId="0">
      <text>
        <r>
          <rPr>
            <b/>
            <sz val="8"/>
            <color indexed="81"/>
            <rFont val="Arial"/>
            <family val="2"/>
          </rPr>
          <t xml:space="preserve">il a plu:
de 07h00 à 07h24
</t>
        </r>
      </text>
    </comment>
    <comment ref="AK49" authorId="0">
      <text>
        <r>
          <rPr>
            <b/>
            <sz val="8"/>
            <color indexed="81"/>
            <rFont val="Arial"/>
            <family val="2"/>
          </rPr>
          <t xml:space="preserve">il a plu:
de 02h33 à 03h51
</t>
        </r>
      </text>
    </comment>
    <comment ref="AO51" authorId="0">
      <text>
        <r>
          <rPr>
            <b/>
            <sz val="8"/>
            <color indexed="81"/>
            <rFont val="Arial"/>
            <family val="2"/>
          </rPr>
          <t xml:space="preserve">il a plu:
de 17h23 à 18h30
de 18h37 à 18h59
</t>
        </r>
      </text>
    </comment>
    <comment ref="AQ51" authorId="0">
      <text>
        <r>
          <rPr>
            <b/>
            <sz val="8"/>
            <color indexed="81"/>
            <rFont val="Arial"/>
            <family val="2"/>
          </rPr>
          <t xml:space="preserve">il a plu:
de 19h00 à 19h35
</t>
        </r>
      </text>
    </comment>
    <comment ref="AM53" authorId="0">
      <text>
        <r>
          <rPr>
            <b/>
            <sz val="8"/>
            <color indexed="81"/>
            <rFont val="Arial"/>
            <family val="2"/>
          </rPr>
          <t xml:space="preserve">il a plu:
de 07h52 à 08h49
</t>
        </r>
      </text>
    </comment>
    <comment ref="AK59" authorId="0">
      <text>
        <r>
          <rPr>
            <b/>
            <sz val="8"/>
            <color indexed="81"/>
            <rFont val="Arial"/>
            <family val="2"/>
          </rPr>
          <t xml:space="preserve">il a plu:
de 00h53 à 02h56
de 03h01 à 03h56
de 04h37 à 05h31
</t>
        </r>
      </text>
    </comment>
    <comment ref="AM59" authorId="0">
      <text>
        <r>
          <rPr>
            <b/>
            <sz val="8"/>
            <color indexed="81"/>
            <rFont val="Arial"/>
            <family val="2"/>
          </rPr>
          <t xml:space="preserve">il a plu:
de 07h05 à 08h46
</t>
        </r>
      </text>
    </comment>
    <comment ref="AO67" authorId="0">
      <text>
        <r>
          <rPr>
            <b/>
            <sz val="8"/>
            <color indexed="81"/>
            <rFont val="Arial"/>
            <family val="2"/>
          </rPr>
          <t xml:space="preserve">il a plu:
de 16h24 à 17h27
</t>
        </r>
      </text>
    </comment>
    <comment ref="AQ71" authorId="0">
      <text>
        <r>
          <rPr>
            <b/>
            <sz val="8"/>
            <color indexed="81"/>
            <rFont val="Arial"/>
            <family val="2"/>
          </rPr>
          <t xml:space="preserve">il a plu:
de 19h46 à 21h55
</t>
        </r>
      </text>
    </comment>
  </commentList>
</comments>
</file>

<file path=xl/sharedStrings.xml><?xml version="1.0" encoding="utf-8"?>
<sst xmlns="http://schemas.openxmlformats.org/spreadsheetml/2006/main" count="249" uniqueCount="183">
  <si>
    <t>Date</t>
  </si>
  <si>
    <t>Mini</t>
  </si>
  <si>
    <t>Heure</t>
  </si>
  <si>
    <t>Maxi</t>
  </si>
  <si>
    <t>Vent</t>
  </si>
  <si>
    <t>Sens</t>
  </si>
  <si>
    <t>Pluie</t>
  </si>
  <si>
    <t>Soleil</t>
  </si>
  <si>
    <t>mm</t>
  </si>
  <si>
    <t>NE</t>
  </si>
  <si>
    <t>OSO</t>
  </si>
  <si>
    <t>SSE</t>
  </si>
  <si>
    <t>ENE</t>
  </si>
  <si>
    <t>S</t>
  </si>
  <si>
    <t>SSO</t>
  </si>
  <si>
    <t>N</t>
  </si>
  <si>
    <t>O</t>
  </si>
  <si>
    <t>ESE</t>
  </si>
  <si>
    <t>ONO</t>
  </si>
  <si>
    <t>NNO</t>
  </si>
  <si>
    <t>NO</t>
  </si>
  <si>
    <t>SO</t>
  </si>
  <si>
    <t>mini</t>
  </si>
  <si>
    <t>heure</t>
  </si>
  <si>
    <t>maxi</t>
  </si>
  <si>
    <t>Pression</t>
  </si>
  <si>
    <t>NNE</t>
  </si>
  <si>
    <t>SE</t>
  </si>
  <si>
    <t>Pluie AM</t>
  </si>
  <si>
    <t>Pluie AP</t>
  </si>
  <si>
    <t>Moyenne</t>
  </si>
  <si>
    <t>Jour</t>
  </si>
  <si>
    <t>Ressentie</t>
  </si>
  <si>
    <t>AX</t>
  </si>
  <si>
    <t>Moy</t>
  </si>
  <si>
    <t>Vent en Km/h</t>
  </si>
  <si>
    <t>Hauteur de pluie en mm</t>
  </si>
  <si>
    <t xml:space="preserve">__40   </t>
  </si>
  <si>
    <t>5</t>
  </si>
  <si>
    <t>6</t>
  </si>
  <si>
    <t>8</t>
  </si>
  <si>
    <t>9</t>
  </si>
  <si>
    <t>10</t>
  </si>
  <si>
    <t>11</t>
  </si>
  <si>
    <t>13</t>
  </si>
  <si>
    <t>14</t>
  </si>
  <si>
    <t>15</t>
  </si>
  <si>
    <t>16</t>
  </si>
  <si>
    <t>Mois</t>
  </si>
  <si>
    <t xml:space="preserve">__200    </t>
  </si>
  <si>
    <t xml:space="preserve">__180    </t>
  </si>
  <si>
    <t xml:space="preserve">__160    </t>
  </si>
  <si>
    <t xml:space="preserve">__140    </t>
  </si>
  <si>
    <t xml:space="preserve">__120    </t>
  </si>
  <si>
    <t xml:space="preserve">__100    </t>
  </si>
  <si>
    <t xml:space="preserve">__80   </t>
  </si>
  <si>
    <t xml:space="preserve">__60   </t>
  </si>
  <si>
    <t xml:space="preserve">_20 </t>
  </si>
  <si>
    <t>Températures Mini et Maxi</t>
  </si>
  <si>
    <t>Vent maxi</t>
  </si>
  <si>
    <t xml:space="preserve"> </t>
  </si>
  <si>
    <t>W</t>
  </si>
  <si>
    <t>AG</t>
  </si>
  <si>
    <t>Heures de pluie</t>
  </si>
  <si>
    <t>Vitesse du vent</t>
  </si>
  <si>
    <t>Heures de soleil</t>
  </si>
  <si>
    <t>J</t>
  </si>
  <si>
    <t>H de soleil</t>
  </si>
  <si>
    <t>Nb de jours plus grand que 50km/h</t>
  </si>
  <si>
    <t>Nb de jours plus petit que 20km/h</t>
  </si>
  <si>
    <t>Nb de jours entre 20 et 50 km/h</t>
  </si>
  <si>
    <t>Total</t>
  </si>
  <si>
    <t>Vent fort au-dessus de</t>
  </si>
  <si>
    <t>50km/h</t>
  </si>
  <si>
    <t>Nb d'heures  &lt; 1.1 km/h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</si>
  <si>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</si>
  <si>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</si>
  <si>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</si>
  <si>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</si>
  <si>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</si>
  <si>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</si>
  <si>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Rafale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</si>
  <si>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</si>
  <si>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</si>
  <si>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</si>
  <si>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</si>
  <si>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</si>
  <si>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</si>
  <si>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</si>
  <si>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</si>
  <si>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</si>
  <si>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</si>
  <si>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Nb</t>
  </si>
  <si>
    <t>Jours de soleil + de 4h</t>
  </si>
  <si>
    <t>Mise à jour</t>
  </si>
  <si>
    <t>Températures</t>
  </si>
  <si>
    <t>Temps de précipitations par 1/4 de journée</t>
  </si>
  <si>
    <t>Température ressentie</t>
  </si>
  <si>
    <t>Température mini</t>
  </si>
  <si>
    <t>Jours de pluie + de 2mm</t>
  </si>
  <si>
    <t>Pluie Maxi Jour et total mois</t>
  </si>
  <si>
    <t>Soleil maxi</t>
  </si>
  <si>
    <t>Semaine</t>
  </si>
  <si>
    <t>Année</t>
  </si>
  <si>
    <t>AK</t>
  </si>
  <si>
    <t>Humidité H%</t>
  </si>
  <si>
    <t>La Rochelle</t>
  </si>
  <si>
    <t>le</t>
  </si>
  <si>
    <t>Fin</t>
  </si>
  <si>
    <t>Jours de pluie</t>
  </si>
  <si>
    <t>https://www.wunderground.com/dashboard/pws/ILATRA6</t>
  </si>
  <si>
    <t>CH2</t>
  </si>
  <si>
    <t>CH1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</si>
  <si>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</si>
  <si>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</si>
  <si>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</si>
  <si>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</si>
  <si>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</si>
  <si>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</si>
  <si>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</si>
  <si>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Vitesse du vent de la journée</t>
  </si>
  <si>
    <t>Heures Soleil</t>
  </si>
  <si>
    <t>T° de l'eau</t>
  </si>
  <si>
    <t>T° extérieure</t>
  </si>
  <si>
    <t>Graph</t>
  </si>
  <si>
    <t>Température extérieure</t>
  </si>
  <si>
    <t>Précipitations</t>
  </si>
  <si>
    <t>Température Mini et Maxi extérieure</t>
  </si>
  <si>
    <t>Nombre d'heures de soleil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</si>
  <si>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</si>
  <si>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</si>
  <si>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</si>
  <si>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</si>
  <si>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</si>
  <si>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</si>
  <si>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</si>
  <si>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</si>
  <si>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</si>
  <si>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</si>
  <si>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=W1450/60/1440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</si>
  <si>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</si>
  <si>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</si>
  <si>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</si>
  <si>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</si>
  <si>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</si>
  <si>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</si>
  <si>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Avril</t>
  </si>
  <si>
    <t>Vent moyen</t>
  </si>
  <si>
    <t>T° ressentie</t>
  </si>
  <si>
    <t>Vent console</t>
  </si>
  <si>
    <t>Météofloralies</t>
  </si>
  <si>
    <t>=SUBSTITUE(TEXTE(MAX(CNUM(SUBSTITUE($U$2;".";","));CNUM(SUBSTITUE($V$2;".";",")));"standard");",";".")</t>
  </si>
  <si>
    <t>Vent rafale</t>
  </si>
  <si>
    <t>Site</t>
  </si>
  <si>
    <t>http:///meteofloralies.free.fr</t>
  </si>
  <si>
    <t>Lune</t>
  </si>
  <si>
    <t>Conditions</t>
  </si>
  <si>
    <t>Vues</t>
  </si>
  <si>
    <t>Premier Quartier</t>
  </si>
  <si>
    <r>
      <t xml:space="preserve">                       </t>
    </r>
    <r>
      <rPr>
        <sz val="14"/>
        <color indexed="9"/>
        <rFont val="Calibri"/>
        <family val="2"/>
      </rPr>
      <t>Températures</t>
    </r>
    <r>
      <rPr>
        <sz val="12"/>
        <color indexed="9"/>
        <rFont val="Calibri"/>
        <family val="2"/>
      </rPr>
      <t xml:space="preserve">                                   </t>
    </r>
    <r>
      <rPr>
        <sz val="14"/>
        <color indexed="9"/>
        <rFont val="Calibri"/>
        <family val="2"/>
      </rPr>
      <t>Lune                            Chaleur solaire = T°+2°                                                                Vitesse du vent</t>
    </r>
  </si>
  <si>
    <t>11h à 23h59</t>
  </si>
  <si>
    <t>Mai</t>
  </si>
  <si>
    <t>Juin</t>
  </si>
  <si>
    <t>Prévisions</t>
  </si>
  <si>
    <t>https://www.lachainemeteo.com/meteo-france/previsions-meteo-france-aujourdhui</t>
  </si>
  <si>
    <r>
      <t xml:space="preserve">                              </t>
    </r>
    <r>
      <rPr>
        <sz val="14"/>
        <color indexed="9"/>
        <rFont val="Calibri"/>
        <family val="2"/>
      </rPr>
      <t xml:space="preserve"> Pôle culturel des Floralies</t>
    </r>
    <r>
      <rPr>
        <sz val="11"/>
        <color indexed="9"/>
        <rFont val="Calibri"/>
        <family val="2"/>
      </rPr>
      <t xml:space="preserve">                                                                    </t>
    </r>
    <r>
      <rPr>
        <sz val="14"/>
        <color indexed="9"/>
        <rFont val="Calibri"/>
        <family val="2"/>
      </rPr>
      <t>Statistiques</t>
    </r>
    <r>
      <rPr>
        <sz val="11"/>
        <color indexed="9"/>
        <rFont val="Calibri"/>
        <family val="2"/>
      </rPr>
      <t xml:space="preserve">                                                       Journée                       Mois                      Année</t>
    </r>
  </si>
  <si>
    <t>UV</t>
  </si>
  <si>
    <t>²</t>
  </si>
  <si>
    <t xml:space="preserve">                     Dernière mise à jour le :</t>
  </si>
  <si>
    <t>Juillet</t>
  </si>
  <si>
    <t>Marée Haute</t>
  </si>
  <si>
    <t>Marée basse</t>
  </si>
  <si>
    <t>Coéfficient</t>
  </si>
  <si>
    <r>
      <t xml:space="preserve">       Température ressentie                                        </t>
    </r>
    <r>
      <rPr>
        <sz val="14"/>
        <color theme="3" tint="0.79998168889431442"/>
        <rFont val="Calibri"/>
        <family val="2"/>
      </rPr>
      <t xml:space="preserve">                                              </t>
    </r>
    <r>
      <rPr>
        <sz val="14"/>
        <color indexed="9"/>
        <rFont val="Calibri"/>
        <family val="2"/>
      </rPr>
      <t xml:space="preserve">                                                                    Vent en rafale :</t>
    </r>
  </si>
  <si>
    <t>Aout</t>
  </si>
  <si>
    <r>
      <t xml:space="preserve">                                                                        </t>
    </r>
    <r>
      <rPr>
        <sz val="16"/>
        <color indexed="13"/>
        <rFont val="Calibri"/>
        <family val="2"/>
      </rPr>
      <t xml:space="preserve">Dernière mise à jour :                                                                    </t>
    </r>
    <r>
      <rPr>
        <sz val="16"/>
        <color indexed="9"/>
        <rFont val="Calibri"/>
        <family val="2"/>
      </rPr>
      <t xml:space="preserve"> Vent moyen :</t>
    </r>
  </si>
  <si>
    <t>http://www.meteociel.fr/climatologie/villes.php?code=7316&amp;mois=8&amp;annee=2022</t>
  </si>
  <si>
    <t>14;30</t>
  </si>
  <si>
    <t>Premier Croissant</t>
  </si>
  <si>
    <t>Aout_2022</t>
  </si>
  <si>
    <t>Heures Pluie</t>
  </si>
  <si>
    <t>20220831</t>
  </si>
  <si>
    <t>Petite Pluie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</si>
</sst>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3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General&quot; kw&quot;"/>
    <numFmt numFmtId="177" formatCode="[h]:mm"/>
    <numFmt numFmtId="178" formatCode="dddd\ dd\ "/>
    <numFmt numFmtId="179" formatCode="hh:mm&quot; h&quot;"/>
    <numFmt numFmtId="180" formatCode="General&quot; C°&quot;"/>
    <numFmt numFmtId="181" formatCode="0.00\ &quot;mm&quot;"/>
    <numFmt numFmtId="182" formatCode="[h]:mm&quot; h&quot;"/>
    <numFmt numFmtId="183" formatCode="General&quot; Jours&quot;"/>
    <numFmt numFmtId="184" formatCode="[$-40C]d\-mmm;@"/>
    <numFmt numFmtId="185" formatCode="[$-F800]dddd\,\ mmmm\ dd\,\ yyyy"/>
    <numFmt numFmtId="186" formatCode="dd/mmmm/yyyy\ hh:mm"/>
    <numFmt numFmtId="187" formatCode="dddd/mmmm/yyyy\ &quot;à&quot;\ hh:mm"/>
    <numFmt numFmtId="188" formatCode="dddd\ dd\ mmmm\ yyyy\ \à\ hh:mm"/>
    <numFmt numFmtId="189" formatCode="&quot;à&quot;\ hh&quot;h&quot;mm&quot;mn&quot;"/>
    <numFmt numFmtId="190" formatCode="dddd\ dd\ mmmm\ \à\ hh&quot;h&quot;mm&quot;mn&quot;"/>
    <numFmt numFmtId="191" formatCode="dd\-mmmm\-yyyy"/>
    <numFmt numFmtId="192" formatCode="h\ &quot;h&quot;\ mm\ "/>
    <numFmt numFmtId="193" formatCode="d/m;@"/>
    <numFmt numFmtId="194" formatCode="hh&quot;h&quot;mm"/>
    <numFmt numFmtId="195" formatCode="[h]\ &quot;h&quot;\ mm"/>
  </numFmts>
  <fonts count="11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b/>
      <sz val="10"/>
      <color indexed="13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8"/>
      <color indexed="9"/>
      <name val="Calibri"/>
      <family val="2"/>
    </font>
    <font>
      <sz val="8"/>
      <name val="Calibri"/>
      <family val="2"/>
    </font>
    <font>
      <sz val="8"/>
      <color indexed="10"/>
      <name val="Arial"/>
      <family val="2"/>
    </font>
    <font>
      <sz val="10"/>
      <color indexed="49"/>
      <name val="Arial"/>
      <family val="2"/>
    </font>
    <font>
      <sz val="12"/>
      <color indexed="9"/>
      <name val="Arial"/>
      <family val="2"/>
    </font>
    <font>
      <sz val="11"/>
      <color indexed="9"/>
      <name val="Arial"/>
      <family val="2"/>
    </font>
    <font>
      <b/>
      <sz val="12"/>
      <name val="Calibri"/>
      <family val="2"/>
    </font>
    <font>
      <b/>
      <sz val="12"/>
      <color indexed="9"/>
      <name val="Calibri"/>
      <family val="2"/>
    </font>
    <font>
      <sz val="8"/>
      <color indexed="9"/>
      <name val="Calibri"/>
      <family val="2"/>
    </font>
    <font>
      <b/>
      <sz val="12"/>
      <color indexed="9"/>
      <name val="Calibri"/>
      <family val="2"/>
    </font>
    <font>
      <b/>
      <sz val="10"/>
      <color indexed="32"/>
      <name val="Arial"/>
      <family val="2"/>
    </font>
    <font>
      <sz val="10"/>
      <color indexed="32"/>
      <name val="Arial"/>
      <family val="2"/>
    </font>
    <font>
      <sz val="8"/>
      <color indexed="32"/>
      <name val="Calibri"/>
      <family val="2"/>
    </font>
    <font>
      <b/>
      <sz val="12"/>
      <color indexed="32"/>
      <name val="Calibri"/>
      <family val="2"/>
    </font>
    <font>
      <sz val="11"/>
      <color indexed="32"/>
      <name val="Calibri"/>
      <family val="2"/>
    </font>
    <font>
      <sz val="12"/>
      <color indexed="32"/>
      <name val="Calibri"/>
      <family val="2"/>
    </font>
    <font>
      <sz val="10"/>
      <color indexed="32"/>
      <name val="Calibri"/>
      <family val="2"/>
    </font>
    <font>
      <sz val="10"/>
      <color indexed="32"/>
      <name val="Calibri"/>
      <family val="2"/>
    </font>
    <font>
      <b/>
      <sz val="12"/>
      <color indexed="32"/>
      <name val="Calibri"/>
      <family val="2"/>
    </font>
    <font>
      <sz val="14"/>
      <color indexed="9"/>
      <name val="Calibri"/>
      <family val="2"/>
    </font>
    <font>
      <sz val="12"/>
      <color indexed="63"/>
      <name val="Arial"/>
      <family val="2"/>
    </font>
    <font>
      <sz val="11"/>
      <name val="Calibri"/>
      <family val="2"/>
    </font>
    <font>
      <sz val="10"/>
      <color indexed="8"/>
      <name val="Verdana"/>
      <family val="2"/>
    </font>
    <font>
      <b/>
      <sz val="12"/>
      <color indexed="13"/>
      <name val="Arial"/>
      <family val="2"/>
    </font>
    <font>
      <sz val="12"/>
      <name val="Times New Roman"/>
      <family val="1"/>
    </font>
    <font>
      <sz val="10"/>
      <color indexed="8"/>
      <name val="Liberation Sans"/>
      <family val="2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0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2"/>
      <color indexed="9"/>
      <name val="Calibri"/>
      <family val="2"/>
    </font>
    <font>
      <sz val="14"/>
      <color indexed="43"/>
      <name val="Calibri"/>
      <family val="2"/>
    </font>
    <font>
      <sz val="14"/>
      <color indexed="11"/>
      <name val="Calibri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13"/>
      <name val="Calibri"/>
      <family val="2"/>
    </font>
    <font>
      <sz val="12"/>
      <color indexed="8"/>
      <name val="Calibri"/>
      <family val="2"/>
    </font>
    <font>
      <sz val="12"/>
      <name val="Arial"/>
      <family val="2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0"/>
      <color indexed="63"/>
      <name val="Arial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6"/>
      <color indexed="9"/>
      <name val="Calibri"/>
      <family val="2"/>
    </font>
    <font>
      <sz val="20"/>
      <color indexed="8"/>
      <name val="Calibri"/>
      <family val="2"/>
    </font>
    <font>
      <sz val="16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14"/>
      <color theme="3" tint="0.79998168889431442"/>
      <name val="Calibri"/>
      <family val="2"/>
    </font>
    <font>
      <sz val="10"/>
      <color theme="4"/>
      <name val="Arial"/>
      <family val="2"/>
    </font>
    <font>
      <sz val="10"/>
      <color rgb="FF000599"/>
      <name val="Arial"/>
      <family val="2"/>
    </font>
    <font>
      <b/>
      <sz val="12"/>
      <color rgb="FF000599"/>
      <name val="Arial"/>
      <family val="2"/>
    </font>
    <font>
      <sz val="8"/>
      <color rgb="FF000599"/>
      <name val="Calibri"/>
      <family val="2"/>
    </font>
    <font>
      <sz val="11"/>
      <color rgb="FF000599"/>
      <name val="Arial"/>
      <family val="2"/>
    </font>
    <font>
      <b/>
      <sz val="8"/>
      <color rgb="FF000599"/>
      <name val="Calibri"/>
      <family val="2"/>
    </font>
    <font>
      <sz val="11"/>
      <color rgb="FF000599"/>
      <name val="Calibri"/>
      <family val="2"/>
    </font>
    <font>
      <b/>
      <sz val="12"/>
      <color rgb="FF000599"/>
      <name val="Calibri"/>
      <family val="2"/>
    </font>
    <font>
      <sz val="14"/>
      <color rgb="FF000599"/>
      <name val="Calibri"/>
      <family val="2"/>
    </font>
    <font>
      <sz val="12"/>
      <color rgb="FF000599"/>
      <name val="Calibri"/>
      <family val="2"/>
    </font>
    <font>
      <sz val="10"/>
      <color rgb="FF003399"/>
      <name val="Arial"/>
      <family val="2"/>
    </font>
    <font>
      <sz val="11"/>
      <color rgb="FF003399"/>
      <name val="Calibri"/>
      <family val="2"/>
    </font>
    <font>
      <sz val="8"/>
      <color rgb="FF003399"/>
      <name val="Calibri"/>
      <family val="2"/>
    </font>
    <font>
      <b/>
      <sz val="10"/>
      <color rgb="FF003399"/>
      <name val="Calibri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b/>
      <sz val="8"/>
      <color indexed="81"/>
      <name val="Arial"/>
      <family val="2"/>
    </font>
    <font>
      <sz val="10"/>
      <color theme="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</fills>
  <borders count="8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indexed="9"/>
      </right>
      <top/>
      <bottom/>
      <diagonal/>
    </border>
    <border>
      <left style="thick">
        <color indexed="9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9"/>
      </right>
      <top/>
      <bottom style="thick">
        <color indexed="9"/>
      </bottom>
      <diagonal/>
    </border>
    <border>
      <left/>
      <right style="thick">
        <color indexed="9"/>
      </right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64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ck">
        <color indexed="9"/>
      </left>
      <right style="thick">
        <color indexed="9"/>
      </right>
      <top/>
      <bottom style="thick">
        <color indexed="9"/>
      </bottom>
      <diagonal/>
    </border>
    <border>
      <left style="thick">
        <color indexed="9"/>
      </left>
      <right style="thick">
        <color indexed="9"/>
      </right>
      <top style="thick">
        <color indexed="9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</borders>
  <cellStyleXfs count="48">
    <xf numFmtId="0" fontId="0" fillId="0" borderId="0"/>
    <xf numFmtId="0" fontId="72" fillId="16" borderId="0" applyNumberFormat="0" applyBorder="0" applyAlignment="0" applyProtection="0"/>
    <xf numFmtId="0" fontId="72" fillId="17" borderId="0" applyNumberFormat="0" applyBorder="0" applyAlignment="0" applyProtection="0"/>
    <xf numFmtId="0" fontId="72" fillId="18" borderId="0" applyNumberFormat="0" applyBorder="0" applyAlignment="0" applyProtection="0"/>
    <xf numFmtId="0" fontId="72" fillId="19" borderId="0" applyNumberFormat="0" applyBorder="0" applyAlignment="0" applyProtection="0"/>
    <xf numFmtId="0" fontId="72" fillId="20" borderId="0" applyNumberFormat="0" applyBorder="0" applyAlignment="0" applyProtection="0"/>
    <xf numFmtId="0" fontId="72" fillId="21" borderId="0" applyNumberFormat="0" applyBorder="0" applyAlignment="0" applyProtection="0"/>
    <xf numFmtId="0" fontId="72" fillId="22" borderId="0" applyNumberFormat="0" applyBorder="0" applyAlignment="0" applyProtection="0"/>
    <xf numFmtId="0" fontId="72" fillId="23" borderId="0" applyNumberFormat="0" applyBorder="0" applyAlignment="0" applyProtection="0"/>
    <xf numFmtId="0" fontId="72" fillId="24" borderId="0" applyNumberFormat="0" applyBorder="0" applyAlignment="0" applyProtection="0"/>
    <xf numFmtId="0" fontId="72" fillId="25" borderId="0" applyNumberFormat="0" applyBorder="0" applyAlignment="0" applyProtection="0"/>
    <xf numFmtId="0" fontId="72" fillId="26" borderId="0" applyNumberFormat="0" applyBorder="0" applyAlignment="0" applyProtection="0"/>
    <xf numFmtId="0" fontId="72" fillId="27" borderId="0" applyNumberFormat="0" applyBorder="0" applyAlignment="0" applyProtection="0"/>
    <xf numFmtId="0" fontId="73" fillId="28" borderId="0" applyNumberFormat="0" applyBorder="0" applyAlignment="0" applyProtection="0"/>
    <xf numFmtId="0" fontId="73" fillId="29" borderId="0" applyNumberFormat="0" applyBorder="0" applyAlignment="0" applyProtection="0"/>
    <xf numFmtId="0" fontId="73" fillId="30" borderId="0" applyNumberFormat="0" applyBorder="0" applyAlignment="0" applyProtection="0"/>
    <xf numFmtId="0" fontId="73" fillId="31" borderId="0" applyNumberFormat="0" applyBorder="0" applyAlignment="0" applyProtection="0"/>
    <xf numFmtId="0" fontId="73" fillId="32" borderId="0" applyNumberFormat="0" applyBorder="0" applyAlignment="0" applyProtection="0"/>
    <xf numFmtId="0" fontId="73" fillId="33" borderId="0" applyNumberFormat="0" applyBorder="0" applyAlignment="0" applyProtection="0"/>
    <xf numFmtId="0" fontId="73" fillId="34" borderId="0" applyNumberFormat="0" applyBorder="0" applyAlignment="0" applyProtection="0"/>
    <xf numFmtId="0" fontId="73" fillId="35" borderId="0" applyNumberFormat="0" applyBorder="0" applyAlignment="0" applyProtection="0"/>
    <xf numFmtId="0" fontId="73" fillId="36" borderId="0" applyNumberFormat="0" applyBorder="0" applyAlignment="0" applyProtection="0"/>
    <xf numFmtId="0" fontId="73" fillId="37" borderId="0" applyNumberFormat="0" applyBorder="0" applyAlignment="0" applyProtection="0"/>
    <xf numFmtId="0" fontId="73" fillId="38" borderId="0" applyNumberFormat="0" applyBorder="0" applyAlignment="0" applyProtection="0"/>
    <xf numFmtId="0" fontId="73" fillId="39" borderId="0" applyNumberFormat="0" applyBorder="0" applyAlignment="0" applyProtection="0"/>
    <xf numFmtId="0" fontId="74" fillId="0" borderId="0" applyNumberFormat="0" applyFill="0" applyBorder="0" applyAlignment="0" applyProtection="0"/>
    <xf numFmtId="0" fontId="75" fillId="40" borderId="61" applyNumberFormat="0" applyAlignment="0" applyProtection="0"/>
    <xf numFmtId="0" fontId="76" fillId="0" borderId="62" applyNumberFormat="0" applyFill="0" applyAlignment="0" applyProtection="0"/>
    <xf numFmtId="0" fontId="1" fillId="41" borderId="63" applyNumberFormat="0" applyFont="0" applyAlignment="0" applyProtection="0"/>
    <xf numFmtId="0" fontId="68" fillId="41" borderId="63" applyNumberFormat="0" applyFont="0" applyAlignment="0" applyProtection="0"/>
    <xf numFmtId="0" fontId="77" fillId="42" borderId="61" applyNumberFormat="0" applyAlignment="0" applyProtection="0"/>
    <xf numFmtId="0" fontId="78" fillId="43" borderId="0" applyNumberFormat="0" applyBorder="0" applyAlignment="0" applyProtection="0"/>
    <xf numFmtId="0" fontId="79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80" fillId="44" borderId="0" applyNumberFormat="0" applyBorder="0" applyAlignment="0" applyProtection="0"/>
    <xf numFmtId="0" fontId="42" fillId="0" borderId="0"/>
    <xf numFmtId="0" fontId="2" fillId="0" borderId="0"/>
    <xf numFmtId="0" fontId="72" fillId="0" borderId="0"/>
    <xf numFmtId="0" fontId="81" fillId="45" borderId="0" applyNumberFormat="0" applyBorder="0" applyAlignment="0" applyProtection="0"/>
    <xf numFmtId="0" fontId="82" fillId="40" borderId="64" applyNumberFormat="0" applyAlignment="0" applyProtection="0"/>
    <xf numFmtId="0" fontId="83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5" fillId="0" borderId="65" applyNumberFormat="0" applyFill="0" applyAlignment="0" applyProtection="0"/>
    <xf numFmtId="0" fontId="86" fillId="0" borderId="66" applyNumberFormat="0" applyFill="0" applyAlignment="0" applyProtection="0"/>
    <xf numFmtId="0" fontId="87" fillId="0" borderId="67" applyNumberFormat="0" applyFill="0" applyAlignment="0" applyProtection="0"/>
    <xf numFmtId="0" fontId="87" fillId="0" borderId="0" applyNumberFormat="0" applyFill="0" applyBorder="0" applyAlignment="0" applyProtection="0"/>
    <xf numFmtId="0" fontId="88" fillId="0" borderId="68" applyNumberFormat="0" applyFill="0" applyAlignment="0" applyProtection="0"/>
    <xf numFmtId="0" fontId="89" fillId="46" borderId="69" applyNumberFormat="0" applyAlignment="0" applyProtection="0"/>
  </cellStyleXfs>
  <cellXfs count="67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2" fontId="9" fillId="0" borderId="2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9" fontId="0" fillId="2" borderId="0" xfId="0" applyNumberFormat="1" applyFill="1" applyAlignment="1">
      <alignment horizontal="right"/>
    </xf>
    <xf numFmtId="9" fontId="0" fillId="2" borderId="0" xfId="0" applyNumberFormat="1" applyFill="1" applyAlignment="1">
      <alignment horizontal="center"/>
    </xf>
    <xf numFmtId="1" fontId="0" fillId="2" borderId="0" xfId="0" applyNumberFormat="1" applyFill="1"/>
    <xf numFmtId="0" fontId="8" fillId="3" borderId="0" xfId="0" quotePrefix="1" applyFont="1" applyFill="1" applyAlignment="1">
      <alignment horizontal="center"/>
    </xf>
    <xf numFmtId="10" fontId="0" fillId="2" borderId="0" xfId="0" applyNumberFormat="1" applyFill="1"/>
    <xf numFmtId="1" fontId="0" fillId="2" borderId="0" xfId="0" applyNumberFormat="1" applyFill="1" applyBorder="1" applyAlignment="1">
      <alignment horizontal="center"/>
    </xf>
    <xf numFmtId="20" fontId="2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 applyProtection="1">
      <alignment vertical="center"/>
    </xf>
    <xf numFmtId="169" fontId="2" fillId="0" borderId="2" xfId="0" applyNumberFormat="1" applyFont="1" applyFill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Fill="1"/>
    <xf numFmtId="0" fontId="2" fillId="0" borderId="0" xfId="0" applyFont="1"/>
    <xf numFmtId="0" fontId="0" fillId="4" borderId="0" xfId="0" applyFill="1" applyBorder="1" applyAlignment="1">
      <alignment horizontal="left" indent="1"/>
    </xf>
    <xf numFmtId="0" fontId="0" fillId="4" borderId="0" xfId="0" applyFill="1" applyBorder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/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left" indent="1"/>
    </xf>
    <xf numFmtId="164" fontId="0" fillId="4" borderId="0" xfId="0" applyNumberFormat="1" applyFill="1" applyBorder="1"/>
    <xf numFmtId="166" fontId="0" fillId="4" borderId="0" xfId="0" applyNumberFormat="1" applyFill="1" applyBorder="1"/>
    <xf numFmtId="0" fontId="0" fillId="4" borderId="0" xfId="0" applyFill="1" applyBorder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1" fontId="2" fillId="5" borderId="6" xfId="0" applyNumberFormat="1" applyFont="1" applyFill="1" applyBorder="1" applyAlignment="1" applyProtection="1">
      <alignment horizontal="center" vertical="center"/>
    </xf>
    <xf numFmtId="0" fontId="0" fillId="5" borderId="6" xfId="0" applyFill="1" applyBorder="1"/>
    <xf numFmtId="1" fontId="2" fillId="5" borderId="6" xfId="0" applyNumberFormat="1" applyFont="1" applyFill="1" applyBorder="1" applyAlignment="1" applyProtection="1">
      <alignment horizontal="center" vertical="center"/>
    </xf>
    <xf numFmtId="0" fontId="0" fillId="5" borderId="0" xfId="0" applyFill="1" applyBorder="1"/>
    <xf numFmtId="1" fontId="2" fillId="5" borderId="7" xfId="0" applyNumberFormat="1" applyFont="1" applyFill="1" applyBorder="1" applyAlignment="1" applyProtection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0" xfId="0" applyFill="1" applyAlignment="1">
      <alignment horizontal="center" vertical="center"/>
    </xf>
    <xf numFmtId="170" fontId="0" fillId="0" borderId="0" xfId="0" applyNumberFormat="1" applyFill="1" applyBorder="1" applyAlignment="1">
      <alignment horizontal="center" vertical="top"/>
    </xf>
    <xf numFmtId="0" fontId="2" fillId="0" borderId="0" xfId="0" applyFont="1" applyAlignment="1"/>
    <xf numFmtId="0" fontId="7" fillId="0" borderId="0" xfId="0" applyFont="1"/>
    <xf numFmtId="1" fontId="2" fillId="0" borderId="0" xfId="0" applyNumberFormat="1" applyFont="1" applyFill="1" applyBorder="1" applyAlignment="1"/>
    <xf numFmtId="0" fontId="2" fillId="6" borderId="0" xfId="0" applyFont="1" applyFill="1" applyBorder="1" applyAlignment="1">
      <alignment vertical="center"/>
    </xf>
    <xf numFmtId="0" fontId="0" fillId="0" borderId="2" xfId="0" applyFill="1" applyBorder="1" applyAlignment="1">
      <alignment horizontal="center"/>
    </xf>
    <xf numFmtId="2" fontId="6" fillId="0" borderId="0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centerContinuous"/>
    </xf>
    <xf numFmtId="165" fontId="6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20" fontId="7" fillId="0" borderId="0" xfId="0" applyNumberFormat="1" applyFont="1" applyBorder="1" applyAlignment="1">
      <alignment horizontal="center"/>
    </xf>
    <xf numFmtId="0" fontId="2" fillId="0" borderId="0" xfId="0" quotePrefix="1" applyFont="1"/>
    <xf numFmtId="0" fontId="11" fillId="0" borderId="0" xfId="0" quotePrefix="1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0" borderId="0" xfId="0" applyNumberFormat="1"/>
    <xf numFmtId="0" fontId="0" fillId="0" borderId="1" xfId="0" applyBorder="1"/>
    <xf numFmtId="169" fontId="2" fillId="0" borderId="1" xfId="0" applyNumberFormat="1" applyFont="1" applyFill="1" applyBorder="1" applyAlignment="1">
      <alignment horizontal="center"/>
    </xf>
    <xf numFmtId="0" fontId="12" fillId="0" borderId="2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2" fontId="6" fillId="0" borderId="2" xfId="0" applyNumberFormat="1" applyFont="1" applyFill="1" applyBorder="1" applyAlignment="1">
      <alignment horizontal="center" vertical="center"/>
    </xf>
    <xf numFmtId="165" fontId="6" fillId="0" borderId="2" xfId="0" applyNumberFormat="1" applyFont="1" applyFill="1" applyBorder="1" applyAlignment="1">
      <alignment horizontal="center" vertical="center"/>
    </xf>
    <xf numFmtId="165" fontId="4" fillId="0" borderId="2" xfId="0" applyNumberFormat="1" applyFont="1" applyFill="1" applyBorder="1" applyAlignment="1">
      <alignment horizontal="center" vertical="center"/>
    </xf>
    <xf numFmtId="16" fontId="7" fillId="0" borderId="14" xfId="0" applyNumberFormat="1" applyFont="1" applyFill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5" fillId="0" borderId="0" xfId="0" applyFont="1" applyFill="1" applyBorder="1"/>
    <xf numFmtId="0" fontId="0" fillId="0" borderId="16" xfId="0" applyFill="1" applyBorder="1"/>
    <xf numFmtId="0" fontId="2" fillId="5" borderId="5" xfId="0" applyFont="1" applyFill="1" applyBorder="1"/>
    <xf numFmtId="0" fontId="0" fillId="0" borderId="0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0" xfId="0" quotePrefix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11" fillId="0" borderId="0" xfId="0" applyFont="1"/>
    <xf numFmtId="0" fontId="2" fillId="0" borderId="19" xfId="0" applyNumberFormat="1" applyFont="1" applyFill="1" applyBorder="1" applyAlignment="1">
      <alignment horizontal="center"/>
    </xf>
    <xf numFmtId="1" fontId="0" fillId="0" borderId="0" xfId="0" quotePrefix="1" applyNumberFormat="1"/>
    <xf numFmtId="0" fontId="7" fillId="0" borderId="18" xfId="0" applyFont="1" applyFill="1" applyBorder="1" applyAlignment="1">
      <alignment horizontal="center" vertical="center"/>
    </xf>
    <xf numFmtId="49" fontId="20" fillId="0" borderId="20" xfId="0" applyNumberFormat="1" applyFont="1" applyBorder="1" applyAlignment="1">
      <alignment horizontal="center" vertical="center"/>
    </xf>
    <xf numFmtId="49" fontId="20" fillId="0" borderId="0" xfId="0" applyNumberFormat="1" applyFont="1" applyBorder="1" applyAlignment="1">
      <alignment horizontal="center" vertical="center"/>
    </xf>
    <xf numFmtId="49" fontId="12" fillId="0" borderId="0" xfId="0" applyNumberFormat="1" applyFont="1" applyFill="1" applyBorder="1" applyAlignment="1">
      <alignment horizontal="center" vertical="center"/>
    </xf>
    <xf numFmtId="49" fontId="20" fillId="0" borderId="0" xfId="0" applyNumberFormat="1" applyFont="1" applyAlignment="1" applyProtection="1">
      <alignment horizontal="center" vertical="center"/>
    </xf>
    <xf numFmtId="49" fontId="20" fillId="0" borderId="0" xfId="0" applyNumberFormat="1" applyFont="1" applyAlignment="1">
      <alignment horizontal="center"/>
    </xf>
    <xf numFmtId="49" fontId="20" fillId="0" borderId="20" xfId="0" applyNumberFormat="1" applyFont="1" applyFill="1" applyBorder="1" applyAlignment="1">
      <alignment horizontal="center"/>
    </xf>
    <xf numFmtId="49" fontId="20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6" fillId="7" borderId="22" xfId="0" applyNumberFormat="1" applyFont="1" applyFill="1" applyBorder="1" applyAlignment="1">
      <alignment horizontal="center" vertical="center"/>
    </xf>
    <xf numFmtId="0" fontId="15" fillId="5" borderId="23" xfId="0" applyFont="1" applyFill="1" applyBorder="1" applyAlignment="1">
      <alignment horizontal="center"/>
    </xf>
    <xf numFmtId="169" fontId="15" fillId="5" borderId="2" xfId="0" applyNumberFormat="1" applyFont="1" applyFill="1" applyBorder="1" applyAlignment="1">
      <alignment horizontal="center"/>
    </xf>
    <xf numFmtId="0" fontId="0" fillId="5" borderId="21" xfId="0" applyFill="1" applyBorder="1"/>
    <xf numFmtId="0" fontId="15" fillId="5" borderId="3" xfId="0" applyFont="1" applyFill="1" applyBorder="1" applyAlignment="1">
      <alignment horizontal="center"/>
    </xf>
    <xf numFmtId="0" fontId="12" fillId="5" borderId="3" xfId="0" applyFont="1" applyFill="1" applyBorder="1" applyAlignment="1">
      <alignment horizontal="center"/>
    </xf>
    <xf numFmtId="169" fontId="12" fillId="5" borderId="2" xfId="0" applyNumberFormat="1" applyFont="1" applyFill="1" applyBorder="1" applyAlignment="1">
      <alignment horizontal="center"/>
    </xf>
    <xf numFmtId="0" fontId="12" fillId="5" borderId="23" xfId="0" applyFont="1" applyFill="1" applyBorder="1" applyAlignment="1">
      <alignment horizontal="center"/>
    </xf>
    <xf numFmtId="20" fontId="12" fillId="5" borderId="2" xfId="0" applyNumberFormat="1" applyFont="1" applyFill="1" applyBorder="1" applyAlignment="1">
      <alignment horizontal="center"/>
    </xf>
    <xf numFmtId="0" fontId="0" fillId="0" borderId="0" xfId="0" quotePrefix="1"/>
    <xf numFmtId="0" fontId="2" fillId="2" borderId="24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177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8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0" fontId="0" fillId="0" borderId="0" xfId="0" applyAlignment="1"/>
    <xf numFmtId="184" fontId="0" fillId="0" borderId="16" xfId="0" applyNumberFormat="1" applyFill="1" applyBorder="1"/>
    <xf numFmtId="0" fontId="0" fillId="0" borderId="0" xfId="0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24" xfId="0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top"/>
    </xf>
    <xf numFmtId="0" fontId="7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  <xf numFmtId="0" fontId="2" fillId="0" borderId="0" xfId="0" applyFont="1" applyFill="1"/>
    <xf numFmtId="0" fontId="17" fillId="5" borderId="23" xfId="0" applyFont="1" applyFill="1" applyBorder="1" applyAlignment="1">
      <alignment horizontal="center"/>
    </xf>
    <xf numFmtId="169" fontId="17" fillId="5" borderId="2" xfId="0" applyNumberFormat="1" applyFont="1" applyFill="1" applyBorder="1" applyAlignment="1">
      <alignment horizontal="center"/>
    </xf>
    <xf numFmtId="2" fontId="4" fillId="0" borderId="27" xfId="0" applyNumberFormat="1" applyFont="1" applyFill="1" applyBorder="1" applyAlignment="1">
      <alignment horizontal="center"/>
    </xf>
    <xf numFmtId="2" fontId="9" fillId="0" borderId="2" xfId="0" applyNumberFormat="1" applyFont="1" applyFill="1" applyBorder="1" applyAlignment="1">
      <alignment horizontal="center"/>
    </xf>
    <xf numFmtId="0" fontId="7" fillId="0" borderId="0" xfId="0" applyNumberFormat="1" applyFont="1" applyAlignment="1">
      <alignment horizontal="center"/>
    </xf>
    <xf numFmtId="0" fontId="7" fillId="0" borderId="24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2" fillId="6" borderId="0" xfId="0" applyFont="1" applyFill="1"/>
    <xf numFmtId="177" fontId="19" fillId="6" borderId="0" xfId="0" applyNumberFormat="1" applyFont="1" applyFill="1" applyBorder="1" applyAlignment="1">
      <alignment horizontal="center"/>
    </xf>
    <xf numFmtId="0" fontId="0" fillId="6" borderId="0" xfId="0" applyFill="1"/>
    <xf numFmtId="0" fontId="11" fillId="6" borderId="0" xfId="0" applyFont="1" applyFill="1"/>
    <xf numFmtId="0" fontId="2" fillId="6" borderId="0" xfId="0" applyFont="1" applyFill="1" applyAlignment="1"/>
    <xf numFmtId="177" fontId="2" fillId="0" borderId="0" xfId="0" applyNumberFormat="1" applyFont="1" applyFill="1" applyAlignment="1">
      <alignment horizontal="center"/>
    </xf>
    <xf numFmtId="177" fontId="0" fillId="0" borderId="0" xfId="0" applyNumberFormat="1" applyFill="1" applyAlignment="1">
      <alignment horizontal="center"/>
    </xf>
    <xf numFmtId="0" fontId="11" fillId="0" borderId="0" xfId="0" applyFont="1" applyFill="1"/>
    <xf numFmtId="173" fontId="25" fillId="0" borderId="0" xfId="0" applyNumberFormat="1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right" vertical="center"/>
    </xf>
    <xf numFmtId="164" fontId="18" fillId="0" borderId="0" xfId="0" applyNumberFormat="1" applyFont="1" applyFill="1" applyBorder="1" applyAlignment="1">
      <alignment horizontal="right" vertical="center"/>
    </xf>
    <xf numFmtId="0" fontId="26" fillId="0" borderId="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/>
    <xf numFmtId="0" fontId="0" fillId="0" borderId="14" xfId="0" applyFill="1" applyBorder="1"/>
    <xf numFmtId="1" fontId="0" fillId="0" borderId="15" xfId="0" applyNumberFormat="1" applyFill="1" applyBorder="1"/>
    <xf numFmtId="0" fontId="0" fillId="0" borderId="29" xfId="0" applyFill="1" applyBorder="1"/>
    <xf numFmtId="1" fontId="0" fillId="0" borderId="29" xfId="0" applyNumberFormat="1" applyFill="1" applyBorder="1"/>
    <xf numFmtId="175" fontId="2" fillId="0" borderId="14" xfId="0" applyNumberFormat="1" applyFont="1" applyFill="1" applyBorder="1" applyAlignment="1">
      <alignment horizontal="left" vertical="center"/>
    </xf>
    <xf numFmtId="1" fontId="2" fillId="0" borderId="15" xfId="0" applyNumberFormat="1" applyFont="1" applyFill="1" applyBorder="1" applyAlignment="1">
      <alignment horizontal="left" vertical="center"/>
    </xf>
    <xf numFmtId="168" fontId="2" fillId="5" borderId="0" xfId="0" applyNumberFormat="1" applyFont="1" applyFill="1"/>
    <xf numFmtId="0" fontId="38" fillId="0" borderId="0" xfId="0" quotePrefix="1" applyFont="1"/>
    <xf numFmtId="2" fontId="4" fillId="9" borderId="9" xfId="0" applyNumberFormat="1" applyFont="1" applyFill="1" applyBorder="1" applyAlignment="1">
      <alignment horizontal="center" vertical="center"/>
    </xf>
    <xf numFmtId="2" fontId="12" fillId="9" borderId="22" xfId="0" applyNumberFormat="1" applyFont="1" applyFill="1" applyBorder="1" applyAlignment="1">
      <alignment horizontal="center"/>
    </xf>
    <xf numFmtId="2" fontId="12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4" fillId="9" borderId="22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20" fillId="0" borderId="0" xfId="0" quotePrefix="1" applyNumberFormat="1" applyFont="1" applyBorder="1" applyAlignment="1">
      <alignment horizontal="center" vertical="center"/>
    </xf>
    <xf numFmtId="2" fontId="11" fillId="7" borderId="17" xfId="0" applyNumberFormat="1" applyFont="1" applyFill="1" applyBorder="1" applyAlignment="1">
      <alignment horizontal="centerContinuous" vertical="center"/>
    </xf>
    <xf numFmtId="2" fontId="11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20" fontId="5" fillId="0" borderId="0" xfId="0" applyNumberFormat="1" applyFont="1" applyFill="1" applyBorder="1" applyAlignment="1">
      <alignment horizont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182" fontId="0" fillId="0" borderId="0" xfId="0" applyNumberFormat="1" applyAlignment="1"/>
    <xf numFmtId="0" fontId="0" fillId="0" borderId="32" xfId="0" applyBorder="1"/>
    <xf numFmtId="165" fontId="2" fillId="5" borderId="0" xfId="0" applyNumberFormat="1" applyFont="1" applyFill="1"/>
    <xf numFmtId="0" fontId="29" fillId="0" borderId="0" xfId="0" applyFont="1" applyFill="1"/>
    <xf numFmtId="0" fontId="11" fillId="0" borderId="0" xfId="0" applyFont="1" applyFill="1" applyAlignment="1">
      <alignment horizontal="center"/>
    </xf>
    <xf numFmtId="2" fontId="9" fillId="0" borderId="0" xfId="0" applyNumberFormat="1" applyFont="1" applyFill="1" applyBorder="1" applyAlignment="1">
      <alignment horizontal="center"/>
    </xf>
    <xf numFmtId="20" fontId="10" fillId="0" borderId="0" xfId="0" applyNumberFormat="1" applyFont="1" applyFill="1" applyBorder="1" applyAlignment="1">
      <alignment horizontal="center"/>
    </xf>
    <xf numFmtId="2" fontId="9" fillId="0" borderId="25" xfId="0" applyNumberFormat="1" applyFont="1" applyFill="1" applyBorder="1" applyAlignment="1">
      <alignment horizontal="center"/>
    </xf>
    <xf numFmtId="2" fontId="11" fillId="11" borderId="21" xfId="0" applyNumberFormat="1" applyFont="1" applyFill="1" applyBorder="1" applyAlignment="1">
      <alignment horizontal="center" vertical="center"/>
    </xf>
    <xf numFmtId="2" fontId="11" fillId="0" borderId="2" xfId="0" applyNumberFormat="1" applyFont="1" applyFill="1" applyBorder="1" applyAlignment="1">
      <alignment horizontal="center" vertical="center"/>
    </xf>
    <xf numFmtId="2" fontId="11" fillId="11" borderId="22" xfId="0" applyNumberFormat="1" applyFont="1" applyFill="1" applyBorder="1" applyAlignment="1">
      <alignment horizontal="center" vertical="center"/>
    </xf>
    <xf numFmtId="2" fontId="4" fillId="0" borderId="2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Continuous"/>
    </xf>
    <xf numFmtId="0" fontId="11" fillId="0" borderId="0" xfId="0" applyFont="1" applyFill="1" applyAlignment="1"/>
    <xf numFmtId="0" fontId="22" fillId="0" borderId="0" xfId="0" applyFont="1" applyFill="1" applyAlignment="1">
      <alignment horizontal="center" vertical="center"/>
    </xf>
    <xf numFmtId="179" fontId="27" fillId="0" borderId="0" xfId="0" applyNumberFormat="1" applyFont="1" applyFill="1" applyBorder="1"/>
    <xf numFmtId="20" fontId="18" fillId="0" borderId="0" xfId="0" applyNumberFormat="1" applyFont="1" applyFill="1" applyBorder="1"/>
    <xf numFmtId="0" fontId="14" fillId="0" borderId="0" xfId="0" applyFont="1" applyFill="1" applyBorder="1"/>
    <xf numFmtId="176" fontId="18" fillId="0" borderId="0" xfId="0" applyNumberFormat="1" applyFont="1" applyFill="1" applyBorder="1"/>
    <xf numFmtId="0" fontId="79" fillId="0" borderId="0" xfId="32"/>
    <xf numFmtId="0" fontId="2" fillId="0" borderId="0" xfId="36"/>
    <xf numFmtId="165" fontId="4" fillId="9" borderId="10" xfId="0" applyNumberFormat="1" applyFont="1" applyFill="1" applyBorder="1" applyAlignment="1">
      <alignment horizontal="center" vertical="center"/>
    </xf>
    <xf numFmtId="165" fontId="6" fillId="7" borderId="2" xfId="0" applyNumberFormat="1" applyFont="1" applyFill="1" applyBorder="1" applyAlignment="1">
      <alignment horizontal="center" vertical="center"/>
    </xf>
    <xf numFmtId="0" fontId="79" fillId="0" borderId="0" xfId="32" applyAlignment="1" applyProtection="1"/>
    <xf numFmtId="170" fontId="5" fillId="10" borderId="23" xfId="0" applyNumberFormat="1" applyFont="1" applyFill="1" applyBorder="1" applyAlignment="1">
      <alignment horizontal="center"/>
    </xf>
    <xf numFmtId="172" fontId="2" fillId="0" borderId="0" xfId="36" applyNumberFormat="1"/>
    <xf numFmtId="0" fontId="2" fillId="0" borderId="33" xfId="0" applyNumberFormat="1" applyFont="1" applyFill="1" applyBorder="1" applyAlignment="1">
      <alignment horizontal="center"/>
    </xf>
    <xf numFmtId="0" fontId="0" fillId="0" borderId="18" xfId="0" applyBorder="1"/>
    <xf numFmtId="0" fontId="0" fillId="0" borderId="33" xfId="0" applyBorder="1"/>
    <xf numFmtId="0" fontId="0" fillId="0" borderId="34" xfId="0" applyBorder="1"/>
    <xf numFmtId="170" fontId="0" fillId="0" borderId="0" xfId="0" applyNumberFormat="1" applyAlignment="1">
      <alignment horizontal="center"/>
    </xf>
    <xf numFmtId="0" fontId="43" fillId="0" borderId="0" xfId="0" applyFont="1" applyAlignment="1">
      <alignment horizontal="left" vertical="center" wrapText="1"/>
    </xf>
    <xf numFmtId="0" fontId="0" fillId="0" borderId="34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44" fillId="0" borderId="26" xfId="0" applyFont="1" applyFill="1" applyBorder="1" applyAlignment="1">
      <alignment horizontal="center" vertical="center"/>
    </xf>
    <xf numFmtId="0" fontId="20" fillId="0" borderId="26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26" xfId="0" applyFont="1" applyFill="1" applyBorder="1" applyAlignment="1">
      <alignment horizontal="center" vertical="center"/>
    </xf>
    <xf numFmtId="0" fontId="44" fillId="0" borderId="26" xfId="0" applyFont="1" applyFill="1" applyBorder="1" applyAlignment="1">
      <alignment vertical="center"/>
    </xf>
    <xf numFmtId="0" fontId="20" fillId="0" borderId="26" xfId="0" applyFont="1" applyFill="1" applyBorder="1" applyAlignment="1">
      <alignment horizontal="center"/>
    </xf>
    <xf numFmtId="0" fontId="44" fillId="0" borderId="26" xfId="0" applyFont="1" applyFill="1" applyBorder="1" applyAlignment="1"/>
    <xf numFmtId="0" fontId="44" fillId="0" borderId="26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Continuous"/>
    </xf>
    <xf numFmtId="0" fontId="20" fillId="0" borderId="26" xfId="0" applyFont="1" applyFill="1" applyBorder="1" applyAlignment="1">
      <alignment horizontal="centerContinuous"/>
    </xf>
    <xf numFmtId="0" fontId="13" fillId="0" borderId="0" xfId="0" applyFont="1" applyAlignment="1">
      <alignment horizontal="centerContinuous"/>
    </xf>
    <xf numFmtId="0" fontId="13" fillId="0" borderId="0" xfId="0" applyFont="1" applyAlignment="1">
      <alignment horizontal="center"/>
    </xf>
    <xf numFmtId="20" fontId="20" fillId="0" borderId="0" xfId="0" applyNumberFormat="1" applyFont="1" applyFill="1" applyBorder="1" applyAlignment="1">
      <alignment horizontal="center" vertical="center"/>
    </xf>
    <xf numFmtId="20" fontId="20" fillId="0" borderId="26" xfId="0" applyNumberFormat="1" applyFont="1" applyFill="1" applyBorder="1" applyAlignment="1">
      <alignment vertical="center"/>
    </xf>
    <xf numFmtId="20" fontId="13" fillId="0" borderId="0" xfId="0" applyNumberFormat="1" applyFont="1" applyAlignment="1">
      <alignment horizontal="center"/>
    </xf>
    <xf numFmtId="20" fontId="44" fillId="0" borderId="26" xfId="0" applyNumberFormat="1" applyFont="1" applyFill="1" applyBorder="1" applyAlignment="1">
      <alignment horizontal="center" vertical="center"/>
    </xf>
    <xf numFmtId="20" fontId="0" fillId="0" borderId="0" xfId="0" applyNumberFormat="1" applyFill="1" applyAlignment="1">
      <alignment horizontal="center"/>
    </xf>
    <xf numFmtId="170" fontId="2" fillId="0" borderId="0" xfId="0" applyNumberFormat="1" applyFont="1" applyAlignment="1">
      <alignment horizontal="left"/>
    </xf>
    <xf numFmtId="182" fontId="0" fillId="0" borderId="0" xfId="0" applyNumberFormat="1" applyAlignment="1">
      <alignment horizontal="left"/>
    </xf>
    <xf numFmtId="170" fontId="5" fillId="0" borderId="1" xfId="0" applyNumberFormat="1" applyFont="1" applyFill="1" applyBorder="1" applyAlignment="1">
      <alignment horizontal="center"/>
    </xf>
    <xf numFmtId="0" fontId="0" fillId="0" borderId="33" xfId="0" applyNumberFormat="1" applyBorder="1"/>
    <xf numFmtId="0" fontId="0" fillId="0" borderId="34" xfId="0" applyNumberFormat="1" applyBorder="1"/>
    <xf numFmtId="20" fontId="0" fillId="0" borderId="0" xfId="0" applyNumberFormat="1" applyAlignment="1">
      <alignment horizontal="left"/>
    </xf>
    <xf numFmtId="2" fontId="0" fillId="0" borderId="0" xfId="0" applyNumberFormat="1"/>
    <xf numFmtId="0" fontId="0" fillId="5" borderId="35" xfId="0" applyFont="1" applyFill="1" applyBorder="1"/>
    <xf numFmtId="0" fontId="0" fillId="5" borderId="6" xfId="0" applyFont="1" applyFill="1" applyBorder="1" applyAlignment="1">
      <alignment horizontal="left" indent="1"/>
    </xf>
    <xf numFmtId="1" fontId="46" fillId="5" borderId="6" xfId="0" applyNumberFormat="1" applyFont="1" applyFill="1" applyBorder="1" applyAlignment="1" applyProtection="1">
      <alignment horizontal="center" vertical="center"/>
    </xf>
    <xf numFmtId="1" fontId="46" fillId="5" borderId="36" xfId="0" applyNumberFormat="1" applyFont="1" applyFill="1" applyBorder="1" applyAlignment="1" applyProtection="1">
      <alignment horizontal="center" vertical="center"/>
    </xf>
    <xf numFmtId="164" fontId="46" fillId="5" borderId="6" xfId="0" applyNumberFormat="1" applyFont="1" applyFill="1" applyBorder="1" applyAlignment="1" applyProtection="1">
      <alignment horizontal="center" vertical="center"/>
    </xf>
    <xf numFmtId="0" fontId="0" fillId="5" borderId="6" xfId="0" applyFont="1" applyFill="1" applyBorder="1"/>
    <xf numFmtId="164" fontId="46" fillId="5" borderId="36" xfId="0" applyNumberFormat="1" applyFont="1" applyFill="1" applyBorder="1" applyAlignment="1" applyProtection="1">
      <alignment horizontal="center" vertical="center"/>
    </xf>
    <xf numFmtId="0" fontId="0" fillId="5" borderId="43" xfId="0" applyFont="1" applyFill="1" applyBorder="1"/>
    <xf numFmtId="0" fontId="0" fillId="5" borderId="44" xfId="0" applyFont="1" applyFill="1" applyBorder="1" applyAlignment="1"/>
    <xf numFmtId="0" fontId="0" fillId="5" borderId="28" xfId="0" applyFont="1" applyFill="1" applyBorder="1"/>
    <xf numFmtId="0" fontId="0" fillId="5" borderId="7" xfId="0" applyFont="1" applyFill="1" applyBorder="1" applyAlignment="1"/>
    <xf numFmtId="0" fontId="0" fillId="5" borderId="0" xfId="0" applyFont="1" applyFill="1" applyBorder="1" applyAlignment="1"/>
    <xf numFmtId="0" fontId="0" fillId="5" borderId="8" xfId="0" applyFont="1" applyFill="1" applyBorder="1"/>
    <xf numFmtId="0" fontId="0" fillId="5" borderId="0" xfId="0" applyFont="1" applyFill="1" applyBorder="1"/>
    <xf numFmtId="0" fontId="46" fillId="5" borderId="0" xfId="0" applyFont="1" applyFill="1" applyAlignment="1">
      <alignment horizontal="left" indent="1"/>
    </xf>
    <xf numFmtId="0" fontId="46" fillId="5" borderId="0" xfId="0" applyFont="1" applyFill="1"/>
    <xf numFmtId="165" fontId="46" fillId="5" borderId="0" xfId="0" applyNumberFormat="1" applyFont="1" applyFill="1"/>
    <xf numFmtId="173" fontId="46" fillId="5" borderId="0" xfId="0" applyNumberFormat="1" applyFont="1" applyFill="1"/>
    <xf numFmtId="172" fontId="46" fillId="5" borderId="0" xfId="0" applyNumberFormat="1" applyFont="1" applyFill="1"/>
    <xf numFmtId="0" fontId="0" fillId="4" borderId="0" xfId="0" applyFont="1" applyFill="1" applyBorder="1" applyAlignment="1">
      <alignment horizontal="left" vertical="center" indent="1"/>
    </xf>
    <xf numFmtId="0" fontId="0" fillId="0" borderId="0" xfId="0" applyFont="1" applyFill="1" applyBorder="1"/>
    <xf numFmtId="0" fontId="46" fillId="0" borderId="0" xfId="0" applyFont="1" applyFill="1" applyBorder="1"/>
    <xf numFmtId="0" fontId="0" fillId="0" borderId="0" xfId="0" applyFont="1"/>
    <xf numFmtId="0" fontId="46" fillId="0" borderId="0" xfId="0" applyFont="1"/>
    <xf numFmtId="0" fontId="0" fillId="0" borderId="0" xfId="0" applyFont="1" applyAlignment="1">
      <alignment horizontal="center"/>
    </xf>
    <xf numFmtId="17" fontId="47" fillId="0" borderId="45" xfId="0" quotePrefix="1" applyNumberFormat="1" applyFont="1" applyFill="1" applyBorder="1" applyAlignment="1">
      <alignment horizontal="centerContinuous"/>
    </xf>
    <xf numFmtId="49" fontId="47" fillId="0" borderId="46" xfId="0" applyNumberFormat="1" applyFont="1" applyFill="1" applyBorder="1" applyAlignment="1">
      <alignment horizontal="centerContinuous"/>
    </xf>
    <xf numFmtId="14" fontId="48" fillId="5" borderId="7" xfId="0" applyNumberFormat="1" applyFont="1" applyFill="1" applyBorder="1" applyAlignment="1">
      <alignment horizontal="left" vertical="center" indent="1"/>
    </xf>
    <xf numFmtId="164" fontId="49" fillId="5" borderId="8" xfId="0" applyNumberFormat="1" applyFont="1" applyFill="1" applyBorder="1" applyAlignment="1" applyProtection="1">
      <alignment horizontal="center"/>
    </xf>
    <xf numFmtId="164" fontId="49" fillId="5" borderId="0" xfId="0" applyNumberFormat="1" applyFont="1" applyFill="1" applyBorder="1" applyAlignment="1" applyProtection="1">
      <alignment horizontal="center" vertical="center"/>
    </xf>
    <xf numFmtId="1" fontId="49" fillId="5" borderId="8" xfId="0" applyNumberFormat="1" applyFont="1" applyFill="1" applyBorder="1" applyAlignment="1" applyProtection="1">
      <alignment horizontal="center"/>
    </xf>
    <xf numFmtId="0" fontId="46" fillId="5" borderId="0" xfId="0" applyFont="1" applyFill="1" applyBorder="1" applyAlignment="1">
      <alignment horizontal="center"/>
    </xf>
    <xf numFmtId="178" fontId="46" fillId="0" borderId="45" xfId="0" quotePrefix="1" applyNumberFormat="1" applyFont="1" applyFill="1" applyBorder="1" applyAlignment="1">
      <alignment horizontal="center"/>
    </xf>
    <xf numFmtId="165" fontId="50" fillId="3" borderId="48" xfId="0" applyNumberFormat="1" applyFont="1" applyFill="1" applyBorder="1" applyAlignment="1">
      <alignment horizontal="center"/>
    </xf>
    <xf numFmtId="178" fontId="46" fillId="0" borderId="48" xfId="0" quotePrefix="1" applyNumberFormat="1" applyFont="1" applyFill="1" applyBorder="1" applyAlignment="1">
      <alignment horizontal="center"/>
    </xf>
    <xf numFmtId="165" fontId="50" fillId="13" borderId="48" xfId="0" applyNumberFormat="1" applyFont="1" applyFill="1" applyBorder="1" applyAlignment="1">
      <alignment horizontal="center"/>
    </xf>
    <xf numFmtId="0" fontId="50" fillId="5" borderId="0" xfId="0" applyFont="1" applyFill="1" applyBorder="1" applyAlignment="1">
      <alignment horizontal="center"/>
    </xf>
    <xf numFmtId="165" fontId="50" fillId="5" borderId="0" xfId="0" applyNumberFormat="1" applyFont="1" applyFill="1" applyBorder="1" applyAlignment="1">
      <alignment horizontal="center"/>
    </xf>
    <xf numFmtId="0" fontId="48" fillId="5" borderId="0" xfId="0" applyFont="1" applyFill="1" applyBorder="1" applyAlignment="1">
      <alignment horizontal="center"/>
    </xf>
    <xf numFmtId="172" fontId="46" fillId="0" borderId="48" xfId="0" applyNumberFormat="1" applyFont="1" applyFill="1" applyBorder="1" applyAlignment="1">
      <alignment horizontal="center" vertical="center"/>
    </xf>
    <xf numFmtId="164" fontId="23" fillId="3" borderId="48" xfId="0" applyNumberFormat="1" applyFont="1" applyFill="1" applyBorder="1" applyAlignment="1">
      <alignment horizontal="center"/>
    </xf>
    <xf numFmtId="164" fontId="23" fillId="13" borderId="48" xfId="0" applyNumberFormat="1" applyFont="1" applyFill="1" applyBorder="1" applyAlignment="1">
      <alignment horizontal="center"/>
    </xf>
    <xf numFmtId="0" fontId="46" fillId="5" borderId="49" xfId="0" applyFont="1" applyFill="1" applyBorder="1" applyAlignment="1">
      <alignment horizontal="left" vertical="center" indent="1"/>
    </xf>
    <xf numFmtId="171" fontId="46" fillId="5" borderId="50" xfId="0" applyNumberFormat="1" applyFont="1" applyFill="1" applyBorder="1" applyAlignment="1">
      <alignment horizontal="center" vertical="center"/>
    </xf>
    <xf numFmtId="165" fontId="46" fillId="5" borderId="48" xfId="0" applyNumberFormat="1" applyFont="1" applyFill="1" applyBorder="1" applyAlignment="1">
      <alignment horizontal="center" vertical="center"/>
    </xf>
    <xf numFmtId="170" fontId="46" fillId="5" borderId="48" xfId="0" applyNumberFormat="1" applyFont="1" applyFill="1" applyBorder="1" applyAlignment="1">
      <alignment horizontal="center" vertical="center"/>
    </xf>
    <xf numFmtId="172" fontId="46" fillId="5" borderId="48" xfId="0" applyNumberFormat="1" applyFont="1" applyFill="1" applyBorder="1" applyAlignment="1">
      <alignment horizontal="center" vertical="center"/>
    </xf>
    <xf numFmtId="0" fontId="0" fillId="5" borderId="36" xfId="0" applyFont="1" applyFill="1" applyBorder="1"/>
    <xf numFmtId="164" fontId="3" fillId="5" borderId="36" xfId="0" applyNumberFormat="1" applyFont="1" applyFill="1" applyBorder="1" applyAlignment="1" applyProtection="1">
      <alignment horizontal="centerContinuous"/>
    </xf>
    <xf numFmtId="166" fontId="3" fillId="5" borderId="36" xfId="0" applyNumberFormat="1" applyFont="1" applyFill="1" applyBorder="1" applyAlignment="1" applyProtection="1">
      <alignment horizontal="centerContinuous"/>
    </xf>
    <xf numFmtId="0" fontId="4" fillId="0" borderId="45" xfId="0" applyNumberFormat="1" applyFont="1" applyFill="1" applyBorder="1" applyAlignment="1">
      <alignment horizontal="centerContinuous"/>
    </xf>
    <xf numFmtId="49" fontId="4" fillId="0" borderId="0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Border="1" applyAlignment="1" applyProtection="1">
      <alignment horizontal="center"/>
    </xf>
    <xf numFmtId="0" fontId="0" fillId="5" borderId="0" xfId="0" applyFont="1" applyFill="1"/>
    <xf numFmtId="166" fontId="6" fillId="5" borderId="0" xfId="0" applyNumberFormat="1" applyFont="1" applyFill="1" applyBorder="1" applyAlignment="1" applyProtection="1">
      <alignment horizontal="center"/>
    </xf>
    <xf numFmtId="169" fontId="11" fillId="13" borderId="51" xfId="0" applyNumberFormat="1" applyFont="1" applyFill="1" applyBorder="1" applyAlignment="1">
      <alignment horizontal="centerContinuous" vertical="center"/>
    </xf>
    <xf numFmtId="169" fontId="2" fillId="13" borderId="52" xfId="0" applyNumberFormat="1" applyFont="1" applyFill="1" applyBorder="1" applyAlignment="1">
      <alignment horizontal="centerContinuous" vertical="center"/>
    </xf>
    <xf numFmtId="169" fontId="2" fillId="13" borderId="53" xfId="0" applyNumberFormat="1" applyFont="1" applyFill="1" applyBorder="1" applyAlignment="1">
      <alignment horizontal="centerContinuous" vertical="center"/>
    </xf>
    <xf numFmtId="0" fontId="2" fillId="5" borderId="7" xfId="0" applyFont="1" applyFill="1" applyBorder="1" applyAlignment="1">
      <alignment horizontal="center"/>
    </xf>
    <xf numFmtId="167" fontId="51" fillId="5" borderId="0" xfId="0" applyNumberFormat="1" applyFont="1" applyFill="1" applyBorder="1" applyAlignment="1">
      <alignment horizontal="center"/>
    </xf>
    <xf numFmtId="166" fontId="51" fillId="5" borderId="0" xfId="0" applyNumberFormat="1" applyFont="1" applyFill="1" applyBorder="1" applyAlignment="1">
      <alignment horizontal="center"/>
    </xf>
    <xf numFmtId="167" fontId="51" fillId="13" borderId="48" xfId="0" applyNumberFormat="1" applyFont="1" applyFill="1" applyBorder="1" applyAlignment="1">
      <alignment horizontal="center"/>
    </xf>
    <xf numFmtId="178" fontId="11" fillId="13" borderId="48" xfId="0" quotePrefix="1" applyNumberFormat="1" applyFont="1" applyFill="1" applyBorder="1" applyAlignment="1">
      <alignment horizontal="center"/>
    </xf>
    <xf numFmtId="0" fontId="2" fillId="5" borderId="49" xfId="0" applyFont="1" applyFill="1" applyBorder="1" applyAlignment="1">
      <alignment horizontal="left" vertical="center" indent="1"/>
    </xf>
    <xf numFmtId="171" fontId="2" fillId="5" borderId="50" xfId="0" applyNumberFormat="1" applyFont="1" applyFill="1" applyBorder="1" applyAlignment="1">
      <alignment horizontal="center" vertical="center"/>
    </xf>
    <xf numFmtId="167" fontId="2" fillId="5" borderId="48" xfId="0" applyNumberFormat="1" applyFont="1" applyFill="1" applyBorder="1" applyAlignment="1">
      <alignment horizontal="center" vertical="center"/>
    </xf>
    <xf numFmtId="172" fontId="2" fillId="5" borderId="48" xfId="0" applyNumberFormat="1" applyFont="1" applyFill="1" applyBorder="1" applyAlignment="1">
      <alignment horizontal="center" vertical="center"/>
    </xf>
    <xf numFmtId="0" fontId="0" fillId="0" borderId="0" xfId="0" applyFont="1" applyFill="1"/>
    <xf numFmtId="0" fontId="0" fillId="5" borderId="4" xfId="0" applyFont="1" applyFill="1" applyBorder="1"/>
    <xf numFmtId="0" fontId="0" fillId="4" borderId="0" xfId="0" applyFont="1" applyFill="1" applyBorder="1"/>
    <xf numFmtId="0" fontId="0" fillId="4" borderId="0" xfId="0" applyFont="1" applyFill="1"/>
    <xf numFmtId="14" fontId="4" fillId="0" borderId="54" xfId="0" applyNumberFormat="1" applyFont="1" applyFill="1" applyBorder="1" applyAlignment="1">
      <alignment horizontal="centerContinuous"/>
    </xf>
    <xf numFmtId="49" fontId="4" fillId="0" borderId="47" xfId="0" applyNumberFormat="1" applyFont="1" applyFill="1" applyBorder="1" applyAlignment="1">
      <alignment horizontal="centerContinuous"/>
    </xf>
    <xf numFmtId="0" fontId="0" fillId="5" borderId="28" xfId="0" applyFont="1" applyFill="1" applyBorder="1" applyAlignment="1">
      <alignment horizontal="centerContinuous"/>
    </xf>
    <xf numFmtId="0" fontId="51" fillId="14" borderId="45" xfId="0" applyFont="1" applyFill="1" applyBorder="1" applyAlignment="1">
      <alignment horizontal="centerContinuous" vertical="center"/>
    </xf>
    <xf numFmtId="0" fontId="0" fillId="14" borderId="47" xfId="0" applyFont="1" applyFill="1" applyBorder="1" applyAlignment="1">
      <alignment horizontal="centerContinuous" vertical="center"/>
    </xf>
    <xf numFmtId="0" fontId="51" fillId="14" borderId="55" xfId="0" applyFont="1" applyFill="1" applyBorder="1" applyAlignment="1">
      <alignment horizontal="centerContinuous" vertical="center"/>
    </xf>
    <xf numFmtId="0" fontId="0" fillId="5" borderId="5" xfId="0" applyFont="1" applyFill="1" applyBorder="1" applyAlignment="1"/>
    <xf numFmtId="14" fontId="4" fillId="0" borderId="45" xfId="0" applyNumberFormat="1" applyFont="1" applyFill="1" applyBorder="1" applyAlignment="1">
      <alignment horizontal="centerContinuous"/>
    </xf>
    <xf numFmtId="0" fontId="0" fillId="5" borderId="28" xfId="0" applyFont="1" applyFill="1" applyBorder="1" applyAlignment="1">
      <alignment vertical="center"/>
    </xf>
    <xf numFmtId="0" fontId="2" fillId="10" borderId="48" xfId="0" applyFont="1" applyFill="1" applyBorder="1" applyAlignment="1">
      <alignment horizontal="center" vertical="center"/>
    </xf>
    <xf numFmtId="0" fontId="0" fillId="5" borderId="44" xfId="0" applyFont="1" applyFill="1" applyBorder="1" applyAlignment="1">
      <alignment vertical="center"/>
    </xf>
    <xf numFmtId="164" fontId="52" fillId="5" borderId="0" xfId="0" applyNumberFormat="1" applyFont="1" applyFill="1" applyBorder="1" applyAlignment="1" applyProtection="1">
      <alignment horizontal="center"/>
    </xf>
    <xf numFmtId="16" fontId="2" fillId="5" borderId="0" xfId="0" quotePrefix="1" applyNumberFormat="1" applyFont="1" applyFill="1" applyBorder="1" applyAlignment="1">
      <alignment horizontal="center"/>
    </xf>
    <xf numFmtId="0" fontId="0" fillId="5" borderId="5" xfId="0" applyFont="1" applyFill="1" applyBorder="1"/>
    <xf numFmtId="0" fontId="2" fillId="5" borderId="0" xfId="0" applyFont="1" applyFill="1" applyBorder="1" applyAlignment="1">
      <alignment horizontal="center"/>
    </xf>
    <xf numFmtId="14" fontId="6" fillId="0" borderId="45" xfId="0" applyNumberFormat="1" applyFont="1" applyFill="1" applyBorder="1" applyAlignment="1">
      <alignment horizontal="centerContinuous"/>
    </xf>
    <xf numFmtId="14" fontId="6" fillId="0" borderId="46" xfId="0" applyNumberFormat="1" applyFont="1" applyFill="1" applyBorder="1" applyAlignment="1">
      <alignment horizontal="centerContinuous"/>
    </xf>
    <xf numFmtId="0" fontId="0" fillId="5" borderId="0" xfId="0" applyFont="1" applyFill="1" applyBorder="1" applyAlignment="1">
      <alignment horizontal="centerContinuous"/>
    </xf>
    <xf numFmtId="168" fontId="4" fillId="0" borderId="48" xfId="0" applyNumberFormat="1" applyFont="1" applyFill="1" applyBorder="1" applyAlignment="1" applyProtection="1">
      <alignment horizontal="center"/>
    </xf>
    <xf numFmtId="170" fontId="12" fillId="0" borderId="48" xfId="0" applyNumberFormat="1" applyFont="1" applyFill="1" applyBorder="1" applyAlignment="1">
      <alignment horizontal="center"/>
    </xf>
    <xf numFmtId="170" fontId="2" fillId="0" borderId="48" xfId="0" applyNumberFormat="1" applyFont="1" applyFill="1" applyBorder="1" applyAlignment="1">
      <alignment horizontal="center"/>
    </xf>
    <xf numFmtId="170" fontId="4" fillId="0" borderId="48" xfId="0" applyNumberFormat="1" applyFont="1" applyFill="1" applyBorder="1" applyAlignment="1" applyProtection="1">
      <alignment horizontal="center"/>
    </xf>
    <xf numFmtId="0" fontId="53" fillId="5" borderId="44" xfId="0" applyFont="1" applyFill="1" applyBorder="1" applyAlignment="1">
      <alignment horizontal="center" vertical="center"/>
    </xf>
    <xf numFmtId="168" fontId="4" fillId="5" borderId="0" xfId="0" applyNumberFormat="1" applyFont="1" applyFill="1" applyBorder="1" applyAlignment="1" applyProtection="1">
      <alignment horizontal="center"/>
    </xf>
    <xf numFmtId="164" fontId="3" fillId="5" borderId="8" xfId="0" applyNumberFormat="1" applyFont="1" applyFill="1" applyBorder="1" applyAlignment="1" applyProtection="1">
      <alignment horizontal="centerContinuous"/>
    </xf>
    <xf numFmtId="170" fontId="4" fillId="5" borderId="0" xfId="0" applyNumberFormat="1" applyFont="1" applyFill="1" applyBorder="1" applyAlignment="1" applyProtection="1">
      <alignment horizontal="center"/>
    </xf>
    <xf numFmtId="178" fontId="51" fillId="14" borderId="48" xfId="0" quotePrefix="1" applyNumberFormat="1" applyFont="1" applyFill="1" applyBorder="1" applyAlignment="1">
      <alignment horizontal="center"/>
    </xf>
    <xf numFmtId="178" fontId="2" fillId="10" borderId="48" xfId="0" quotePrefix="1" applyNumberFormat="1" applyFont="1" applyFill="1" applyBorder="1" applyAlignment="1">
      <alignment horizontal="center"/>
    </xf>
    <xf numFmtId="16" fontId="51" fillId="5" borderId="0" xfId="0" quotePrefix="1" applyNumberFormat="1" applyFont="1" applyFill="1" applyBorder="1" applyAlignment="1">
      <alignment horizontal="center"/>
    </xf>
    <xf numFmtId="168" fontId="51" fillId="13" borderId="48" xfId="0" applyNumberFormat="1" applyFont="1" applyFill="1" applyBorder="1" applyAlignment="1">
      <alignment horizontal="center"/>
    </xf>
    <xf numFmtId="170" fontId="51" fillId="13" borderId="48" xfId="0" applyNumberFormat="1" applyFont="1" applyFill="1" applyBorder="1" applyAlignment="1">
      <alignment horizontal="center"/>
    </xf>
    <xf numFmtId="170" fontId="51" fillId="13" borderId="45" xfId="0" applyNumberFormat="1" applyFont="1" applyFill="1" applyBorder="1" applyAlignment="1">
      <alignment horizontal="center"/>
    </xf>
    <xf numFmtId="168" fontId="2" fillId="5" borderId="48" xfId="0" applyNumberFormat="1" applyFont="1" applyFill="1" applyBorder="1" applyAlignment="1">
      <alignment horizontal="center" vertical="center"/>
    </xf>
    <xf numFmtId="0" fontId="0" fillId="10" borderId="57" xfId="0" applyFill="1" applyBorder="1" applyAlignment="1">
      <alignment horizontal="center"/>
    </xf>
    <xf numFmtId="0" fontId="45" fillId="10" borderId="24" xfId="0" applyFont="1" applyFill="1" applyBorder="1" applyAlignment="1">
      <alignment horizontal="center" vertical="center"/>
    </xf>
    <xf numFmtId="0" fontId="0" fillId="0" borderId="33" xfId="0" applyBorder="1" applyAlignment="1"/>
    <xf numFmtId="0" fontId="0" fillId="0" borderId="33" xfId="0" applyNumberFormat="1" applyFill="1" applyBorder="1"/>
    <xf numFmtId="0" fontId="0" fillId="0" borderId="34" xfId="0" applyNumberFormat="1" applyFill="1" applyBorder="1"/>
    <xf numFmtId="188" fontId="0" fillId="0" borderId="0" xfId="0" applyNumberFormat="1" applyAlignment="1">
      <alignment horizontal="center"/>
    </xf>
    <xf numFmtId="0" fontId="7" fillId="10" borderId="24" xfId="0" applyFont="1" applyFill="1" applyBorder="1" applyAlignment="1">
      <alignment horizontal="center"/>
    </xf>
    <xf numFmtId="0" fontId="61" fillId="0" borderId="0" xfId="0" applyFont="1"/>
    <xf numFmtId="0" fontId="62" fillId="0" borderId="0" xfId="36" applyFont="1"/>
    <xf numFmtId="0" fontId="0" fillId="8" borderId="35" xfId="0" applyFill="1" applyBorder="1"/>
    <xf numFmtId="185" fontId="0" fillId="8" borderId="36" xfId="0" applyNumberFormat="1" applyFill="1" applyBorder="1" applyAlignment="1">
      <alignment horizontal="left"/>
    </xf>
    <xf numFmtId="0" fontId="2" fillId="8" borderId="41" xfId="36" applyFill="1" applyBorder="1"/>
    <xf numFmtId="0" fontId="0" fillId="8" borderId="28" xfId="0" applyFill="1" applyBorder="1"/>
    <xf numFmtId="0" fontId="2" fillId="8" borderId="37" xfId="36" applyFill="1" applyBorder="1"/>
    <xf numFmtId="0" fontId="0" fillId="8" borderId="38" xfId="0" applyFill="1" applyBorder="1"/>
    <xf numFmtId="185" fontId="0" fillId="8" borderId="39" xfId="0" applyNumberFormat="1" applyFill="1" applyBorder="1" applyAlignment="1">
      <alignment horizontal="center" vertical="center"/>
    </xf>
    <xf numFmtId="0" fontId="2" fillId="8" borderId="40" xfId="36" applyFill="1" applyBorder="1"/>
    <xf numFmtId="0" fontId="39" fillId="0" borderId="24" xfId="0" applyFont="1" applyFill="1" applyBorder="1" applyAlignment="1">
      <alignment horizontal="center"/>
    </xf>
    <xf numFmtId="165" fontId="64" fillId="3" borderId="24" xfId="0" applyNumberFormat="1" applyFont="1" applyFill="1" applyBorder="1" applyAlignment="1">
      <alignment horizontal="center" vertical="center"/>
    </xf>
    <xf numFmtId="0" fontId="39" fillId="0" borderId="57" xfId="0" applyFont="1" applyFill="1" applyBorder="1" applyAlignment="1">
      <alignment horizontal="center"/>
    </xf>
    <xf numFmtId="165" fontId="64" fillId="13" borderId="24" xfId="0" applyNumberFormat="1" applyFont="1" applyFill="1" applyBorder="1" applyAlignment="1">
      <alignment horizontal="center" vertical="center"/>
    </xf>
    <xf numFmtId="167" fontId="64" fillId="13" borderId="24" xfId="0" applyNumberFormat="1" applyFont="1" applyFill="1" applyBorder="1" applyAlignment="1">
      <alignment horizontal="center" vertical="center"/>
    </xf>
    <xf numFmtId="0" fontId="39" fillId="6" borderId="57" xfId="0" applyFont="1" applyFill="1" applyBorder="1" applyAlignment="1">
      <alignment horizontal="center"/>
    </xf>
    <xf numFmtId="168" fontId="64" fillId="14" borderId="24" xfId="0" applyNumberFormat="1" applyFont="1" applyFill="1" applyBorder="1" applyAlignment="1">
      <alignment horizontal="center" vertical="center"/>
    </xf>
    <xf numFmtId="170" fontId="65" fillId="10" borderId="24" xfId="0" applyNumberFormat="1" applyFont="1" applyFill="1" applyBorder="1" applyAlignment="1" applyProtection="1">
      <alignment horizontal="center" vertical="center"/>
    </xf>
    <xf numFmtId="0" fontId="39" fillId="0" borderId="33" xfId="0" applyFont="1" applyFill="1" applyBorder="1"/>
    <xf numFmtId="180" fontId="39" fillId="0" borderId="33" xfId="0" applyNumberFormat="1" applyFont="1" applyFill="1" applyBorder="1" applyAlignment="1">
      <alignment horizontal="center"/>
    </xf>
    <xf numFmtId="180" fontId="39" fillId="0" borderId="33" xfId="0" applyNumberFormat="1" applyFont="1" applyBorder="1" applyAlignment="1">
      <alignment horizontal="center"/>
    </xf>
    <xf numFmtId="167" fontId="39" fillId="0" borderId="33" xfId="0" applyNumberFormat="1" applyFont="1" applyBorder="1" applyAlignment="1">
      <alignment horizontal="center"/>
    </xf>
    <xf numFmtId="181" fontId="39" fillId="6" borderId="33" xfId="0" applyNumberFormat="1" applyFont="1" applyFill="1" applyBorder="1" applyAlignment="1">
      <alignment horizontal="center"/>
    </xf>
    <xf numFmtId="170" fontId="39" fillId="0" borderId="33" xfId="0" applyNumberFormat="1" applyFont="1" applyFill="1" applyBorder="1" applyAlignment="1">
      <alignment horizontal="center"/>
    </xf>
    <xf numFmtId="165" fontId="0" fillId="0" borderId="33" xfId="0" applyNumberFormat="1" applyBorder="1" applyAlignment="1">
      <alignment horizontal="center"/>
    </xf>
    <xf numFmtId="167" fontId="0" fillId="0" borderId="33" xfId="0" applyNumberFormat="1" applyBorder="1" applyAlignment="1">
      <alignment horizontal="center"/>
    </xf>
    <xf numFmtId="170" fontId="0" fillId="0" borderId="33" xfId="0" applyNumberFormat="1" applyBorder="1" applyAlignment="1">
      <alignment horizontal="center"/>
    </xf>
    <xf numFmtId="0" fontId="2" fillId="0" borderId="0" xfId="36" applyFont="1"/>
    <xf numFmtId="0" fontId="38" fillId="0" borderId="0" xfId="0" applyFont="1"/>
    <xf numFmtId="0" fontId="14" fillId="15" borderId="58" xfId="0" applyFont="1" applyFill="1" applyBorder="1"/>
    <xf numFmtId="0" fontId="0" fillId="15" borderId="58" xfId="0" applyFill="1" applyBorder="1"/>
    <xf numFmtId="0" fontId="37" fillId="15" borderId="58" xfId="0" applyFont="1" applyFill="1" applyBorder="1"/>
    <xf numFmtId="0" fontId="56" fillId="15" borderId="58" xfId="0" applyFont="1" applyFill="1" applyBorder="1" applyAlignment="1">
      <alignment horizontal="center"/>
    </xf>
    <xf numFmtId="0" fontId="14" fillId="15" borderId="58" xfId="0" applyFont="1" applyFill="1" applyBorder="1" applyAlignment="1">
      <alignment vertical="center"/>
    </xf>
    <xf numFmtId="0" fontId="0" fillId="15" borderId="59" xfId="0" applyFill="1" applyBorder="1"/>
    <xf numFmtId="165" fontId="0" fillId="0" borderId="0" xfId="0" applyNumberFormat="1" applyFont="1" applyFill="1" applyAlignment="1">
      <alignment horizontal="center"/>
    </xf>
    <xf numFmtId="167" fontId="66" fillId="0" borderId="0" xfId="0" applyNumberFormat="1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192" fontId="61" fillId="10" borderId="0" xfId="0" applyNumberFormat="1" applyFont="1" applyFill="1" applyAlignment="1">
      <alignment horizontal="center"/>
    </xf>
    <xf numFmtId="172" fontId="61" fillId="0" borderId="0" xfId="0" applyNumberFormat="1" applyFont="1" applyFill="1" applyAlignment="1">
      <alignment horizontal="center"/>
    </xf>
    <xf numFmtId="0" fontId="55" fillId="15" borderId="60" xfId="0" applyFont="1" applyFill="1" applyBorder="1" applyAlignment="1">
      <alignment horizontal="center" vertical="center"/>
    </xf>
    <xf numFmtId="167" fontId="4" fillId="0" borderId="2" xfId="0" applyNumberFormat="1" applyFont="1" applyFill="1" applyBorder="1" applyAlignment="1">
      <alignment horizontal="center"/>
    </xf>
    <xf numFmtId="0" fontId="39" fillId="10" borderId="0" xfId="0" applyFont="1" applyFill="1"/>
    <xf numFmtId="49" fontId="14" fillId="13" borderId="58" xfId="0" quotePrefix="1" applyNumberFormat="1" applyFont="1" applyFill="1" applyBorder="1" applyAlignment="1">
      <alignment horizontal="left" vertical="center"/>
    </xf>
    <xf numFmtId="0" fontId="14" fillId="13" borderId="0" xfId="0" applyFont="1" applyFill="1" applyAlignment="1">
      <alignment vertical="center"/>
    </xf>
    <xf numFmtId="0" fontId="14" fillId="13" borderId="0" xfId="0" applyFont="1" applyFill="1" applyAlignment="1">
      <alignment horizontal="center" vertical="center"/>
    </xf>
    <xf numFmtId="20" fontId="14" fillId="13" borderId="0" xfId="0" applyNumberFormat="1" applyFont="1" applyFill="1" applyAlignment="1">
      <alignment horizontal="center"/>
    </xf>
    <xf numFmtId="0" fontId="14" fillId="13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7" fontId="39" fillId="0" borderId="0" xfId="0" applyNumberFormat="1" applyFont="1"/>
    <xf numFmtId="0" fontId="70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0" fillId="8" borderId="0" xfId="0" applyFill="1" applyBorder="1"/>
    <xf numFmtId="0" fontId="71" fillId="0" borderId="0" xfId="0" applyFont="1" applyAlignment="1">
      <alignment horizontal="centerContinuous" vertical="center"/>
    </xf>
    <xf numFmtId="0" fontId="0" fillId="0" borderId="0" xfId="0" applyBorder="1" applyAlignment="1">
      <alignment horizontal="centerContinuous" vertical="center"/>
    </xf>
    <xf numFmtId="0" fontId="61" fillId="0" borderId="0" xfId="0" applyFont="1" applyBorder="1" applyAlignment="1">
      <alignment horizontal="centerContinuous" vertical="center"/>
    </xf>
    <xf numFmtId="0" fontId="0" fillId="0" borderId="70" xfId="0" applyBorder="1" applyAlignment="1">
      <alignment horizontal="centerContinuous" vertic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20" fontId="2" fillId="5" borderId="2" xfId="0" applyNumberFormat="1" applyFont="1" applyFill="1" applyBorder="1" applyAlignment="1">
      <alignment horizontal="center"/>
    </xf>
    <xf numFmtId="193" fontId="0" fillId="0" borderId="33" xfId="0" applyNumberFormat="1" applyFill="1" applyBorder="1" applyAlignment="1">
      <alignment horizontal="center"/>
    </xf>
    <xf numFmtId="0" fontId="2" fillId="0" borderId="0" xfId="0" applyFont="1" applyFill="1" applyAlignment="1">
      <alignment horizontal="left"/>
    </xf>
    <xf numFmtId="165" fontId="46" fillId="11" borderId="48" xfId="0" applyNumberFormat="1" applyFont="1" applyFill="1" applyBorder="1" applyAlignment="1">
      <alignment horizontal="center"/>
    </xf>
    <xf numFmtId="164" fontId="46" fillId="11" borderId="48" xfId="0" applyNumberFormat="1" applyFont="1" applyFill="1" applyBorder="1" applyAlignment="1">
      <alignment horizontal="center"/>
    </xf>
    <xf numFmtId="181" fontId="2" fillId="47" borderId="42" xfId="0" applyNumberFormat="1" applyFont="1" applyFill="1" applyBorder="1" applyAlignment="1">
      <alignment horizontal="center" vertical="center"/>
    </xf>
    <xf numFmtId="181" fontId="7" fillId="47" borderId="42" xfId="0" applyNumberFormat="1" applyFont="1" applyFill="1" applyBorder="1" applyAlignment="1">
      <alignment vertical="center"/>
    </xf>
    <xf numFmtId="170" fontId="2" fillId="47" borderId="46" xfId="0" applyNumberFormat="1" applyFont="1" applyFill="1" applyBorder="1" applyAlignment="1" applyProtection="1">
      <alignment horizontal="center"/>
    </xf>
    <xf numFmtId="0" fontId="92" fillId="0" borderId="0" xfId="0" applyFont="1" applyAlignment="1">
      <alignment horizontal="center"/>
    </xf>
    <xf numFmtId="0" fontId="61" fillId="0" borderId="0" xfId="0" applyFont="1" applyAlignment="1">
      <alignment horizontal="center" vertical="center"/>
    </xf>
    <xf numFmtId="2" fontId="0" fillId="48" borderId="3" xfId="0" applyNumberFormat="1" applyFont="1" applyFill="1" applyBorder="1" applyAlignment="1">
      <alignment horizontal="centerContinuous"/>
    </xf>
    <xf numFmtId="2" fontId="0" fillId="48" borderId="17" xfId="0" applyNumberFormat="1" applyFont="1" applyFill="1" applyBorder="1" applyAlignment="1">
      <alignment horizontal="center"/>
    </xf>
    <xf numFmtId="2" fontId="0" fillId="48" borderId="9" xfId="0" applyNumberFormat="1" applyFont="1" applyFill="1" applyBorder="1" applyAlignment="1">
      <alignment horizontal="centerContinuous"/>
    </xf>
    <xf numFmtId="2" fontId="4" fillId="48" borderId="23" xfId="0" applyNumberFormat="1" applyFont="1" applyFill="1" applyBorder="1" applyAlignment="1">
      <alignment horizontal="center"/>
    </xf>
    <xf numFmtId="2" fontId="4" fillId="48" borderId="22" xfId="0" applyNumberFormat="1" applyFont="1" applyFill="1" applyBorder="1" applyAlignment="1">
      <alignment horizontal="center"/>
    </xf>
    <xf numFmtId="2" fontId="9" fillId="48" borderId="2" xfId="0" applyNumberFormat="1" applyFont="1" applyFill="1" applyBorder="1" applyAlignment="1">
      <alignment horizontal="center"/>
    </xf>
    <xf numFmtId="2" fontId="9" fillId="48" borderId="10" xfId="0" applyNumberFormat="1" applyFont="1" applyFill="1" applyBorder="1" applyAlignment="1">
      <alignment horizontal="center"/>
    </xf>
    <xf numFmtId="168" fontId="10" fillId="48" borderId="2" xfId="0" applyNumberFormat="1" applyFont="1" applyFill="1" applyBorder="1" applyAlignment="1">
      <alignment horizontal="center"/>
    </xf>
    <xf numFmtId="20" fontId="10" fillId="48" borderId="10" xfId="0" applyNumberFormat="1" applyFont="1" applyFill="1" applyBorder="1" applyAlignment="1">
      <alignment horizontal="center"/>
    </xf>
    <xf numFmtId="2" fontId="9" fillId="48" borderId="21" xfId="0" applyNumberFormat="1" applyFont="1" applyFill="1" applyBorder="1" applyAlignment="1">
      <alignment horizontal="center"/>
    </xf>
    <xf numFmtId="2" fontId="2" fillId="49" borderId="3" xfId="0" applyNumberFormat="1" applyFont="1" applyFill="1" applyBorder="1" applyAlignment="1">
      <alignment horizontal="centerContinuous"/>
    </xf>
    <xf numFmtId="2" fontId="11" fillId="49" borderId="17" xfId="0" applyNumberFormat="1" applyFont="1" applyFill="1" applyBorder="1" applyAlignment="1">
      <alignment horizontal="centerContinuous"/>
    </xf>
    <xf numFmtId="2" fontId="11" fillId="49" borderId="17" xfId="0" applyNumberFormat="1" applyFont="1" applyFill="1" applyBorder="1" applyAlignment="1">
      <alignment horizontal="center"/>
    </xf>
    <xf numFmtId="2" fontId="4" fillId="49" borderId="3" xfId="0" applyNumberFormat="1" applyFont="1" applyFill="1" applyBorder="1" applyAlignment="1">
      <alignment horizontal="center"/>
    </xf>
    <xf numFmtId="0" fontId="4" fillId="49" borderId="23" xfId="0" applyFont="1" applyFill="1" applyBorder="1" applyAlignment="1">
      <alignment horizontal="center"/>
    </xf>
    <xf numFmtId="2" fontId="1" fillId="49" borderId="23" xfId="0" applyNumberFormat="1" applyFont="1" applyFill="1" applyBorder="1" applyAlignment="1">
      <alignment horizontal="center"/>
    </xf>
    <xf numFmtId="2" fontId="2" fillId="49" borderId="21" xfId="0" applyNumberFormat="1" applyFont="1" applyFill="1" applyBorder="1" applyAlignment="1">
      <alignment horizontal="center"/>
    </xf>
    <xf numFmtId="2" fontId="4" fillId="49" borderId="27" xfId="0" applyNumberFormat="1" applyFont="1" applyFill="1" applyBorder="1" applyAlignment="1">
      <alignment horizontal="center"/>
    </xf>
    <xf numFmtId="0" fontId="0" fillId="49" borderId="2" xfId="0" applyFill="1" applyBorder="1" applyAlignment="1">
      <alignment horizontal="center"/>
    </xf>
    <xf numFmtId="0" fontId="0" fillId="49" borderId="30" xfId="0" applyFill="1" applyBorder="1" applyAlignment="1">
      <alignment horizontal="center"/>
    </xf>
    <xf numFmtId="2" fontId="4" fillId="49" borderId="2" xfId="0" applyNumberFormat="1" applyFont="1" applyFill="1" applyBorder="1" applyAlignment="1">
      <alignment horizontal="center"/>
    </xf>
    <xf numFmtId="20" fontId="12" fillId="49" borderId="2" xfId="0" applyNumberFormat="1" applyFont="1" applyFill="1" applyBorder="1" applyAlignment="1">
      <alignment horizontal="center"/>
    </xf>
    <xf numFmtId="0" fontId="2" fillId="49" borderId="2" xfId="0" applyFont="1" applyFill="1" applyBorder="1" applyAlignment="1">
      <alignment horizontal="center"/>
    </xf>
    <xf numFmtId="0" fontId="0" fillId="49" borderId="31" xfId="0" applyFill="1" applyBorder="1" applyAlignment="1">
      <alignment horizontal="center"/>
    </xf>
    <xf numFmtId="164" fontId="4" fillId="49" borderId="25" xfId="0" applyNumberFormat="1" applyFont="1" applyFill="1" applyBorder="1" applyAlignment="1">
      <alignment horizontal="center"/>
    </xf>
    <xf numFmtId="0" fontId="0" fillId="49" borderId="21" xfId="0" applyFill="1" applyBorder="1" applyAlignment="1">
      <alignment horizontal="left"/>
    </xf>
    <xf numFmtId="0" fontId="0" fillId="49" borderId="21" xfId="0" applyFill="1" applyBorder="1" applyAlignment="1">
      <alignment horizontal="center"/>
    </xf>
    <xf numFmtId="168" fontId="10" fillId="0" borderId="2" xfId="0" applyNumberFormat="1" applyFont="1" applyFill="1" applyBorder="1" applyAlignment="1">
      <alignment horizontal="center"/>
    </xf>
    <xf numFmtId="2" fontId="11" fillId="49" borderId="71" xfId="0" applyNumberFormat="1" applyFont="1" applyFill="1" applyBorder="1" applyAlignment="1">
      <alignment horizontal="centerContinuous"/>
    </xf>
    <xf numFmtId="2" fontId="2" fillId="50" borderId="3" xfId="0" applyNumberFormat="1" applyFont="1" applyFill="1" applyBorder="1" applyAlignment="1">
      <alignment horizontal="centerContinuous" vertical="center"/>
    </xf>
    <xf numFmtId="2" fontId="6" fillId="50" borderId="25" xfId="0" applyNumberFormat="1" applyFont="1" applyFill="1" applyBorder="1" applyAlignment="1">
      <alignment horizontal="center" vertical="center"/>
    </xf>
    <xf numFmtId="2" fontId="6" fillId="50" borderId="1" xfId="0" applyNumberFormat="1" applyFont="1" applyFill="1" applyBorder="1" applyAlignment="1">
      <alignment horizontal="center" vertical="center"/>
    </xf>
    <xf numFmtId="173" fontId="6" fillId="50" borderId="1" xfId="0" applyNumberFormat="1" applyFont="1" applyFill="1" applyBorder="1" applyAlignment="1">
      <alignment horizontal="center" vertical="center"/>
    </xf>
    <xf numFmtId="2" fontId="6" fillId="50" borderId="21" xfId="0" applyNumberFormat="1" applyFont="1" applyFill="1" applyBorder="1" applyAlignment="1">
      <alignment horizontal="center" vertical="center"/>
    </xf>
    <xf numFmtId="2" fontId="11" fillId="50" borderId="9" xfId="0" applyNumberFormat="1" applyFont="1" applyFill="1" applyBorder="1" applyAlignment="1">
      <alignment horizontal="centerContinuous" vertical="center"/>
    </xf>
    <xf numFmtId="2" fontId="15" fillId="50" borderId="26" xfId="0" applyNumberFormat="1" applyFont="1" applyFill="1" applyBorder="1" applyAlignment="1">
      <alignment horizontal="center" vertical="center"/>
    </xf>
    <xf numFmtId="2" fontId="0" fillId="50" borderId="0" xfId="0" applyNumberFormat="1" applyFill="1" applyBorder="1" applyAlignment="1">
      <alignment horizontal="center" vertical="center"/>
    </xf>
    <xf numFmtId="20" fontId="15" fillId="50" borderId="0" xfId="0" applyNumberFormat="1" applyFont="1" applyFill="1" applyBorder="1" applyAlignment="1">
      <alignment horizontal="center" vertical="center"/>
    </xf>
    <xf numFmtId="2" fontId="2" fillId="50" borderId="17" xfId="0" applyNumberFormat="1" applyFont="1" applyFill="1" applyBorder="1" applyAlignment="1">
      <alignment horizontal="centerContinuous" vertical="center"/>
    </xf>
    <xf numFmtId="2" fontId="4" fillId="50" borderId="21" xfId="0" applyNumberFormat="1" applyFont="1" applyFill="1" applyBorder="1" applyAlignment="1">
      <alignment horizontal="center" vertical="center"/>
    </xf>
    <xf numFmtId="2" fontId="4" fillId="50" borderId="2" xfId="0" applyNumberFormat="1" applyFont="1" applyFill="1" applyBorder="1" applyAlignment="1">
      <alignment horizontal="center" vertical="center"/>
    </xf>
    <xf numFmtId="173" fontId="4" fillId="50" borderId="2" xfId="0" applyNumberFormat="1" applyFont="1" applyFill="1" applyBorder="1" applyAlignment="1">
      <alignment horizontal="center" vertical="center"/>
    </xf>
    <xf numFmtId="2" fontId="2" fillId="50" borderId="9" xfId="0" applyNumberFormat="1" applyFont="1" applyFill="1" applyBorder="1" applyAlignment="1">
      <alignment horizontal="centerContinuous" vertical="center"/>
    </xf>
    <xf numFmtId="2" fontId="12" fillId="50" borderId="22" xfId="0" applyNumberFormat="1" applyFont="1" applyFill="1" applyBorder="1" applyAlignment="1">
      <alignment horizontal="center" vertical="center"/>
    </xf>
    <xf numFmtId="2" fontId="12" fillId="50" borderId="10" xfId="0" applyNumberFormat="1" applyFont="1" applyFill="1" applyBorder="1" applyAlignment="1">
      <alignment horizontal="center" vertical="center"/>
    </xf>
    <xf numFmtId="20" fontId="12" fillId="50" borderId="10" xfId="0" applyNumberFormat="1" applyFont="1" applyFill="1" applyBorder="1" applyAlignment="1">
      <alignment horizontal="center" vertical="center"/>
    </xf>
    <xf numFmtId="2" fontId="0" fillId="50" borderId="17" xfId="0" applyNumberFormat="1" applyFill="1" applyBorder="1" applyAlignment="1">
      <alignment horizontal="centerContinuous" vertical="center"/>
    </xf>
    <xf numFmtId="0" fontId="79" fillId="0" borderId="0" xfId="32" applyAlignment="1">
      <alignment horizontal="center"/>
    </xf>
    <xf numFmtId="174" fontId="79" fillId="0" borderId="0" xfId="32" applyNumberFormat="1" applyAlignment="1">
      <alignment horizontal="center" vertical="top"/>
    </xf>
    <xf numFmtId="167" fontId="66" fillId="51" borderId="0" xfId="0" applyNumberFormat="1" applyFont="1" applyFill="1" applyAlignment="1">
      <alignment horizontal="center"/>
    </xf>
    <xf numFmtId="167" fontId="66" fillId="52" borderId="0" xfId="0" applyNumberFormat="1" applyFont="1" applyFill="1" applyAlignment="1">
      <alignment horizontal="center"/>
    </xf>
    <xf numFmtId="0" fontId="2" fillId="48" borderId="3" xfId="0" applyFont="1" applyFill="1" applyBorder="1" applyAlignment="1">
      <alignment horizontal="centerContinuous" vertical="center"/>
    </xf>
    <xf numFmtId="2" fontId="0" fillId="48" borderId="17" xfId="0" applyNumberFormat="1" applyFill="1" applyBorder="1" applyAlignment="1">
      <alignment horizontal="centerContinuous"/>
    </xf>
    <xf numFmtId="0" fontId="0" fillId="48" borderId="17" xfId="0" applyFill="1" applyBorder="1" applyAlignment="1">
      <alignment horizontal="centerContinuous" vertical="top"/>
    </xf>
    <xf numFmtId="0" fontId="2" fillId="48" borderId="17" xfId="0" applyFont="1" applyFill="1" applyBorder="1" applyAlignment="1">
      <alignment horizontal="centerContinuous" vertical="center"/>
    </xf>
    <xf numFmtId="0" fontId="0" fillId="48" borderId="9" xfId="0" applyFill="1" applyBorder="1" applyAlignment="1">
      <alignment horizontal="centerContinuous" vertical="top"/>
    </xf>
    <xf numFmtId="20" fontId="5" fillId="48" borderId="13" xfId="0" applyNumberFormat="1" applyFont="1" applyFill="1" applyBorder="1" applyAlignment="1">
      <alignment horizontal="centerContinuous"/>
    </xf>
    <xf numFmtId="20" fontId="10" fillId="48" borderId="2" xfId="0" applyNumberFormat="1" applyFont="1" applyFill="1" applyBorder="1" applyAlignment="1">
      <alignment horizontal="center"/>
    </xf>
    <xf numFmtId="0" fontId="5" fillId="48" borderId="10" xfId="0" applyFont="1" applyFill="1" applyBorder="1" applyAlignment="1">
      <alignment horizontal="centerContinuous"/>
    </xf>
    <xf numFmtId="20" fontId="2" fillId="48" borderId="11" xfId="0" applyNumberFormat="1" applyFont="1" applyFill="1" applyBorder="1" applyAlignment="1">
      <alignment horizontal="center"/>
    </xf>
    <xf numFmtId="20" fontId="2" fillId="48" borderId="12" xfId="0" applyNumberFormat="1" applyFont="1" applyFill="1" applyBorder="1" applyAlignment="1">
      <alignment horizontal="center"/>
    </xf>
    <xf numFmtId="190" fontId="46" fillId="53" borderId="45" xfId="0" applyNumberFormat="1" applyFont="1" applyFill="1" applyBorder="1" applyAlignment="1">
      <alignment horizontal="centerContinuous" vertical="center"/>
    </xf>
    <xf numFmtId="0" fontId="0" fillId="53" borderId="0" xfId="0" applyFont="1" applyFill="1" applyBorder="1" applyAlignment="1">
      <alignment horizontal="centerContinuous"/>
    </xf>
    <xf numFmtId="164" fontId="46" fillId="53" borderId="47" xfId="0" applyNumberFormat="1" applyFont="1" applyFill="1" applyBorder="1" applyAlignment="1" applyProtection="1">
      <alignment horizontal="right" vertical="center"/>
    </xf>
    <xf numFmtId="2" fontId="2" fillId="5" borderId="17" xfId="0" applyNumberFormat="1" applyFont="1" applyFill="1" applyBorder="1" applyAlignment="1">
      <alignment horizontal="centerContinuous"/>
    </xf>
    <xf numFmtId="0" fontId="10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3" borderId="0" xfId="0" applyFill="1" applyBorder="1" applyAlignment="1">
      <alignment horizontal="centerContinuous"/>
    </xf>
    <xf numFmtId="0" fontId="57" fillId="15" borderId="58" xfId="0" applyFont="1" applyFill="1" applyBorder="1" applyAlignment="1">
      <alignment horizontal="left"/>
    </xf>
    <xf numFmtId="165" fontId="2" fillId="54" borderId="0" xfId="36" applyNumberFormat="1" applyFill="1" applyAlignment="1">
      <alignment horizontal="center"/>
    </xf>
    <xf numFmtId="2" fontId="11" fillId="0" borderId="17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0" fillId="0" borderId="0" xfId="0" applyNumberFormat="1" applyFill="1" applyBorder="1"/>
    <xf numFmtId="189" fontId="2" fillId="10" borderId="56" xfId="0" applyNumberFormat="1" applyFont="1" applyFill="1" applyBorder="1" applyAlignment="1">
      <alignment horizontal="center" vertical="center"/>
    </xf>
    <xf numFmtId="194" fontId="12" fillId="9" borderId="10" xfId="0" applyNumberFormat="1" applyFont="1" applyFill="1" applyBorder="1" applyAlignment="1">
      <alignment horizontal="center"/>
    </xf>
    <xf numFmtId="2" fontId="16" fillId="55" borderId="10" xfId="0" applyNumberFormat="1" applyFont="1" applyFill="1" applyBorder="1" applyAlignment="1">
      <alignment horizontal="center" vertical="center"/>
    </xf>
    <xf numFmtId="194" fontId="94" fillId="55" borderId="10" xfId="0" applyNumberFormat="1" applyFont="1" applyFill="1" applyBorder="1" applyAlignment="1">
      <alignment horizontal="center"/>
    </xf>
    <xf numFmtId="16" fontId="0" fillId="0" borderId="0" xfId="0" applyNumberFormat="1"/>
    <xf numFmtId="185" fontId="7" fillId="0" borderId="0" xfId="0" applyNumberFormat="1" applyFont="1"/>
    <xf numFmtId="168" fontId="0" fillId="0" borderId="0" xfId="0" applyNumberFormat="1"/>
    <xf numFmtId="181" fontId="73" fillId="4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  <xf numFmtId="0" fontId="95" fillId="8" borderId="0" xfId="0" applyFont="1" applyFill="1" applyBorder="1"/>
    <xf numFmtId="0" fontId="99" fillId="7" borderId="0" xfId="0" applyFont="1" applyFill="1" applyBorder="1" applyAlignment="1">
      <alignment horizontal="center"/>
    </xf>
    <xf numFmtId="0" fontId="95" fillId="0" borderId="0" xfId="0" applyFont="1" applyBorder="1"/>
    <xf numFmtId="0" fontId="95" fillId="12" borderId="0" xfId="0" applyFont="1" applyFill="1" applyBorder="1"/>
    <xf numFmtId="0" fontId="101" fillId="7" borderId="0" xfId="0" applyFont="1" applyFill="1" applyBorder="1" applyAlignment="1">
      <alignment horizontal="center"/>
    </xf>
    <xf numFmtId="0" fontId="97" fillId="7" borderId="0" xfId="0" applyFont="1" applyFill="1" applyBorder="1" applyAlignment="1">
      <alignment horizontal="center"/>
    </xf>
    <xf numFmtId="178" fontId="103" fillId="7" borderId="0" xfId="0" applyNumberFormat="1" applyFont="1" applyFill="1" applyBorder="1" applyAlignment="1" applyProtection="1">
      <alignment horizontal="left" vertical="top" indent="3"/>
      <protection locked="0"/>
    </xf>
    <xf numFmtId="0" fontId="95" fillId="7" borderId="0" xfId="0" applyFont="1" applyFill="1" applyBorder="1"/>
    <xf numFmtId="178" fontId="95" fillId="0" borderId="0" xfId="0" applyNumberFormat="1" applyFont="1" applyBorder="1" applyAlignment="1">
      <alignment horizontal="center" vertical="center"/>
    </xf>
    <xf numFmtId="0" fontId="104" fillId="0" borderId="0" xfId="0" applyFont="1" applyFill="1"/>
    <xf numFmtId="0" fontId="98" fillId="56" borderId="0" xfId="0" applyFont="1" applyFill="1" applyBorder="1" applyAlignment="1">
      <alignment horizontal="centerContinuous" vertical="top"/>
    </xf>
    <xf numFmtId="0" fontId="95" fillId="56" borderId="0" xfId="0" applyFont="1" applyFill="1" applyBorder="1"/>
    <xf numFmtId="0" fontId="104" fillId="56" borderId="0" xfId="0" applyFont="1" applyFill="1" applyBorder="1"/>
    <xf numFmtId="0" fontId="98" fillId="56" borderId="0" xfId="0" applyFont="1" applyFill="1" applyBorder="1" applyAlignment="1">
      <alignment horizontal="centerContinuous"/>
    </xf>
    <xf numFmtId="0" fontId="95" fillId="56" borderId="0" xfId="0" applyFont="1" applyFill="1" applyBorder="1" applyAlignment="1">
      <alignment horizontal="centerContinuous"/>
    </xf>
    <xf numFmtId="0" fontId="100" fillId="56" borderId="0" xfId="0" applyFont="1" applyFill="1" applyBorder="1" applyAlignment="1">
      <alignment horizontal="left" indent="15"/>
    </xf>
    <xf numFmtId="0" fontId="102" fillId="56" borderId="0" xfId="0" applyFont="1" applyFill="1" applyBorder="1" applyAlignment="1">
      <alignment horizontal="left" vertical="center" indent="15"/>
    </xf>
    <xf numFmtId="178" fontId="95" fillId="56" borderId="0" xfId="0" applyNumberFormat="1" applyFont="1" applyFill="1" applyBorder="1" applyAlignment="1">
      <alignment horizontal="right" vertical="center"/>
    </xf>
    <xf numFmtId="0" fontId="100" fillId="56" borderId="0" xfId="0" applyFont="1" applyFill="1" applyBorder="1"/>
    <xf numFmtId="1" fontId="103" fillId="56" borderId="0" xfId="0" applyNumberFormat="1" applyFont="1" applyFill="1" applyBorder="1" applyAlignment="1">
      <alignment horizontal="right"/>
    </xf>
    <xf numFmtId="167" fontId="101" fillId="56" borderId="0" xfId="0" applyNumberFormat="1" applyFont="1" applyFill="1" applyBorder="1" applyAlignment="1">
      <alignment horizontal="right"/>
    </xf>
    <xf numFmtId="0" fontId="100" fillId="56" borderId="0" xfId="0" applyFont="1" applyFill="1" applyBorder="1" applyAlignment="1">
      <alignment horizontal="left" vertical="top" indent="15"/>
    </xf>
    <xf numFmtId="0" fontId="95" fillId="56" borderId="0" xfId="0" applyFont="1" applyFill="1" applyBorder="1" applyAlignment="1">
      <alignment horizontal="right"/>
    </xf>
    <xf numFmtId="180" fontId="95" fillId="56" borderId="0" xfId="0" applyNumberFormat="1" applyFont="1" applyFill="1" applyBorder="1"/>
    <xf numFmtId="0" fontId="11" fillId="56" borderId="0" xfId="0" applyFont="1" applyFill="1" applyBorder="1" applyAlignment="1">
      <alignment horizontal="left" indent="9"/>
    </xf>
    <xf numFmtId="0" fontId="11" fillId="56" borderId="0" xfId="0" applyFont="1" applyFill="1" applyBorder="1" applyAlignment="1"/>
    <xf numFmtId="0" fontId="29" fillId="56" borderId="0" xfId="0" applyFont="1" applyFill="1" applyBorder="1"/>
    <xf numFmtId="0" fontId="11" fillId="56" borderId="0" xfId="0" applyFont="1" applyFill="1" applyBorder="1" applyAlignment="1">
      <alignment horizontal="left" indent="10"/>
    </xf>
    <xf numFmtId="0" fontId="2" fillId="56" borderId="0" xfId="0" applyFont="1" applyFill="1" applyBorder="1"/>
    <xf numFmtId="0" fontId="30" fillId="56" borderId="0" xfId="0" applyNumberFormat="1" applyFont="1" applyFill="1" applyBorder="1"/>
    <xf numFmtId="0" fontId="0" fillId="56" borderId="0" xfId="0" applyFill="1" applyBorder="1"/>
    <xf numFmtId="183" fontId="31" fillId="56" borderId="0" xfId="0" applyNumberFormat="1" applyFont="1" applyFill="1" applyBorder="1"/>
    <xf numFmtId="0" fontId="11" fillId="56" borderId="0" xfId="0" applyFont="1" applyFill="1" applyBorder="1" applyAlignment="1">
      <alignment horizontal="left" indent="12"/>
    </xf>
    <xf numFmtId="177" fontId="30" fillId="56" borderId="0" xfId="0" applyNumberFormat="1" applyFont="1" applyFill="1" applyBorder="1" applyAlignment="1">
      <alignment horizontal="center"/>
    </xf>
    <xf numFmtId="20" fontId="30" fillId="56" borderId="0" xfId="0" applyNumberFormat="1" applyFont="1" applyFill="1" applyBorder="1" applyAlignment="1">
      <alignment horizontal="center"/>
    </xf>
    <xf numFmtId="170" fontId="31" fillId="56" borderId="0" xfId="0" applyNumberFormat="1" applyFont="1" applyFill="1" applyBorder="1" applyAlignment="1">
      <alignment horizontal="center"/>
    </xf>
    <xf numFmtId="0" fontId="63" fillId="56" borderId="0" xfId="0" applyFont="1" applyFill="1" applyBorder="1" applyAlignment="1">
      <alignment horizontal="center"/>
    </xf>
    <xf numFmtId="0" fontId="58" fillId="56" borderId="0" xfId="0" applyFont="1" applyFill="1" applyBorder="1" applyAlignment="1">
      <alignment horizontal="center" vertical="center"/>
    </xf>
    <xf numFmtId="0" fontId="59" fillId="56" borderId="0" xfId="0" applyFont="1" applyFill="1" applyBorder="1" applyAlignment="1">
      <alignment horizontal="center"/>
    </xf>
    <xf numFmtId="187" fontId="0" fillId="56" borderId="0" xfId="0" applyNumberFormat="1" applyFill="1" applyBorder="1"/>
    <xf numFmtId="188" fontId="40" fillId="56" borderId="0" xfId="0" applyNumberFormat="1" applyFont="1" applyFill="1" applyBorder="1" applyAlignment="1">
      <alignment horizontal="left"/>
    </xf>
    <xf numFmtId="186" fontId="39" fillId="56" borderId="0" xfId="0" applyNumberFormat="1" applyFont="1" applyFill="1" applyBorder="1" applyAlignment="1">
      <alignment horizontal="left"/>
    </xf>
    <xf numFmtId="188" fontId="0" fillId="56" borderId="0" xfId="0" applyNumberFormat="1" applyFill="1" applyBorder="1" applyAlignment="1">
      <alignment horizontal="left"/>
    </xf>
    <xf numFmtId="0" fontId="0" fillId="56" borderId="0" xfId="0" applyFill="1"/>
    <xf numFmtId="0" fontId="19" fillId="0" borderId="0" xfId="0" applyNumberFormat="1" applyFont="1" applyFill="1" applyBorder="1"/>
    <xf numFmtId="183" fontId="24" fillId="0" borderId="0" xfId="0" applyNumberFormat="1" applyFont="1" applyFill="1" applyBorder="1"/>
    <xf numFmtId="0" fontId="73" fillId="15" borderId="58" xfId="0" applyFont="1" applyFill="1" applyBorder="1"/>
    <xf numFmtId="49" fontId="28" fillId="56" borderId="0" xfId="0" applyNumberFormat="1" applyFont="1" applyFill="1" applyAlignment="1">
      <alignment vertical="center"/>
    </xf>
    <xf numFmtId="49" fontId="28" fillId="56" borderId="0" xfId="0" applyNumberFormat="1" applyFont="1" applyFill="1" applyBorder="1" applyAlignment="1">
      <alignment vertical="center"/>
    </xf>
    <xf numFmtId="0" fontId="2" fillId="56" borderId="0" xfId="0" applyFont="1" applyFill="1" applyBorder="1" applyAlignment="1"/>
    <xf numFmtId="0" fontId="29" fillId="56" borderId="0" xfId="0" quotePrefix="1" applyFont="1" applyFill="1" applyBorder="1"/>
    <xf numFmtId="0" fontId="21" fillId="56" borderId="0" xfId="0" applyFont="1" applyFill="1" applyBorder="1"/>
    <xf numFmtId="0" fontId="11" fillId="56" borderId="0" xfId="0" applyFont="1" applyFill="1" applyBorder="1"/>
    <xf numFmtId="173" fontId="36" fillId="56" borderId="0" xfId="0" applyNumberFormat="1" applyFont="1" applyFill="1" applyBorder="1" applyAlignment="1">
      <alignment horizontal="right" vertical="center"/>
    </xf>
    <xf numFmtId="0" fontId="11" fillId="56" borderId="0" xfId="0" applyFont="1" applyFill="1"/>
    <xf numFmtId="0" fontId="29" fillId="56" borderId="0" xfId="0" applyFont="1" applyFill="1"/>
    <xf numFmtId="0" fontId="33" fillId="56" borderId="0" xfId="0" applyFont="1" applyFill="1" applyBorder="1" applyAlignment="1">
      <alignment horizontal="center" vertical="center"/>
    </xf>
    <xf numFmtId="0" fontId="30" fillId="56" borderId="0" xfId="0" applyFont="1" applyFill="1" applyBorder="1" applyAlignment="1">
      <alignment horizontal="center" vertical="center" wrapText="1"/>
    </xf>
    <xf numFmtId="0" fontId="34" fillId="56" borderId="0" xfId="0" applyFont="1" applyFill="1" applyBorder="1" applyAlignment="1">
      <alignment horizontal="center"/>
    </xf>
    <xf numFmtId="0" fontId="34" fillId="56" borderId="0" xfId="0" applyFont="1" applyFill="1" applyBorder="1" applyAlignment="1">
      <alignment horizontal="center" vertical="center"/>
    </xf>
    <xf numFmtId="0" fontId="33" fillId="56" borderId="0" xfId="0" applyNumberFormat="1" applyFont="1" applyFill="1" applyBorder="1" applyAlignment="1">
      <alignment horizontal="center"/>
    </xf>
    <xf numFmtId="0" fontId="34" fillId="56" borderId="0" xfId="0" applyNumberFormat="1" applyFont="1" applyFill="1" applyBorder="1" applyAlignment="1">
      <alignment horizontal="center"/>
    </xf>
    <xf numFmtId="0" fontId="35" fillId="56" borderId="0" xfId="0" applyNumberFormat="1" applyFont="1" applyFill="1" applyBorder="1" applyAlignment="1">
      <alignment horizontal="center"/>
    </xf>
    <xf numFmtId="0" fontId="2" fillId="56" borderId="0" xfId="0" applyFont="1" applyFill="1"/>
    <xf numFmtId="0" fontId="95" fillId="56" borderId="72" xfId="0" applyFont="1" applyFill="1" applyBorder="1" applyAlignment="1">
      <alignment horizontal="centerContinuous"/>
    </xf>
    <xf numFmtId="0" fontId="95" fillId="56" borderId="72" xfId="0" applyFont="1" applyFill="1" applyBorder="1"/>
    <xf numFmtId="0" fontId="104" fillId="56" borderId="73" xfId="0" applyFont="1" applyFill="1" applyBorder="1"/>
    <xf numFmtId="0" fontId="104" fillId="56" borderId="74" xfId="0" applyFont="1" applyFill="1" applyBorder="1"/>
    <xf numFmtId="0" fontId="106" fillId="56" borderId="74" xfId="0" applyFont="1" applyFill="1" applyBorder="1"/>
    <xf numFmtId="0" fontId="105" fillId="56" borderId="74" xfId="0" applyFont="1" applyFill="1" applyBorder="1" applyAlignment="1">
      <alignment horizontal="center" vertical="center"/>
    </xf>
    <xf numFmtId="0" fontId="104" fillId="56" borderId="75" xfId="0" applyFont="1" applyFill="1" applyBorder="1"/>
    <xf numFmtId="0" fontId="95" fillId="56" borderId="76" xfId="0" applyFont="1" applyFill="1" applyBorder="1"/>
    <xf numFmtId="0" fontId="95" fillId="56" borderId="78" xfId="0" applyFont="1" applyFill="1" applyBorder="1"/>
    <xf numFmtId="0" fontId="2" fillId="56" borderId="72" xfId="0" applyFont="1" applyFill="1" applyBorder="1"/>
    <xf numFmtId="0" fontId="29" fillId="56" borderId="72" xfId="0" applyFont="1" applyFill="1" applyBorder="1"/>
    <xf numFmtId="0" fontId="104" fillId="56" borderId="77" xfId="0" applyFont="1" applyFill="1" applyBorder="1"/>
    <xf numFmtId="0" fontId="104" fillId="56" borderId="70" xfId="0" applyFont="1" applyFill="1" applyBorder="1" applyAlignment="1"/>
    <xf numFmtId="0" fontId="104" fillId="56" borderId="70" xfId="0" applyFont="1" applyFill="1" applyBorder="1"/>
    <xf numFmtId="0" fontId="104" fillId="56" borderId="74" xfId="0" applyFont="1" applyFill="1" applyBorder="1" applyAlignment="1">
      <alignment horizontal="center"/>
    </xf>
    <xf numFmtId="0" fontId="106" fillId="56" borderId="74" xfId="0" applyNumberFormat="1" applyFont="1" applyFill="1" applyBorder="1" applyAlignment="1">
      <alignment horizontal="center"/>
    </xf>
    <xf numFmtId="0" fontId="106" fillId="56" borderId="70" xfId="0" applyNumberFormat="1" applyFont="1" applyFill="1" applyBorder="1" applyAlignment="1">
      <alignment horizontal="left"/>
    </xf>
    <xf numFmtId="183" fontId="108" fillId="56" borderId="74" xfId="0" applyNumberFormat="1" applyFont="1" applyFill="1" applyBorder="1" applyAlignment="1">
      <alignment horizontal="center"/>
    </xf>
    <xf numFmtId="183" fontId="108" fillId="56" borderId="70" xfId="0" applyNumberFormat="1" applyFont="1" applyFill="1" applyBorder="1" applyAlignment="1">
      <alignment horizontal="left"/>
    </xf>
    <xf numFmtId="0" fontId="104" fillId="56" borderId="70" xfId="0" applyFont="1" applyFill="1" applyBorder="1" applyAlignment="1">
      <alignment horizontal="left"/>
    </xf>
    <xf numFmtId="0" fontId="29" fillId="56" borderId="70" xfId="0" applyFont="1" applyFill="1" applyBorder="1"/>
    <xf numFmtId="20" fontId="106" fillId="56" borderId="74" xfId="0" applyNumberFormat="1" applyFont="1" applyFill="1" applyBorder="1" applyAlignment="1">
      <alignment horizontal="center"/>
    </xf>
    <xf numFmtId="0" fontId="105" fillId="56" borderId="70" xfId="0" applyFont="1" applyFill="1" applyBorder="1"/>
    <xf numFmtId="177" fontId="106" fillId="56" borderId="70" xfId="0" applyNumberFormat="1" applyFont="1" applyFill="1" applyBorder="1" applyAlignment="1">
      <alignment horizontal="center"/>
    </xf>
    <xf numFmtId="170" fontId="108" fillId="56" borderId="74" xfId="0" applyNumberFormat="1" applyFont="1" applyFill="1" applyBorder="1" applyAlignment="1">
      <alignment horizontal="center"/>
    </xf>
    <xf numFmtId="20" fontId="106" fillId="56" borderId="70" xfId="0" applyNumberFormat="1" applyFont="1" applyFill="1" applyBorder="1" applyAlignment="1">
      <alignment horizontal="center"/>
    </xf>
    <xf numFmtId="170" fontId="107" fillId="56" borderId="70" xfId="0" applyNumberFormat="1" applyFont="1" applyFill="1" applyBorder="1" applyAlignment="1">
      <alignment horizontal="center"/>
    </xf>
    <xf numFmtId="0" fontId="29" fillId="56" borderId="75" xfId="0" applyFont="1" applyFill="1" applyBorder="1"/>
    <xf numFmtId="0" fontId="2" fillId="56" borderId="76" xfId="0" applyFont="1" applyFill="1" applyBorder="1"/>
    <xf numFmtId="0" fontId="29" fillId="56" borderId="76" xfId="0" applyFont="1" applyFill="1" applyBorder="1"/>
    <xf numFmtId="0" fontId="29" fillId="56" borderId="78" xfId="0" applyFont="1" applyFill="1" applyBorder="1"/>
    <xf numFmtId="49" fontId="28" fillId="56" borderId="0" xfId="0" applyNumberFormat="1" applyFont="1" applyFill="1" applyAlignment="1">
      <alignment horizontal="left" vertical="center"/>
    </xf>
    <xf numFmtId="0" fontId="11" fillId="56" borderId="0" xfId="0" applyFont="1" applyFill="1" applyAlignment="1">
      <alignment horizontal="left" indent="13"/>
    </xf>
    <xf numFmtId="0" fontId="11" fillId="56" borderId="0" xfId="0" applyFont="1" applyFill="1" applyAlignment="1">
      <alignment horizontal="left" indent="15"/>
    </xf>
    <xf numFmtId="0" fontId="11" fillId="56" borderId="0" xfId="0" applyFont="1" applyFill="1" applyAlignment="1">
      <alignment horizontal="left" indent="10"/>
    </xf>
    <xf numFmtId="0" fontId="0" fillId="56" borderId="73" xfId="0" applyFill="1" applyBorder="1"/>
    <xf numFmtId="0" fontId="0" fillId="56" borderId="72" xfId="0" applyFill="1" applyBorder="1"/>
    <xf numFmtId="0" fontId="67" fillId="56" borderId="72" xfId="0" applyFont="1" applyFill="1" applyBorder="1"/>
    <xf numFmtId="0" fontId="57" fillId="56" borderId="72" xfId="0" applyFont="1" applyFill="1" applyBorder="1"/>
    <xf numFmtId="0" fontId="57" fillId="56" borderId="77" xfId="0" applyFont="1" applyFill="1" applyBorder="1"/>
    <xf numFmtId="0" fontId="0" fillId="56" borderId="74" xfId="0" applyFill="1" applyBorder="1"/>
    <xf numFmtId="0" fontId="58" fillId="56" borderId="70" xfId="0" applyFont="1" applyFill="1" applyBorder="1" applyAlignment="1">
      <alignment horizontal="center" vertical="center"/>
    </xf>
    <xf numFmtId="0" fontId="0" fillId="56" borderId="70" xfId="0" applyFill="1" applyBorder="1"/>
    <xf numFmtId="187" fontId="0" fillId="56" borderId="70" xfId="0" applyNumberFormat="1" applyFill="1" applyBorder="1"/>
    <xf numFmtId="188" fontId="40" fillId="56" borderId="70" xfId="0" applyNumberFormat="1" applyFont="1" applyFill="1" applyBorder="1" applyAlignment="1">
      <alignment horizontal="left"/>
    </xf>
    <xf numFmtId="186" fontId="39" fillId="56" borderId="70" xfId="0" applyNumberFormat="1" applyFont="1" applyFill="1" applyBorder="1" applyAlignment="1">
      <alignment horizontal="left"/>
    </xf>
    <xf numFmtId="188" fontId="0" fillId="56" borderId="70" xfId="0" applyNumberFormat="1" applyFill="1" applyBorder="1" applyAlignment="1">
      <alignment horizontal="left"/>
    </xf>
    <xf numFmtId="0" fontId="0" fillId="56" borderId="75" xfId="0" applyFill="1" applyBorder="1"/>
    <xf numFmtId="0" fontId="0" fillId="56" borderId="76" xfId="0" applyFill="1" applyBorder="1"/>
    <xf numFmtId="0" fontId="0" fillId="56" borderId="78" xfId="0" applyFill="1" applyBorder="1"/>
    <xf numFmtId="195" fontId="61" fillId="0" borderId="0" xfId="0" applyNumberFormat="1" applyFont="1" applyFill="1" applyAlignment="1">
      <alignment horizontal="center"/>
    </xf>
    <xf numFmtId="185" fontId="32" fillId="56" borderId="79" xfId="0" applyNumberFormat="1" applyFont="1" applyFill="1" applyBorder="1"/>
    <xf numFmtId="0" fontId="0" fillId="56" borderId="79" xfId="0" applyFill="1" applyBorder="1"/>
    <xf numFmtId="185" fontId="32" fillId="56" borderId="80" xfId="0" applyNumberFormat="1" applyFont="1" applyFill="1" applyBorder="1"/>
    <xf numFmtId="192" fontId="61" fillId="10" borderId="0" xfId="0" applyNumberFormat="1" applyFont="1" applyFill="1" applyAlignment="1">
      <alignment horizontal="center" vertical="top"/>
    </xf>
    <xf numFmtId="164" fontId="106" fillId="56" borderId="70" xfId="0" applyNumberFormat="1" applyFont="1" applyFill="1" applyBorder="1" applyAlignment="1">
      <alignment horizontal="right" vertical="center"/>
    </xf>
    <xf numFmtId="0" fontId="106" fillId="56" borderId="70" xfId="0" applyFont="1" applyFill="1" applyBorder="1" applyAlignment="1">
      <alignment horizontal="right" vertical="center"/>
    </xf>
    <xf numFmtId="0" fontId="106" fillId="56" borderId="70" xfId="0" applyFont="1" applyFill="1" applyBorder="1" applyAlignment="1">
      <alignment horizontal="center" vertical="center"/>
    </xf>
    <xf numFmtId="173" fontId="108" fillId="56" borderId="70" xfId="0" applyNumberFormat="1" applyFont="1" applyFill="1" applyBorder="1" applyAlignment="1">
      <alignment horizontal="right" vertical="center"/>
    </xf>
    <xf numFmtId="20" fontId="106" fillId="56" borderId="70" xfId="0" applyNumberFormat="1" applyFont="1" applyFill="1" applyBorder="1"/>
    <xf numFmtId="172" fontId="108" fillId="56" borderId="70" xfId="0" applyNumberFormat="1" applyFont="1" applyFill="1" applyBorder="1"/>
    <xf numFmtId="167" fontId="109" fillId="49" borderId="2" xfId="0" applyNumberFormat="1" applyFont="1" applyFill="1" applyBorder="1" applyAlignment="1">
      <alignment horizontal="center"/>
    </xf>
    <xf numFmtId="49" fontId="0" fillId="0" borderId="0" xfId="0" applyNumberFormat="1"/>
    <xf numFmtId="183" fontId="111" fillId="0" borderId="0" xfId="0" applyNumberFormat="1" applyFont="1" applyBorder="1" applyAlignment="1">
      <alignment horizontal="center"/>
    </xf>
    <xf numFmtId="14" fontId="48" fillId="5" borderId="8" xfId="0" applyNumberFormat="1" applyFont="1" applyFill="1" applyBorder="1" applyAlignment="1">
      <alignment horizontal="left" vertical="center" indent="1"/>
    </xf>
    <xf numFmtId="0" fontId="46" fillId="5" borderId="8" xfId="0" applyFont="1" applyFill="1" applyBorder="1" applyAlignment="1">
      <alignment horizontal="center"/>
    </xf>
    <xf numFmtId="0" fontId="0" fillId="5" borderId="3" xfId="0" applyFill="1" applyBorder="1" applyAlignment="1">
      <alignment horizontal="center" vertical="top"/>
    </xf>
    <xf numFmtId="0" fontId="0" fillId="5" borderId="17" xfId="0" applyFill="1" applyBorder="1" applyAlignment="1">
      <alignment horizontal="center" vertical="top"/>
    </xf>
    <xf numFmtId="0" fontId="0" fillId="5" borderId="9" xfId="0" applyFill="1" applyBorder="1" applyAlignment="1">
      <alignment horizontal="center" vertical="top"/>
    </xf>
    <xf numFmtId="190" fontId="2" fillId="51" borderId="47" xfId="0" applyNumberFormat="1" applyFont="1" applyFill="1" applyBorder="1" applyAlignment="1">
      <alignment horizontal="center"/>
    </xf>
    <xf numFmtId="185" fontId="2" fillId="47" borderId="45" xfId="0" applyNumberFormat="1" applyFont="1" applyFill="1" applyBorder="1" applyAlignment="1">
      <alignment horizontal="center"/>
    </xf>
    <xf numFmtId="185" fontId="2" fillId="47" borderId="46" xfId="0" applyNumberFormat="1" applyFont="1" applyFill="1" applyBorder="1" applyAlignment="1">
      <alignment horizontal="center"/>
    </xf>
    <xf numFmtId="14" fontId="6" fillId="0" borderId="45" xfId="0" applyNumberFormat="1" applyFont="1" applyFill="1" applyBorder="1" applyAlignment="1">
      <alignment horizontal="center"/>
    </xf>
    <xf numFmtId="14" fontId="6" fillId="0" borderId="46" xfId="0" applyNumberFormat="1" applyFont="1" applyFill="1" applyBorder="1" applyAlignment="1">
      <alignment horizontal="center"/>
    </xf>
    <xf numFmtId="14" fontId="48" fillId="0" borderId="45" xfId="0" applyNumberFormat="1" applyFont="1" applyFill="1" applyBorder="1" applyAlignment="1">
      <alignment horizontal="center"/>
    </xf>
    <xf numFmtId="14" fontId="48" fillId="0" borderId="46" xfId="0" applyNumberFormat="1" applyFont="1" applyFill="1" applyBorder="1" applyAlignment="1">
      <alignment horizontal="center"/>
    </xf>
    <xf numFmtId="14" fontId="2" fillId="51" borderId="45" xfId="0" applyNumberFormat="1" applyFont="1" applyFill="1" applyBorder="1" applyAlignment="1">
      <alignment horizontal="center"/>
    </xf>
    <xf numFmtId="14" fontId="2" fillId="51" borderId="46" xfId="0" applyNumberFormat="1" applyFont="1" applyFill="1" applyBorder="1" applyAlignment="1">
      <alignment horizontal="center"/>
    </xf>
    <xf numFmtId="178" fontId="48" fillId="0" borderId="0" xfId="0" applyNumberFormat="1" applyFont="1" applyFill="1" applyBorder="1" applyAlignment="1">
      <alignment horizontal="center" vertical="center"/>
    </xf>
    <xf numFmtId="191" fontId="2" fillId="47" borderId="45" xfId="0" applyNumberFormat="1" applyFont="1" applyFill="1" applyBorder="1" applyAlignment="1">
      <alignment horizontal="center"/>
    </xf>
    <xf numFmtId="191" fontId="2" fillId="47" borderId="46" xfId="0" applyNumberFormat="1" applyFont="1" applyFill="1" applyBorder="1" applyAlignment="1">
      <alignment horizontal="center"/>
    </xf>
    <xf numFmtId="190" fontId="46" fillId="53" borderId="45" xfId="0" applyNumberFormat="1" applyFont="1" applyFill="1" applyBorder="1" applyAlignment="1">
      <alignment horizontal="center" vertical="center"/>
    </xf>
    <xf numFmtId="190" fontId="46" fillId="53" borderId="47" xfId="0" applyNumberFormat="1" applyFont="1" applyFill="1" applyBorder="1" applyAlignment="1">
      <alignment horizontal="center" vertical="center"/>
    </xf>
    <xf numFmtId="0" fontId="37" fillId="0" borderId="0" xfId="0" applyFont="1" applyFill="1" applyAlignment="1">
      <alignment horizontal="center" vertical="center"/>
    </xf>
    <xf numFmtId="188" fontId="96" fillId="56" borderId="0" xfId="0" applyNumberFormat="1" applyFont="1" applyFill="1" applyBorder="1" applyAlignment="1">
      <alignment horizontal="left" vertical="center" indent="5"/>
    </xf>
    <xf numFmtId="181" fontId="29" fillId="56" borderId="0" xfId="0" applyNumberFormat="1" applyFont="1" applyFill="1" applyAlignment="1">
      <alignment horizontal="center"/>
    </xf>
    <xf numFmtId="188" fontId="41" fillId="56" borderId="72" xfId="0" applyNumberFormat="1" applyFont="1" applyFill="1" applyBorder="1" applyAlignment="1">
      <alignment horizontal="left" indent="8"/>
    </xf>
    <xf numFmtId="188" fontId="41" fillId="56" borderId="77" xfId="0" applyNumberFormat="1" applyFont="1" applyFill="1" applyBorder="1" applyAlignment="1">
      <alignment horizontal="left" indent="8"/>
    </xf>
    <xf numFmtId="170" fontId="2" fillId="0" borderId="0" xfId="0" applyNumberFormat="1" applyFont="1" applyAlignment="1">
      <alignment horizontal="left"/>
    </xf>
    <xf numFmtId="188" fontId="41" fillId="56" borderId="0" xfId="0" applyNumberFormat="1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/>
    </xf>
  </cellXfs>
  <cellStyles count="48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" xfId="28" builtinId="10" customBuiltin="1"/>
    <cellStyle name="Commentaire 2" xfId="29"/>
    <cellStyle name="Entrée" xfId="30" builtinId="20" customBuiltin="1"/>
    <cellStyle name="Insatisfaisant" xfId="31" builtinId="27" customBuiltin="1"/>
    <cellStyle name="Lien hypertexte" xfId="32" builtinId="8"/>
    <cellStyle name="Monétaire 2" xfId="33"/>
    <cellStyle name="Neutre" xfId="34" builtinId="28" customBuiltin="1"/>
    <cellStyle name="Normal" xfId="0" builtinId="0" customBuiltin="1"/>
    <cellStyle name="Normal 2" xfId="35"/>
    <cellStyle name="Normal 627" xfId="36"/>
    <cellStyle name="Normal 631" xfId="37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5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3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3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000599"/>
      <color rgb="FFCCCC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r:id="rId1"/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9"/>
          <c:y val="2.1273400168200458E-2"/>
          <c:w val="0.4178803511630026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AOUT_2022!$N$7</c:f>
              <c:numCache>
                <c:formatCode>0.0\ "°C"</c:formatCode>
                <c:ptCount val="1"/>
                <c:pt idx="0">
                  <c:v>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74091776"/>
        <c:axId val="37729920"/>
      </c:barChart>
      <c:catAx>
        <c:axId val="174091776"/>
        <c:scaling>
          <c:orientation val="minMax"/>
        </c:scaling>
        <c:delete val="1"/>
        <c:axPos val="b"/>
        <c:majorTickMark val="out"/>
        <c:minorTickMark val="none"/>
        <c:tickLblPos val="nextTo"/>
        <c:crossAx val="37729920"/>
        <c:crossesAt val="-20"/>
        <c:auto val="1"/>
        <c:lblAlgn val="ctr"/>
        <c:lblOffset val="100"/>
        <c:noMultiLvlLbl val="0"/>
      </c:catAx>
      <c:valAx>
        <c:axId val="37729920"/>
        <c:scaling>
          <c:orientation val="minMax"/>
          <c:max val="40"/>
          <c:min val="-20"/>
        </c:scaling>
        <c:delete val="1"/>
        <c:axPos val="l"/>
        <c:numFmt formatCode="0.0\ &quot;°C&quot;" sourceLinked="1"/>
        <c:majorTickMark val="out"/>
        <c:minorTickMark val="none"/>
        <c:tickLblPos val="nextTo"/>
        <c:crossAx val="1740917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17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3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30000"/>
                </a:srgbClr>
              </a:solidFill>
              <a:ln w="25400">
                <a:noFill/>
              </a:ln>
            </c:spPr>
          </c:dPt>
          <c:val>
            <c:numRef>
              <c:f>'MINI-MAXI'!$B$12</c:f>
              <c:numCache>
                <c:formatCode>General</c:formatCode>
                <c:ptCount val="1"/>
                <c:pt idx="0">
                  <c:v>18.88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'MINI-MAXI'!$B$13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'MINI-MAXI'!$B$14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08694272"/>
        <c:axId val="132761856"/>
        <c:axId val="0"/>
      </c:bar3DChart>
      <c:catAx>
        <c:axId val="208694272"/>
        <c:scaling>
          <c:orientation val="minMax"/>
        </c:scaling>
        <c:delete val="1"/>
        <c:axPos val="t"/>
        <c:majorTickMark val="out"/>
        <c:minorTickMark val="none"/>
        <c:tickLblPos val="nextTo"/>
        <c:crossAx val="132761856"/>
        <c:crosses val="autoZero"/>
        <c:auto val="1"/>
        <c:lblAlgn val="ctr"/>
        <c:lblOffset val="100"/>
        <c:noMultiLvlLbl val="0"/>
      </c:catAx>
      <c:valAx>
        <c:axId val="132761856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86942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solidFill>
        <a:schemeClr val="bg1">
          <a:lumMod val="65000"/>
        </a:schemeClr>
      </a:solidFill>
      <a:miter lim="800000"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9507106938800934E-2"/>
          <c:y val="3.4563091378283596E-2"/>
          <c:w val="0.84749116497750376"/>
          <c:h val="0.929489225611504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noFill/>
              <a:ln w="25400">
                <a:noFill/>
              </a:ln>
            </c:spPr>
          </c:dPt>
          <c:val>
            <c:numRef>
              <c:f>'MINI-MAXI'!$A$12</c:f>
              <c:numCache>
                <c:formatCode>General</c:formatCode>
                <c:ptCount val="1"/>
                <c:pt idx="0">
                  <c:v>17.71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'MINI-MAXI'!$A$13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'MINI-MAXI'!$A$14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08724992"/>
        <c:axId val="170107456"/>
        <c:axId val="0"/>
      </c:bar3DChart>
      <c:catAx>
        <c:axId val="208724992"/>
        <c:scaling>
          <c:orientation val="minMax"/>
        </c:scaling>
        <c:delete val="1"/>
        <c:axPos val="t"/>
        <c:majorTickMark val="out"/>
        <c:minorTickMark val="none"/>
        <c:tickLblPos val="nextTo"/>
        <c:crossAx val="170107456"/>
        <c:crosses val="autoZero"/>
        <c:auto val="1"/>
        <c:lblAlgn val="ctr"/>
        <c:lblOffset val="100"/>
        <c:noMultiLvlLbl val="0"/>
      </c:catAx>
      <c:valAx>
        <c:axId val="170107456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87249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91701500275389"/>
          <c:y val="2.1273380301146602E-2"/>
          <c:w val="0.676297292106783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66FF"/>
            </a:solidFill>
          </c:spPr>
          <c:invertIfNegative val="0"/>
          <c:val>
            <c:numRef>
              <c:f>AOUT_2022!$J$7</c:f>
              <c:numCache>
                <c:formatCode>0.0\ "°C"</c:formatCode>
                <c:ptCount val="1"/>
                <c:pt idx="0">
                  <c:v>15.1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8725504"/>
        <c:axId val="170109184"/>
      </c:barChart>
      <c:catAx>
        <c:axId val="208725504"/>
        <c:scaling>
          <c:orientation val="minMax"/>
        </c:scaling>
        <c:delete val="1"/>
        <c:axPos val="b"/>
        <c:majorTickMark val="out"/>
        <c:minorTickMark val="none"/>
        <c:tickLblPos val="nextTo"/>
        <c:crossAx val="170109184"/>
        <c:crossesAt val="-20"/>
        <c:auto val="1"/>
        <c:lblAlgn val="ctr"/>
        <c:lblOffset val="100"/>
        <c:noMultiLvlLbl val="0"/>
      </c:catAx>
      <c:valAx>
        <c:axId val="170109184"/>
        <c:scaling>
          <c:orientation val="minMax"/>
          <c:max val="40"/>
          <c:min val="-20"/>
        </c:scaling>
        <c:delete val="1"/>
        <c:axPos val="l"/>
        <c:numFmt formatCode="0.0\ &quot;°C&quot;" sourceLinked="1"/>
        <c:majorTickMark val="out"/>
        <c:minorTickMark val="none"/>
        <c:tickLblPos val="nextTo"/>
        <c:crossAx val="2087255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FF0000"/>
              </a:solidFill>
            </c:spPr>
          </c:dPt>
          <c:dPt>
            <c:idx val="2"/>
            <c:bubble3D val="0"/>
          </c:dPt>
          <c:val>
            <c:numRef>
              <c:f>'MINI-MAXI'!$E$9:$E$11</c:f>
              <c:numCache>
                <c:formatCode>0</c:formatCode>
                <c:ptCount val="3"/>
                <c:pt idx="0" formatCode="0.0\ &quot;km/h&quot;">
                  <c:v>36.700000000000003</c:v>
                </c:pt>
                <c:pt idx="1">
                  <c:v>2</c:v>
                </c:pt>
                <c:pt idx="2">
                  <c:v>93.3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96"/>
          <c:h val="0.73942509320209493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</c:dPt>
          <c:dPt>
            <c:idx val="2"/>
            <c:bubble3D val="0"/>
          </c:dPt>
          <c:val>
            <c:numRef>
              <c:f>'MINI-MAXI'!$I$15:$I$17</c:f>
              <c:numCache>
                <c:formatCode>h\ "h"\ mm\ "mn"</c:formatCode>
                <c:ptCount val="3"/>
                <c:pt idx="0" formatCode="h:mm">
                  <c:v>0</c:v>
                </c:pt>
                <c:pt idx="1">
                  <c:v>0.57638888888888895</c:v>
                </c:pt>
                <c:pt idx="2" formatCode="h:mm">
                  <c:v>0.34027777777777768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31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135975439457822"/>
          <c:y val="0.13720667077052756"/>
          <c:w val="0.62246795130295607"/>
          <c:h val="0.6377360110905278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FFFF00"/>
              </a:solidFill>
            </c:spPr>
          </c:dPt>
          <c:dPt>
            <c:idx val="2"/>
            <c:bubble3D val="0"/>
          </c:dPt>
          <c:val>
            <c:numRef>
              <c:f>MOIS!$D$30:$D$32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15.278472222222224</c:v>
                </c:pt>
                <c:pt idx="2" formatCode="h:mm">
                  <c:v>6.8048611111111086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757825203252084"/>
          <c:y val="0.20843402777777822"/>
          <c:w val="0.5862212059620574"/>
          <c:h val="0.586221205962057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rgbClr val="FFFF00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dPt>
            <c:idx val="2"/>
            <c:bubble3D val="0"/>
          </c:dPt>
          <c:val>
            <c:numRef>
              <c:f>MOIS!$D$10:$D$12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31</c:v>
                </c:pt>
                <c:pt idx="2" formatCode="General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757825203252084"/>
          <c:y val="0.20843402777777822"/>
          <c:w val="0.5862212059620574"/>
          <c:h val="0.586221205962057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chemeClr val="accent2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dPt>
            <c:idx val="2"/>
            <c:bubble3D val="0"/>
          </c:dPt>
          <c:val>
            <c:numRef>
              <c:f>MOIS!$G$52:$G$54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52676151761521"/>
          <c:y val="0.20413177506775068"/>
          <c:w val="0.58191903794037969"/>
          <c:h val="0.58191903794037969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dPt>
            <c:idx val="2"/>
            <c:bubble3D val="0"/>
          </c:dPt>
          <c:val>
            <c:numRef>
              <c:f>MOIS!$A$30:$A$32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1.0027777777777778</c:v>
                </c:pt>
                <c:pt idx="2" formatCode="h:mm">
                  <c:v>1.4972222222222222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757825203252084"/>
          <c:y val="0.20843402777777822"/>
          <c:w val="0.5862212059620574"/>
          <c:h val="0.586221205962057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2700" cmpd="sng">
                <a:solidFill>
                  <a:schemeClr val="tx1"/>
                </a:solidFill>
              </a:ln>
            </c:spPr>
          </c:dPt>
          <c:dPt>
            <c:idx val="2"/>
            <c:bubble3D val="0"/>
          </c:dPt>
          <c:val>
            <c:numRef>
              <c:f>MOIS!$A$10:$A$12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2</c:v>
                </c:pt>
                <c:pt idx="2" formatCode="General">
                  <c:v>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112612612612635E-2"/>
          <c:y val="2.0794444444444441E-3"/>
          <c:w val="0.92688738738738741"/>
          <c:h val="0.97760397265831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elete val="1"/>
          </c:dLbls>
          <c:val>
            <c:numRef>
              <c:f>AOUT_2022!$AG$5</c:f>
              <c:numCache>
                <c:formatCode>0.0\ "mm"</c:formatCode>
                <c:ptCount val="1"/>
                <c:pt idx="0">
                  <c:v>22.9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36537856"/>
        <c:axId val="210967872"/>
      </c:barChart>
      <c:catAx>
        <c:axId val="36537856"/>
        <c:scaling>
          <c:orientation val="minMax"/>
        </c:scaling>
        <c:delete val="1"/>
        <c:axPos val="b"/>
        <c:majorTickMark val="out"/>
        <c:minorTickMark val="none"/>
        <c:tickLblPos val="nextTo"/>
        <c:crossAx val="210967872"/>
        <c:crosses val="autoZero"/>
        <c:auto val="1"/>
        <c:lblAlgn val="ctr"/>
        <c:lblOffset val="100"/>
        <c:noMultiLvlLbl val="0"/>
      </c:catAx>
      <c:valAx>
        <c:axId val="210967872"/>
        <c:scaling>
          <c:orientation val="minMax"/>
          <c:max val="210"/>
          <c:min val="0"/>
        </c:scaling>
        <c:delete val="1"/>
        <c:axPos val="l"/>
        <c:numFmt formatCode="0.0\ &quot;mm&quot;" sourceLinked="1"/>
        <c:majorTickMark val="out"/>
        <c:minorTickMark val="none"/>
        <c:tickLblPos val="nextTo"/>
        <c:crossAx val="36537856"/>
        <c:crosses val="autoZero"/>
        <c:crossBetween val="between"/>
        <c:majorUnit val="5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13E-2"/>
          <c:y val="9.1350499785281085E-3"/>
          <c:w val="0.96502497023376355"/>
          <c:h val="0.97760397265831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elete val="1"/>
          </c:dLbls>
          <c:val>
            <c:numRef>
              <c:f>RELEVÉS!$AK$5</c:f>
              <c:numCache>
                <c:formatCode>0.0\ "mm"</c:formatCode>
                <c:ptCount val="1"/>
                <c:pt idx="0">
                  <c:v>2.8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36539904"/>
        <c:axId val="212280448"/>
      </c:barChart>
      <c:catAx>
        <c:axId val="36539904"/>
        <c:scaling>
          <c:orientation val="minMax"/>
        </c:scaling>
        <c:delete val="1"/>
        <c:axPos val="b"/>
        <c:majorTickMark val="out"/>
        <c:minorTickMark val="none"/>
        <c:tickLblPos val="nextTo"/>
        <c:crossAx val="212280448"/>
        <c:crosses val="autoZero"/>
        <c:auto val="1"/>
        <c:lblAlgn val="ctr"/>
        <c:lblOffset val="100"/>
        <c:noMultiLvlLbl val="0"/>
      </c:catAx>
      <c:valAx>
        <c:axId val="212280448"/>
        <c:scaling>
          <c:orientation val="minMax"/>
          <c:max val="30"/>
          <c:min val="0"/>
        </c:scaling>
        <c:delete val="1"/>
        <c:axPos val="l"/>
        <c:numFmt formatCode="0.0\ &quot;mm&quot;" sourceLinked="1"/>
        <c:majorTickMark val="out"/>
        <c:minorTickMark val="none"/>
        <c:tickLblPos val="nextTo"/>
        <c:crossAx val="365399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13E-2"/>
          <c:y val="9.1350499785281085E-3"/>
          <c:w val="0.92069426805520282"/>
          <c:h val="0.977603972658317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elete val="1"/>
          </c:dLbls>
          <c:val>
            <c:numRef>
              <c:f>AOUT_2022!$AD$9</c:f>
              <c:numCache>
                <c:formatCode>0.00\ "mm"</c:formatCode>
                <c:ptCount val="1"/>
                <c:pt idx="0">
                  <c:v>229.2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36560384"/>
        <c:axId val="212282752"/>
      </c:barChart>
      <c:catAx>
        <c:axId val="36560384"/>
        <c:scaling>
          <c:orientation val="minMax"/>
        </c:scaling>
        <c:delete val="1"/>
        <c:axPos val="b"/>
        <c:majorTickMark val="out"/>
        <c:minorTickMark val="none"/>
        <c:tickLblPos val="nextTo"/>
        <c:crossAx val="212282752"/>
        <c:crosses val="autoZero"/>
        <c:auto val="1"/>
        <c:lblAlgn val="ctr"/>
        <c:lblOffset val="100"/>
        <c:noMultiLvlLbl val="0"/>
      </c:catAx>
      <c:valAx>
        <c:axId val="212282752"/>
        <c:scaling>
          <c:orientation val="minMax"/>
          <c:max val="990"/>
          <c:min val="0"/>
        </c:scaling>
        <c:delete val="1"/>
        <c:axPos val="l"/>
        <c:numFmt formatCode="0.00\ &quot;mm&quot;" sourceLinked="1"/>
        <c:majorTickMark val="out"/>
        <c:minorTickMark val="none"/>
        <c:tickLblPos val="nextTo"/>
        <c:crossAx val="365603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10180555555554E-2"/>
          <c:y val="0.18123240740740745"/>
          <c:w val="0.89722500000000005"/>
          <c:h val="0.71835833333333343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delete val="1"/>
          </c:dLbls>
          <c:cat>
            <c:numRef>
              <c:f>RELEVÉS!$Q$9:$Q$1448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RELEVÉS!$J$9:$J$1448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0.2</c:v>
                </c:pt>
                <c:pt idx="1187">
                  <c:v>0.2</c:v>
                </c:pt>
                <c:pt idx="1188">
                  <c:v>0.2</c:v>
                </c:pt>
                <c:pt idx="1189">
                  <c:v>0.2</c:v>
                </c:pt>
                <c:pt idx="1190">
                  <c:v>0.2</c:v>
                </c:pt>
                <c:pt idx="1191">
                  <c:v>0.2</c:v>
                </c:pt>
                <c:pt idx="1192">
                  <c:v>0.2</c:v>
                </c:pt>
                <c:pt idx="1193">
                  <c:v>0.2</c:v>
                </c:pt>
                <c:pt idx="1194">
                  <c:v>0.2</c:v>
                </c:pt>
                <c:pt idx="1195">
                  <c:v>0.2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0.7</c:v>
                </c:pt>
                <c:pt idx="1201">
                  <c:v>0.7</c:v>
                </c:pt>
                <c:pt idx="1202">
                  <c:v>0.7</c:v>
                </c:pt>
                <c:pt idx="1203">
                  <c:v>0.7</c:v>
                </c:pt>
                <c:pt idx="1204">
                  <c:v>0.7</c:v>
                </c:pt>
                <c:pt idx="1205">
                  <c:v>0.7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1.2</c:v>
                </c:pt>
                <c:pt idx="1230">
                  <c:v>1.2</c:v>
                </c:pt>
                <c:pt idx="1231">
                  <c:v>1.2</c:v>
                </c:pt>
                <c:pt idx="1232">
                  <c:v>1.2</c:v>
                </c:pt>
                <c:pt idx="1233">
                  <c:v>1.2</c:v>
                </c:pt>
                <c:pt idx="1234">
                  <c:v>1.2</c:v>
                </c:pt>
                <c:pt idx="1235">
                  <c:v>1.2</c:v>
                </c:pt>
                <c:pt idx="1236">
                  <c:v>1.2</c:v>
                </c:pt>
                <c:pt idx="1237">
                  <c:v>1.2</c:v>
                </c:pt>
                <c:pt idx="1238">
                  <c:v>1.2</c:v>
                </c:pt>
                <c:pt idx="1239">
                  <c:v>1.2</c:v>
                </c:pt>
                <c:pt idx="1240">
                  <c:v>1.2</c:v>
                </c:pt>
                <c:pt idx="1241">
                  <c:v>1.2</c:v>
                </c:pt>
                <c:pt idx="1242">
                  <c:v>1.2</c:v>
                </c:pt>
                <c:pt idx="1243">
                  <c:v>1.2</c:v>
                </c:pt>
                <c:pt idx="1244">
                  <c:v>1.2</c:v>
                </c:pt>
                <c:pt idx="1245">
                  <c:v>1.2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1.3</c:v>
                </c:pt>
                <c:pt idx="1254">
                  <c:v>1.3</c:v>
                </c:pt>
                <c:pt idx="1255">
                  <c:v>1.5</c:v>
                </c:pt>
                <c:pt idx="1256">
                  <c:v>1.3</c:v>
                </c:pt>
                <c:pt idx="1257">
                  <c:v>1.6</c:v>
                </c:pt>
                <c:pt idx="1258">
                  <c:v>1.6</c:v>
                </c:pt>
                <c:pt idx="1259">
                  <c:v>1.6</c:v>
                </c:pt>
                <c:pt idx="1260">
                  <c:v>1.8</c:v>
                </c:pt>
                <c:pt idx="1261">
                  <c:v>1.8</c:v>
                </c:pt>
                <c:pt idx="1262">
                  <c:v>1.8</c:v>
                </c:pt>
                <c:pt idx="1263">
                  <c:v>1.8</c:v>
                </c:pt>
                <c:pt idx="1264">
                  <c:v>1.8</c:v>
                </c:pt>
                <c:pt idx="1265">
                  <c:v>1.8</c:v>
                </c:pt>
                <c:pt idx="1266">
                  <c:v>1.5</c:v>
                </c:pt>
                <c:pt idx="1267">
                  <c:v>1.5</c:v>
                </c:pt>
                <c:pt idx="1268">
                  <c:v>1.5</c:v>
                </c:pt>
                <c:pt idx="1269">
                  <c:v>1.5</c:v>
                </c:pt>
                <c:pt idx="1270">
                  <c:v>1.5</c:v>
                </c:pt>
                <c:pt idx="1271">
                  <c:v>1.5</c:v>
                </c:pt>
                <c:pt idx="1272">
                  <c:v>1.5</c:v>
                </c:pt>
                <c:pt idx="1273">
                  <c:v>1.5</c:v>
                </c:pt>
                <c:pt idx="1274">
                  <c:v>1.5</c:v>
                </c:pt>
                <c:pt idx="1275">
                  <c:v>1.5</c:v>
                </c:pt>
                <c:pt idx="1276">
                  <c:v>1.5</c:v>
                </c:pt>
                <c:pt idx="1277">
                  <c:v>1.5</c:v>
                </c:pt>
                <c:pt idx="1278">
                  <c:v>1.5</c:v>
                </c:pt>
                <c:pt idx="1279">
                  <c:v>1.5</c:v>
                </c:pt>
                <c:pt idx="1280">
                  <c:v>1.5</c:v>
                </c:pt>
                <c:pt idx="1281">
                  <c:v>1.5</c:v>
                </c:pt>
                <c:pt idx="1282">
                  <c:v>1.5</c:v>
                </c:pt>
                <c:pt idx="1283">
                  <c:v>1.5</c:v>
                </c:pt>
                <c:pt idx="1284">
                  <c:v>1.5</c:v>
                </c:pt>
                <c:pt idx="1285">
                  <c:v>1.5</c:v>
                </c:pt>
                <c:pt idx="1286">
                  <c:v>1.3</c:v>
                </c:pt>
                <c:pt idx="1287">
                  <c:v>1.3</c:v>
                </c:pt>
                <c:pt idx="1288">
                  <c:v>1.3</c:v>
                </c:pt>
                <c:pt idx="1289">
                  <c:v>1.3</c:v>
                </c:pt>
                <c:pt idx="1290">
                  <c:v>1.3</c:v>
                </c:pt>
                <c:pt idx="1291">
                  <c:v>1.3</c:v>
                </c:pt>
                <c:pt idx="1292">
                  <c:v>1.3</c:v>
                </c:pt>
                <c:pt idx="1293">
                  <c:v>1.3</c:v>
                </c:pt>
                <c:pt idx="1294">
                  <c:v>1.3</c:v>
                </c:pt>
                <c:pt idx="1295">
                  <c:v>1.3</c:v>
                </c:pt>
                <c:pt idx="1296">
                  <c:v>1.3</c:v>
                </c:pt>
                <c:pt idx="1297">
                  <c:v>1.3</c:v>
                </c:pt>
                <c:pt idx="1298">
                  <c:v>1.3</c:v>
                </c:pt>
                <c:pt idx="1299">
                  <c:v>1.3</c:v>
                </c:pt>
                <c:pt idx="1300">
                  <c:v>1.3</c:v>
                </c:pt>
                <c:pt idx="1301">
                  <c:v>1.3</c:v>
                </c:pt>
                <c:pt idx="1302">
                  <c:v>1.3</c:v>
                </c:pt>
                <c:pt idx="1303">
                  <c:v>1.3</c:v>
                </c:pt>
                <c:pt idx="1304">
                  <c:v>1.3</c:v>
                </c:pt>
                <c:pt idx="1305">
                  <c:v>1.3</c:v>
                </c:pt>
                <c:pt idx="1306">
                  <c:v>1.3</c:v>
                </c:pt>
                <c:pt idx="1307">
                  <c:v>1.3</c:v>
                </c:pt>
                <c:pt idx="1308">
                  <c:v>1.3</c:v>
                </c:pt>
                <c:pt idx="1309">
                  <c:v>1.3</c:v>
                </c:pt>
                <c:pt idx="1310">
                  <c:v>1.3</c:v>
                </c:pt>
                <c:pt idx="1311">
                  <c:v>0.8</c:v>
                </c:pt>
                <c:pt idx="1312">
                  <c:v>0.8</c:v>
                </c:pt>
                <c:pt idx="1313">
                  <c:v>0.8</c:v>
                </c:pt>
                <c:pt idx="1314">
                  <c:v>0.8</c:v>
                </c:pt>
                <c:pt idx="1315">
                  <c:v>0.8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0.3</c:v>
                </c:pt>
                <c:pt idx="1332">
                  <c:v>0.3</c:v>
                </c:pt>
                <c:pt idx="1333">
                  <c:v>0.3</c:v>
                </c:pt>
                <c:pt idx="1334">
                  <c:v>0.3</c:v>
                </c:pt>
                <c:pt idx="1335">
                  <c:v>0.3</c:v>
                </c:pt>
                <c:pt idx="1336">
                  <c:v>0.3</c:v>
                </c:pt>
                <c:pt idx="1337">
                  <c:v>0.3</c:v>
                </c:pt>
                <c:pt idx="1338">
                  <c:v>0.3</c:v>
                </c:pt>
                <c:pt idx="1339">
                  <c:v>0.3</c:v>
                </c:pt>
                <c:pt idx="1340">
                  <c:v>0.3</c:v>
                </c:pt>
                <c:pt idx="1341">
                  <c:v>0.3</c:v>
                </c:pt>
                <c:pt idx="1342">
                  <c:v>0.3</c:v>
                </c:pt>
                <c:pt idx="1343">
                  <c:v>0.3</c:v>
                </c:pt>
                <c:pt idx="1344">
                  <c:v>0.3</c:v>
                </c:pt>
                <c:pt idx="1345">
                  <c:v>0.3</c:v>
                </c:pt>
                <c:pt idx="1346">
                  <c:v>0.3</c:v>
                </c:pt>
                <c:pt idx="1347">
                  <c:v>0.3</c:v>
                </c:pt>
                <c:pt idx="1348">
                  <c:v>0.3</c:v>
                </c:pt>
                <c:pt idx="1349">
                  <c:v>0.3</c:v>
                </c:pt>
                <c:pt idx="1350">
                  <c:v>0.3</c:v>
                </c:pt>
                <c:pt idx="1351">
                  <c:v>0.3</c:v>
                </c:pt>
                <c:pt idx="1352">
                  <c:v>0.3</c:v>
                </c:pt>
                <c:pt idx="1353">
                  <c:v>0.3</c:v>
                </c:pt>
                <c:pt idx="1354">
                  <c:v>0.3</c:v>
                </c:pt>
                <c:pt idx="1355">
                  <c:v>0.3</c:v>
                </c:pt>
                <c:pt idx="1356">
                  <c:v>0.3</c:v>
                </c:pt>
                <c:pt idx="1357">
                  <c:v>0.3</c:v>
                </c:pt>
                <c:pt idx="1358">
                  <c:v>0.3</c:v>
                </c:pt>
                <c:pt idx="1359">
                  <c:v>0.3</c:v>
                </c:pt>
                <c:pt idx="1360">
                  <c:v>0.3</c:v>
                </c:pt>
                <c:pt idx="1361">
                  <c:v>0.3</c:v>
                </c:pt>
                <c:pt idx="1362">
                  <c:v>0.3</c:v>
                </c:pt>
                <c:pt idx="1363">
                  <c:v>0.3</c:v>
                </c:pt>
                <c:pt idx="1364">
                  <c:v>0.3</c:v>
                </c:pt>
                <c:pt idx="1365">
                  <c:v>0.3</c:v>
                </c:pt>
                <c:pt idx="1366">
                  <c:v>0.3</c:v>
                </c:pt>
                <c:pt idx="1367">
                  <c:v>0.3</c:v>
                </c:pt>
                <c:pt idx="1368">
                  <c:v>0.3</c:v>
                </c:pt>
                <c:pt idx="1369">
                  <c:v>0.3</c:v>
                </c:pt>
                <c:pt idx="1370">
                  <c:v>0.3</c:v>
                </c:pt>
                <c:pt idx="1371">
                  <c:v>0.3</c:v>
                </c:pt>
                <c:pt idx="1372">
                  <c:v>0.3</c:v>
                </c:pt>
                <c:pt idx="1373">
                  <c:v>0.3</c:v>
                </c:pt>
                <c:pt idx="1374">
                  <c:v>0.3</c:v>
                </c:pt>
                <c:pt idx="1375">
                  <c:v>0.3</c:v>
                </c:pt>
                <c:pt idx="1376">
                  <c:v>0.3</c:v>
                </c:pt>
                <c:pt idx="1377">
                  <c:v>0.3</c:v>
                </c:pt>
                <c:pt idx="1378">
                  <c:v>0.3</c:v>
                </c:pt>
                <c:pt idx="1379">
                  <c:v>0.3</c:v>
                </c:pt>
                <c:pt idx="1380">
                  <c:v>0.3</c:v>
                </c:pt>
                <c:pt idx="1381">
                  <c:v>0.3</c:v>
                </c:pt>
                <c:pt idx="1382">
                  <c:v>0.3</c:v>
                </c:pt>
                <c:pt idx="1383">
                  <c:v>0.3</c:v>
                </c:pt>
                <c:pt idx="1384">
                  <c:v>0.3</c:v>
                </c:pt>
                <c:pt idx="1385">
                  <c:v>0.3</c:v>
                </c:pt>
                <c:pt idx="1386">
                  <c:v>0.3</c:v>
                </c:pt>
                <c:pt idx="1387">
                  <c:v>0.3</c:v>
                </c:pt>
                <c:pt idx="1388">
                  <c:v>0.3</c:v>
                </c:pt>
                <c:pt idx="1389">
                  <c:v>0.3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36738560"/>
        <c:axId val="345577664"/>
      </c:barChart>
      <c:catAx>
        <c:axId val="3673856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345577664"/>
        <c:crossesAt val="0"/>
        <c:auto val="1"/>
        <c:lblAlgn val="ctr"/>
        <c:lblOffset val="100"/>
        <c:tickLblSkip val="120"/>
        <c:tickMarkSkip val="1"/>
        <c:noMultiLvlLbl val="0"/>
      </c:catAx>
      <c:valAx>
        <c:axId val="345577664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367385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cat>
            <c:numRef>
              <c:f>RELEVÉS!$Q$9:$Q$1448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19.7</c:v>
                </c:pt>
                <c:pt idx="1">
                  <c:v>19.7</c:v>
                </c:pt>
                <c:pt idx="2">
                  <c:v>19.7</c:v>
                </c:pt>
                <c:pt idx="3">
                  <c:v>19.7</c:v>
                </c:pt>
                <c:pt idx="4">
                  <c:v>19.7</c:v>
                </c:pt>
                <c:pt idx="5">
                  <c:v>19.7</c:v>
                </c:pt>
                <c:pt idx="6">
                  <c:v>19.7</c:v>
                </c:pt>
                <c:pt idx="7">
                  <c:v>19.7</c:v>
                </c:pt>
                <c:pt idx="8">
                  <c:v>19.7</c:v>
                </c:pt>
                <c:pt idx="9">
                  <c:v>19.7</c:v>
                </c:pt>
                <c:pt idx="10">
                  <c:v>19.7</c:v>
                </c:pt>
                <c:pt idx="11">
                  <c:v>19.8</c:v>
                </c:pt>
                <c:pt idx="12">
                  <c:v>19.7</c:v>
                </c:pt>
                <c:pt idx="13">
                  <c:v>19.7</c:v>
                </c:pt>
                <c:pt idx="14">
                  <c:v>19.7</c:v>
                </c:pt>
                <c:pt idx="15">
                  <c:v>19.7</c:v>
                </c:pt>
                <c:pt idx="16">
                  <c:v>19.7</c:v>
                </c:pt>
                <c:pt idx="17">
                  <c:v>19.7</c:v>
                </c:pt>
                <c:pt idx="18">
                  <c:v>19.7</c:v>
                </c:pt>
                <c:pt idx="19">
                  <c:v>19.7</c:v>
                </c:pt>
                <c:pt idx="20">
                  <c:v>19.7</c:v>
                </c:pt>
                <c:pt idx="21">
                  <c:v>19.7</c:v>
                </c:pt>
                <c:pt idx="22">
                  <c:v>19.8</c:v>
                </c:pt>
                <c:pt idx="23">
                  <c:v>19.8</c:v>
                </c:pt>
                <c:pt idx="24">
                  <c:v>19.8</c:v>
                </c:pt>
                <c:pt idx="25">
                  <c:v>19.8</c:v>
                </c:pt>
                <c:pt idx="26">
                  <c:v>19.8</c:v>
                </c:pt>
                <c:pt idx="27">
                  <c:v>19.8</c:v>
                </c:pt>
                <c:pt idx="28">
                  <c:v>19.8</c:v>
                </c:pt>
                <c:pt idx="29">
                  <c:v>19.8</c:v>
                </c:pt>
                <c:pt idx="30">
                  <c:v>19.8</c:v>
                </c:pt>
                <c:pt idx="31">
                  <c:v>19.8</c:v>
                </c:pt>
                <c:pt idx="32">
                  <c:v>19.8</c:v>
                </c:pt>
                <c:pt idx="33">
                  <c:v>19.8</c:v>
                </c:pt>
                <c:pt idx="34">
                  <c:v>19.8</c:v>
                </c:pt>
                <c:pt idx="35">
                  <c:v>19.8</c:v>
                </c:pt>
                <c:pt idx="36">
                  <c:v>19.8</c:v>
                </c:pt>
                <c:pt idx="37">
                  <c:v>19.8</c:v>
                </c:pt>
                <c:pt idx="38">
                  <c:v>19.8</c:v>
                </c:pt>
                <c:pt idx="39">
                  <c:v>19.8</c:v>
                </c:pt>
                <c:pt idx="40">
                  <c:v>19.8</c:v>
                </c:pt>
                <c:pt idx="41">
                  <c:v>19.8</c:v>
                </c:pt>
                <c:pt idx="42">
                  <c:v>19.8</c:v>
                </c:pt>
                <c:pt idx="43">
                  <c:v>19.8</c:v>
                </c:pt>
                <c:pt idx="44">
                  <c:v>19.8</c:v>
                </c:pt>
                <c:pt idx="45">
                  <c:v>19.8</c:v>
                </c:pt>
                <c:pt idx="46">
                  <c:v>19.8</c:v>
                </c:pt>
                <c:pt idx="47">
                  <c:v>19.7</c:v>
                </c:pt>
                <c:pt idx="48">
                  <c:v>19.7</c:v>
                </c:pt>
                <c:pt idx="49">
                  <c:v>19.7</c:v>
                </c:pt>
                <c:pt idx="50">
                  <c:v>19.7</c:v>
                </c:pt>
                <c:pt idx="51">
                  <c:v>19.7</c:v>
                </c:pt>
                <c:pt idx="52">
                  <c:v>19.7</c:v>
                </c:pt>
                <c:pt idx="53">
                  <c:v>19.7</c:v>
                </c:pt>
                <c:pt idx="54">
                  <c:v>19.7</c:v>
                </c:pt>
                <c:pt idx="55">
                  <c:v>19.7</c:v>
                </c:pt>
                <c:pt idx="56">
                  <c:v>19.7</c:v>
                </c:pt>
                <c:pt idx="57">
                  <c:v>19.7</c:v>
                </c:pt>
                <c:pt idx="58">
                  <c:v>19.7</c:v>
                </c:pt>
                <c:pt idx="59">
                  <c:v>19.7</c:v>
                </c:pt>
                <c:pt idx="60">
                  <c:v>19.600000000000001</c:v>
                </c:pt>
                <c:pt idx="61">
                  <c:v>19.7</c:v>
                </c:pt>
                <c:pt idx="62">
                  <c:v>19.7</c:v>
                </c:pt>
                <c:pt idx="63">
                  <c:v>19.7</c:v>
                </c:pt>
                <c:pt idx="64">
                  <c:v>19.7</c:v>
                </c:pt>
                <c:pt idx="65">
                  <c:v>19.7</c:v>
                </c:pt>
                <c:pt idx="66">
                  <c:v>19.7</c:v>
                </c:pt>
                <c:pt idx="67">
                  <c:v>19.7</c:v>
                </c:pt>
                <c:pt idx="68">
                  <c:v>19.7</c:v>
                </c:pt>
                <c:pt idx="69">
                  <c:v>19.7</c:v>
                </c:pt>
                <c:pt idx="70">
                  <c:v>19.8</c:v>
                </c:pt>
                <c:pt idx="71">
                  <c:v>19.8</c:v>
                </c:pt>
                <c:pt idx="72">
                  <c:v>19.8</c:v>
                </c:pt>
                <c:pt idx="73">
                  <c:v>19.8</c:v>
                </c:pt>
                <c:pt idx="74">
                  <c:v>19.899999999999999</c:v>
                </c:pt>
                <c:pt idx="75">
                  <c:v>19.899999999999999</c:v>
                </c:pt>
                <c:pt idx="76">
                  <c:v>19.899999999999999</c:v>
                </c:pt>
                <c:pt idx="77">
                  <c:v>19.899999999999999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20.100000000000001</c:v>
                </c:pt>
                <c:pt idx="91">
                  <c:v>20.100000000000001</c:v>
                </c:pt>
                <c:pt idx="92">
                  <c:v>20.100000000000001</c:v>
                </c:pt>
                <c:pt idx="93">
                  <c:v>20.100000000000001</c:v>
                </c:pt>
                <c:pt idx="94">
                  <c:v>20.100000000000001</c:v>
                </c:pt>
                <c:pt idx="95">
                  <c:v>20.100000000000001</c:v>
                </c:pt>
                <c:pt idx="96">
                  <c:v>20.100000000000001</c:v>
                </c:pt>
                <c:pt idx="97">
                  <c:v>20.100000000000001</c:v>
                </c:pt>
                <c:pt idx="98">
                  <c:v>20.100000000000001</c:v>
                </c:pt>
                <c:pt idx="99">
                  <c:v>20.2</c:v>
                </c:pt>
                <c:pt idx="100">
                  <c:v>20.2</c:v>
                </c:pt>
                <c:pt idx="101">
                  <c:v>20.2</c:v>
                </c:pt>
                <c:pt idx="102">
                  <c:v>20.2</c:v>
                </c:pt>
                <c:pt idx="103">
                  <c:v>20.2</c:v>
                </c:pt>
                <c:pt idx="104">
                  <c:v>20.2</c:v>
                </c:pt>
                <c:pt idx="105">
                  <c:v>20.2</c:v>
                </c:pt>
                <c:pt idx="106">
                  <c:v>20.2</c:v>
                </c:pt>
                <c:pt idx="107">
                  <c:v>20.2</c:v>
                </c:pt>
                <c:pt idx="108">
                  <c:v>20.2</c:v>
                </c:pt>
                <c:pt idx="109">
                  <c:v>20.2</c:v>
                </c:pt>
                <c:pt idx="110">
                  <c:v>20.2</c:v>
                </c:pt>
                <c:pt idx="111">
                  <c:v>20.2</c:v>
                </c:pt>
                <c:pt idx="112">
                  <c:v>20.2</c:v>
                </c:pt>
                <c:pt idx="113">
                  <c:v>20.2</c:v>
                </c:pt>
                <c:pt idx="114">
                  <c:v>20.2</c:v>
                </c:pt>
                <c:pt idx="115">
                  <c:v>20.2</c:v>
                </c:pt>
                <c:pt idx="116">
                  <c:v>20.2</c:v>
                </c:pt>
                <c:pt idx="117">
                  <c:v>20.2</c:v>
                </c:pt>
                <c:pt idx="118">
                  <c:v>20.2</c:v>
                </c:pt>
                <c:pt idx="119">
                  <c:v>20.2</c:v>
                </c:pt>
                <c:pt idx="120">
                  <c:v>20.2</c:v>
                </c:pt>
                <c:pt idx="121">
                  <c:v>20.100000000000001</c:v>
                </c:pt>
                <c:pt idx="122">
                  <c:v>20.100000000000001</c:v>
                </c:pt>
                <c:pt idx="123">
                  <c:v>20.100000000000001</c:v>
                </c:pt>
                <c:pt idx="124">
                  <c:v>20.100000000000001</c:v>
                </c:pt>
                <c:pt idx="125">
                  <c:v>20.100000000000001</c:v>
                </c:pt>
                <c:pt idx="126">
                  <c:v>20.100000000000001</c:v>
                </c:pt>
                <c:pt idx="127">
                  <c:v>20.100000000000001</c:v>
                </c:pt>
                <c:pt idx="128">
                  <c:v>20.100000000000001</c:v>
                </c:pt>
                <c:pt idx="129">
                  <c:v>20.100000000000001</c:v>
                </c:pt>
                <c:pt idx="130">
                  <c:v>20.100000000000001</c:v>
                </c:pt>
                <c:pt idx="131">
                  <c:v>20.100000000000001</c:v>
                </c:pt>
                <c:pt idx="132">
                  <c:v>20.100000000000001</c:v>
                </c:pt>
                <c:pt idx="133">
                  <c:v>20.100000000000001</c:v>
                </c:pt>
                <c:pt idx="134">
                  <c:v>20.100000000000001</c:v>
                </c:pt>
                <c:pt idx="135">
                  <c:v>20.100000000000001</c:v>
                </c:pt>
                <c:pt idx="136">
                  <c:v>20.100000000000001</c:v>
                </c:pt>
                <c:pt idx="137">
                  <c:v>20.100000000000001</c:v>
                </c:pt>
                <c:pt idx="138">
                  <c:v>20.100000000000001</c:v>
                </c:pt>
                <c:pt idx="139">
                  <c:v>20.100000000000001</c:v>
                </c:pt>
                <c:pt idx="140">
                  <c:v>20.100000000000001</c:v>
                </c:pt>
                <c:pt idx="141">
                  <c:v>20.100000000000001</c:v>
                </c:pt>
                <c:pt idx="142">
                  <c:v>20.100000000000001</c:v>
                </c:pt>
                <c:pt idx="143">
                  <c:v>20.100000000000001</c:v>
                </c:pt>
                <c:pt idx="144">
                  <c:v>20.100000000000001</c:v>
                </c:pt>
                <c:pt idx="145">
                  <c:v>20.100000000000001</c:v>
                </c:pt>
                <c:pt idx="146">
                  <c:v>20.100000000000001</c:v>
                </c:pt>
                <c:pt idx="147">
                  <c:v>20.100000000000001</c:v>
                </c:pt>
                <c:pt idx="148">
                  <c:v>20.100000000000001</c:v>
                </c:pt>
                <c:pt idx="149">
                  <c:v>20.100000000000001</c:v>
                </c:pt>
                <c:pt idx="150">
                  <c:v>20.100000000000001</c:v>
                </c:pt>
                <c:pt idx="151">
                  <c:v>20.100000000000001</c:v>
                </c:pt>
                <c:pt idx="152">
                  <c:v>20.100000000000001</c:v>
                </c:pt>
                <c:pt idx="153">
                  <c:v>20.100000000000001</c:v>
                </c:pt>
                <c:pt idx="154">
                  <c:v>20.100000000000001</c:v>
                </c:pt>
                <c:pt idx="155">
                  <c:v>20.100000000000001</c:v>
                </c:pt>
                <c:pt idx="156">
                  <c:v>20.2</c:v>
                </c:pt>
                <c:pt idx="157">
                  <c:v>20.2</c:v>
                </c:pt>
                <c:pt idx="158">
                  <c:v>20.2</c:v>
                </c:pt>
                <c:pt idx="159">
                  <c:v>20.100000000000001</c:v>
                </c:pt>
                <c:pt idx="160">
                  <c:v>20.2</c:v>
                </c:pt>
                <c:pt idx="161">
                  <c:v>20.2</c:v>
                </c:pt>
                <c:pt idx="162">
                  <c:v>20.2</c:v>
                </c:pt>
                <c:pt idx="163">
                  <c:v>20.2</c:v>
                </c:pt>
                <c:pt idx="164">
                  <c:v>20.100000000000001</c:v>
                </c:pt>
                <c:pt idx="165">
                  <c:v>20.100000000000001</c:v>
                </c:pt>
                <c:pt idx="166">
                  <c:v>20.100000000000001</c:v>
                </c:pt>
                <c:pt idx="167">
                  <c:v>20.100000000000001</c:v>
                </c:pt>
                <c:pt idx="168">
                  <c:v>20.100000000000001</c:v>
                </c:pt>
                <c:pt idx="169">
                  <c:v>20.100000000000001</c:v>
                </c:pt>
                <c:pt idx="170">
                  <c:v>20.100000000000001</c:v>
                </c:pt>
                <c:pt idx="171">
                  <c:v>20.100000000000001</c:v>
                </c:pt>
                <c:pt idx="172">
                  <c:v>20.100000000000001</c:v>
                </c:pt>
                <c:pt idx="173">
                  <c:v>20.100000000000001</c:v>
                </c:pt>
                <c:pt idx="174">
                  <c:v>20.100000000000001</c:v>
                </c:pt>
                <c:pt idx="175">
                  <c:v>20.100000000000001</c:v>
                </c:pt>
                <c:pt idx="176">
                  <c:v>20.100000000000001</c:v>
                </c:pt>
                <c:pt idx="177">
                  <c:v>20</c:v>
                </c:pt>
                <c:pt idx="178">
                  <c:v>20</c:v>
                </c:pt>
                <c:pt idx="179">
                  <c:v>20</c:v>
                </c:pt>
                <c:pt idx="180">
                  <c:v>20</c:v>
                </c:pt>
                <c:pt idx="181">
                  <c:v>20</c:v>
                </c:pt>
                <c:pt idx="182">
                  <c:v>20</c:v>
                </c:pt>
                <c:pt idx="183">
                  <c:v>20</c:v>
                </c:pt>
                <c:pt idx="184">
                  <c:v>20</c:v>
                </c:pt>
                <c:pt idx="185">
                  <c:v>20</c:v>
                </c:pt>
                <c:pt idx="186">
                  <c:v>20</c:v>
                </c:pt>
                <c:pt idx="187">
                  <c:v>20</c:v>
                </c:pt>
                <c:pt idx="188">
                  <c:v>20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19.899999999999999</c:v>
                </c:pt>
                <c:pt idx="196">
                  <c:v>19.899999999999999</c:v>
                </c:pt>
                <c:pt idx="197">
                  <c:v>20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19.899999999999999</c:v>
                </c:pt>
                <c:pt idx="202">
                  <c:v>19.899999999999999</c:v>
                </c:pt>
                <c:pt idx="203">
                  <c:v>19.899999999999999</c:v>
                </c:pt>
                <c:pt idx="204">
                  <c:v>19.899999999999999</c:v>
                </c:pt>
                <c:pt idx="205">
                  <c:v>19.899999999999999</c:v>
                </c:pt>
                <c:pt idx="206">
                  <c:v>19.899999999999999</c:v>
                </c:pt>
                <c:pt idx="207">
                  <c:v>19.899999999999999</c:v>
                </c:pt>
                <c:pt idx="208">
                  <c:v>19.899999999999999</c:v>
                </c:pt>
                <c:pt idx="209">
                  <c:v>19.899999999999999</c:v>
                </c:pt>
                <c:pt idx="210">
                  <c:v>19.899999999999999</c:v>
                </c:pt>
                <c:pt idx="211">
                  <c:v>19.899999999999999</c:v>
                </c:pt>
                <c:pt idx="212">
                  <c:v>19.899999999999999</c:v>
                </c:pt>
                <c:pt idx="213">
                  <c:v>19.8</c:v>
                </c:pt>
                <c:pt idx="214">
                  <c:v>19.7</c:v>
                </c:pt>
                <c:pt idx="215">
                  <c:v>19.7</c:v>
                </c:pt>
                <c:pt idx="216">
                  <c:v>19.7</c:v>
                </c:pt>
                <c:pt idx="217">
                  <c:v>19.600000000000001</c:v>
                </c:pt>
                <c:pt idx="218">
                  <c:v>19.600000000000001</c:v>
                </c:pt>
                <c:pt idx="219">
                  <c:v>19.600000000000001</c:v>
                </c:pt>
                <c:pt idx="220">
                  <c:v>19.5</c:v>
                </c:pt>
                <c:pt idx="221">
                  <c:v>19.5</c:v>
                </c:pt>
                <c:pt idx="222">
                  <c:v>19.5</c:v>
                </c:pt>
                <c:pt idx="223">
                  <c:v>19.600000000000001</c:v>
                </c:pt>
                <c:pt idx="224">
                  <c:v>19.600000000000001</c:v>
                </c:pt>
                <c:pt idx="225">
                  <c:v>19.600000000000001</c:v>
                </c:pt>
                <c:pt idx="226">
                  <c:v>19.600000000000001</c:v>
                </c:pt>
                <c:pt idx="227">
                  <c:v>19.600000000000001</c:v>
                </c:pt>
                <c:pt idx="228">
                  <c:v>19.600000000000001</c:v>
                </c:pt>
                <c:pt idx="229">
                  <c:v>19.7</c:v>
                </c:pt>
                <c:pt idx="230">
                  <c:v>19.7</c:v>
                </c:pt>
                <c:pt idx="231">
                  <c:v>19.7</c:v>
                </c:pt>
                <c:pt idx="232">
                  <c:v>19.7</c:v>
                </c:pt>
                <c:pt idx="233">
                  <c:v>19.7</c:v>
                </c:pt>
                <c:pt idx="234">
                  <c:v>19.8</c:v>
                </c:pt>
                <c:pt idx="235">
                  <c:v>19.8</c:v>
                </c:pt>
                <c:pt idx="236">
                  <c:v>19.8</c:v>
                </c:pt>
                <c:pt idx="237">
                  <c:v>19.8</c:v>
                </c:pt>
                <c:pt idx="238">
                  <c:v>19.8</c:v>
                </c:pt>
                <c:pt idx="239">
                  <c:v>19.8</c:v>
                </c:pt>
                <c:pt idx="240">
                  <c:v>19.8</c:v>
                </c:pt>
                <c:pt idx="241">
                  <c:v>19.8</c:v>
                </c:pt>
                <c:pt idx="242">
                  <c:v>19.8</c:v>
                </c:pt>
                <c:pt idx="243">
                  <c:v>19.8</c:v>
                </c:pt>
                <c:pt idx="244">
                  <c:v>19.8</c:v>
                </c:pt>
                <c:pt idx="245">
                  <c:v>19.8</c:v>
                </c:pt>
                <c:pt idx="246">
                  <c:v>19.8</c:v>
                </c:pt>
                <c:pt idx="247">
                  <c:v>19.8</c:v>
                </c:pt>
                <c:pt idx="248">
                  <c:v>19.8</c:v>
                </c:pt>
                <c:pt idx="249">
                  <c:v>19.8</c:v>
                </c:pt>
                <c:pt idx="250">
                  <c:v>19.8</c:v>
                </c:pt>
                <c:pt idx="251">
                  <c:v>19.8</c:v>
                </c:pt>
                <c:pt idx="252">
                  <c:v>19.8</c:v>
                </c:pt>
                <c:pt idx="253">
                  <c:v>19.8</c:v>
                </c:pt>
                <c:pt idx="254">
                  <c:v>19.8</c:v>
                </c:pt>
                <c:pt idx="255">
                  <c:v>19.7</c:v>
                </c:pt>
                <c:pt idx="256">
                  <c:v>19.7</c:v>
                </c:pt>
                <c:pt idx="257">
                  <c:v>19.7</c:v>
                </c:pt>
                <c:pt idx="258">
                  <c:v>19.7</c:v>
                </c:pt>
                <c:pt idx="259">
                  <c:v>19.7</c:v>
                </c:pt>
                <c:pt idx="260">
                  <c:v>19.7</c:v>
                </c:pt>
                <c:pt idx="261">
                  <c:v>19.7</c:v>
                </c:pt>
                <c:pt idx="262">
                  <c:v>19.7</c:v>
                </c:pt>
                <c:pt idx="263">
                  <c:v>19.7</c:v>
                </c:pt>
                <c:pt idx="264">
                  <c:v>19.7</c:v>
                </c:pt>
                <c:pt idx="265">
                  <c:v>19.7</c:v>
                </c:pt>
                <c:pt idx="266">
                  <c:v>19.7</c:v>
                </c:pt>
                <c:pt idx="267">
                  <c:v>19.7</c:v>
                </c:pt>
                <c:pt idx="268">
                  <c:v>19.7</c:v>
                </c:pt>
                <c:pt idx="269">
                  <c:v>19.7</c:v>
                </c:pt>
                <c:pt idx="270">
                  <c:v>19.7</c:v>
                </c:pt>
                <c:pt idx="271">
                  <c:v>19.600000000000001</c:v>
                </c:pt>
                <c:pt idx="272">
                  <c:v>19.600000000000001</c:v>
                </c:pt>
                <c:pt idx="273">
                  <c:v>19.600000000000001</c:v>
                </c:pt>
                <c:pt idx="274">
                  <c:v>19.600000000000001</c:v>
                </c:pt>
                <c:pt idx="275">
                  <c:v>19.600000000000001</c:v>
                </c:pt>
                <c:pt idx="276">
                  <c:v>19.600000000000001</c:v>
                </c:pt>
                <c:pt idx="277">
                  <c:v>19.600000000000001</c:v>
                </c:pt>
                <c:pt idx="278">
                  <c:v>19.5</c:v>
                </c:pt>
                <c:pt idx="279">
                  <c:v>19.5</c:v>
                </c:pt>
                <c:pt idx="280">
                  <c:v>19.5</c:v>
                </c:pt>
                <c:pt idx="281">
                  <c:v>19.5</c:v>
                </c:pt>
                <c:pt idx="282">
                  <c:v>19.5</c:v>
                </c:pt>
                <c:pt idx="283">
                  <c:v>19.5</c:v>
                </c:pt>
                <c:pt idx="284">
                  <c:v>19.399999999999999</c:v>
                </c:pt>
                <c:pt idx="285">
                  <c:v>19.399999999999999</c:v>
                </c:pt>
                <c:pt idx="286">
                  <c:v>19.399999999999999</c:v>
                </c:pt>
                <c:pt idx="287">
                  <c:v>19.3</c:v>
                </c:pt>
                <c:pt idx="288">
                  <c:v>19.3</c:v>
                </c:pt>
                <c:pt idx="289">
                  <c:v>19.3</c:v>
                </c:pt>
                <c:pt idx="290">
                  <c:v>19.3</c:v>
                </c:pt>
                <c:pt idx="291">
                  <c:v>19.3</c:v>
                </c:pt>
                <c:pt idx="292">
                  <c:v>19.2</c:v>
                </c:pt>
                <c:pt idx="293">
                  <c:v>19.2</c:v>
                </c:pt>
                <c:pt idx="294">
                  <c:v>19.2</c:v>
                </c:pt>
                <c:pt idx="295">
                  <c:v>19.2</c:v>
                </c:pt>
                <c:pt idx="296">
                  <c:v>19.2</c:v>
                </c:pt>
                <c:pt idx="297">
                  <c:v>19.2</c:v>
                </c:pt>
                <c:pt idx="298">
                  <c:v>19.100000000000001</c:v>
                </c:pt>
                <c:pt idx="299">
                  <c:v>19.100000000000001</c:v>
                </c:pt>
                <c:pt idx="300">
                  <c:v>19.100000000000001</c:v>
                </c:pt>
                <c:pt idx="301">
                  <c:v>19</c:v>
                </c:pt>
                <c:pt idx="302">
                  <c:v>19</c:v>
                </c:pt>
                <c:pt idx="303">
                  <c:v>19</c:v>
                </c:pt>
                <c:pt idx="304">
                  <c:v>19</c:v>
                </c:pt>
                <c:pt idx="305">
                  <c:v>19</c:v>
                </c:pt>
                <c:pt idx="306">
                  <c:v>19</c:v>
                </c:pt>
                <c:pt idx="307">
                  <c:v>18.899999999999999</c:v>
                </c:pt>
                <c:pt idx="308">
                  <c:v>18.899999999999999</c:v>
                </c:pt>
                <c:pt idx="309">
                  <c:v>18.899999999999999</c:v>
                </c:pt>
                <c:pt idx="310">
                  <c:v>18.899999999999999</c:v>
                </c:pt>
                <c:pt idx="311">
                  <c:v>18.8</c:v>
                </c:pt>
                <c:pt idx="312">
                  <c:v>18.8</c:v>
                </c:pt>
                <c:pt idx="313">
                  <c:v>18.7</c:v>
                </c:pt>
                <c:pt idx="314">
                  <c:v>18.7</c:v>
                </c:pt>
                <c:pt idx="315">
                  <c:v>18.7</c:v>
                </c:pt>
                <c:pt idx="316">
                  <c:v>18.7</c:v>
                </c:pt>
                <c:pt idx="317">
                  <c:v>18.7</c:v>
                </c:pt>
                <c:pt idx="318">
                  <c:v>18.7</c:v>
                </c:pt>
                <c:pt idx="319">
                  <c:v>18.7</c:v>
                </c:pt>
                <c:pt idx="320">
                  <c:v>18.7</c:v>
                </c:pt>
                <c:pt idx="321">
                  <c:v>18.7</c:v>
                </c:pt>
                <c:pt idx="322">
                  <c:v>18.7</c:v>
                </c:pt>
                <c:pt idx="323">
                  <c:v>18.7</c:v>
                </c:pt>
                <c:pt idx="324">
                  <c:v>18.7</c:v>
                </c:pt>
                <c:pt idx="325">
                  <c:v>18.7</c:v>
                </c:pt>
                <c:pt idx="326">
                  <c:v>18.7</c:v>
                </c:pt>
                <c:pt idx="327">
                  <c:v>18.7</c:v>
                </c:pt>
                <c:pt idx="328">
                  <c:v>18.7</c:v>
                </c:pt>
                <c:pt idx="329">
                  <c:v>18.7</c:v>
                </c:pt>
                <c:pt idx="330">
                  <c:v>18.7</c:v>
                </c:pt>
                <c:pt idx="331">
                  <c:v>18.7</c:v>
                </c:pt>
                <c:pt idx="332">
                  <c:v>18.600000000000001</c:v>
                </c:pt>
                <c:pt idx="333">
                  <c:v>18.600000000000001</c:v>
                </c:pt>
                <c:pt idx="334">
                  <c:v>18.600000000000001</c:v>
                </c:pt>
                <c:pt idx="335">
                  <c:v>18.600000000000001</c:v>
                </c:pt>
                <c:pt idx="336">
                  <c:v>18.600000000000001</c:v>
                </c:pt>
                <c:pt idx="337">
                  <c:v>18.600000000000001</c:v>
                </c:pt>
                <c:pt idx="338">
                  <c:v>18.600000000000001</c:v>
                </c:pt>
                <c:pt idx="339">
                  <c:v>18.600000000000001</c:v>
                </c:pt>
                <c:pt idx="340">
                  <c:v>18.600000000000001</c:v>
                </c:pt>
                <c:pt idx="341">
                  <c:v>18.600000000000001</c:v>
                </c:pt>
                <c:pt idx="342">
                  <c:v>18.600000000000001</c:v>
                </c:pt>
                <c:pt idx="343">
                  <c:v>18.7</c:v>
                </c:pt>
                <c:pt idx="344">
                  <c:v>18.7</c:v>
                </c:pt>
                <c:pt idx="345">
                  <c:v>18.7</c:v>
                </c:pt>
                <c:pt idx="346">
                  <c:v>18.7</c:v>
                </c:pt>
                <c:pt idx="347">
                  <c:v>18.7</c:v>
                </c:pt>
                <c:pt idx="348">
                  <c:v>18.7</c:v>
                </c:pt>
                <c:pt idx="349">
                  <c:v>18.7</c:v>
                </c:pt>
                <c:pt idx="350">
                  <c:v>18.600000000000001</c:v>
                </c:pt>
                <c:pt idx="351">
                  <c:v>18.600000000000001</c:v>
                </c:pt>
                <c:pt idx="352">
                  <c:v>18.600000000000001</c:v>
                </c:pt>
                <c:pt idx="353">
                  <c:v>18.600000000000001</c:v>
                </c:pt>
                <c:pt idx="354">
                  <c:v>18.600000000000001</c:v>
                </c:pt>
                <c:pt idx="355">
                  <c:v>18.7</c:v>
                </c:pt>
                <c:pt idx="356">
                  <c:v>18.7</c:v>
                </c:pt>
                <c:pt idx="357">
                  <c:v>18.7</c:v>
                </c:pt>
                <c:pt idx="358">
                  <c:v>18.7</c:v>
                </c:pt>
                <c:pt idx="359">
                  <c:v>18.7</c:v>
                </c:pt>
                <c:pt idx="360">
                  <c:v>18.7</c:v>
                </c:pt>
                <c:pt idx="361">
                  <c:v>18.7</c:v>
                </c:pt>
                <c:pt idx="362">
                  <c:v>18.7</c:v>
                </c:pt>
                <c:pt idx="363">
                  <c:v>18.7</c:v>
                </c:pt>
                <c:pt idx="364">
                  <c:v>18.7</c:v>
                </c:pt>
                <c:pt idx="365">
                  <c:v>18.600000000000001</c:v>
                </c:pt>
                <c:pt idx="366">
                  <c:v>18.600000000000001</c:v>
                </c:pt>
                <c:pt idx="367">
                  <c:v>18.7</c:v>
                </c:pt>
                <c:pt idx="368">
                  <c:v>18.7</c:v>
                </c:pt>
                <c:pt idx="369">
                  <c:v>18.7</c:v>
                </c:pt>
                <c:pt idx="370">
                  <c:v>18.7</c:v>
                </c:pt>
                <c:pt idx="371">
                  <c:v>18.7</c:v>
                </c:pt>
                <c:pt idx="372">
                  <c:v>18.7</c:v>
                </c:pt>
                <c:pt idx="373">
                  <c:v>18.7</c:v>
                </c:pt>
                <c:pt idx="374">
                  <c:v>18.7</c:v>
                </c:pt>
                <c:pt idx="375">
                  <c:v>18.7</c:v>
                </c:pt>
                <c:pt idx="376">
                  <c:v>18.7</c:v>
                </c:pt>
                <c:pt idx="377">
                  <c:v>18.7</c:v>
                </c:pt>
                <c:pt idx="378">
                  <c:v>18.7</c:v>
                </c:pt>
                <c:pt idx="379">
                  <c:v>18.7</c:v>
                </c:pt>
                <c:pt idx="380">
                  <c:v>18.7</c:v>
                </c:pt>
                <c:pt idx="381">
                  <c:v>18.7</c:v>
                </c:pt>
                <c:pt idx="382">
                  <c:v>18.7</c:v>
                </c:pt>
                <c:pt idx="383">
                  <c:v>18.7</c:v>
                </c:pt>
                <c:pt idx="384">
                  <c:v>18.7</c:v>
                </c:pt>
                <c:pt idx="385">
                  <c:v>18.7</c:v>
                </c:pt>
                <c:pt idx="386">
                  <c:v>18.7</c:v>
                </c:pt>
                <c:pt idx="387">
                  <c:v>18.7</c:v>
                </c:pt>
                <c:pt idx="388">
                  <c:v>18.7</c:v>
                </c:pt>
                <c:pt idx="389">
                  <c:v>18.7</c:v>
                </c:pt>
                <c:pt idx="390">
                  <c:v>18.7</c:v>
                </c:pt>
                <c:pt idx="391">
                  <c:v>18.7</c:v>
                </c:pt>
                <c:pt idx="392">
                  <c:v>18.7</c:v>
                </c:pt>
                <c:pt idx="393">
                  <c:v>18.600000000000001</c:v>
                </c:pt>
                <c:pt idx="394">
                  <c:v>18.600000000000001</c:v>
                </c:pt>
                <c:pt idx="395">
                  <c:v>18.600000000000001</c:v>
                </c:pt>
                <c:pt idx="396">
                  <c:v>18.600000000000001</c:v>
                </c:pt>
                <c:pt idx="397">
                  <c:v>18.600000000000001</c:v>
                </c:pt>
                <c:pt idx="398">
                  <c:v>18.600000000000001</c:v>
                </c:pt>
                <c:pt idx="399">
                  <c:v>18.600000000000001</c:v>
                </c:pt>
                <c:pt idx="400">
                  <c:v>18.600000000000001</c:v>
                </c:pt>
                <c:pt idx="401">
                  <c:v>18.600000000000001</c:v>
                </c:pt>
                <c:pt idx="402">
                  <c:v>18.600000000000001</c:v>
                </c:pt>
                <c:pt idx="403">
                  <c:v>18.600000000000001</c:v>
                </c:pt>
                <c:pt idx="404">
                  <c:v>18.600000000000001</c:v>
                </c:pt>
                <c:pt idx="405">
                  <c:v>18.5</c:v>
                </c:pt>
                <c:pt idx="406">
                  <c:v>18.5</c:v>
                </c:pt>
                <c:pt idx="407">
                  <c:v>18.5</c:v>
                </c:pt>
                <c:pt idx="408">
                  <c:v>18.5</c:v>
                </c:pt>
                <c:pt idx="409">
                  <c:v>18.5</c:v>
                </c:pt>
                <c:pt idx="410">
                  <c:v>18.5</c:v>
                </c:pt>
                <c:pt idx="411">
                  <c:v>18.5</c:v>
                </c:pt>
                <c:pt idx="412">
                  <c:v>18.5</c:v>
                </c:pt>
                <c:pt idx="413">
                  <c:v>18.5</c:v>
                </c:pt>
                <c:pt idx="414">
                  <c:v>18.5</c:v>
                </c:pt>
                <c:pt idx="415">
                  <c:v>18.5</c:v>
                </c:pt>
                <c:pt idx="416">
                  <c:v>18.5</c:v>
                </c:pt>
                <c:pt idx="417">
                  <c:v>18.5</c:v>
                </c:pt>
                <c:pt idx="418">
                  <c:v>18.5</c:v>
                </c:pt>
                <c:pt idx="419">
                  <c:v>18.5</c:v>
                </c:pt>
                <c:pt idx="420">
                  <c:v>18.5</c:v>
                </c:pt>
                <c:pt idx="421">
                  <c:v>18.600000000000001</c:v>
                </c:pt>
                <c:pt idx="422">
                  <c:v>18.600000000000001</c:v>
                </c:pt>
                <c:pt idx="423">
                  <c:v>18.5</c:v>
                </c:pt>
                <c:pt idx="424">
                  <c:v>18.5</c:v>
                </c:pt>
                <c:pt idx="425">
                  <c:v>18.5</c:v>
                </c:pt>
                <c:pt idx="426">
                  <c:v>18.5</c:v>
                </c:pt>
                <c:pt idx="427">
                  <c:v>18.5</c:v>
                </c:pt>
                <c:pt idx="428">
                  <c:v>18.5</c:v>
                </c:pt>
                <c:pt idx="429">
                  <c:v>18.5</c:v>
                </c:pt>
                <c:pt idx="430">
                  <c:v>18.5</c:v>
                </c:pt>
                <c:pt idx="431">
                  <c:v>18.5</c:v>
                </c:pt>
                <c:pt idx="432">
                  <c:v>18.5</c:v>
                </c:pt>
                <c:pt idx="433">
                  <c:v>18.5</c:v>
                </c:pt>
                <c:pt idx="434">
                  <c:v>18.600000000000001</c:v>
                </c:pt>
                <c:pt idx="435">
                  <c:v>18.600000000000001</c:v>
                </c:pt>
                <c:pt idx="436">
                  <c:v>18.600000000000001</c:v>
                </c:pt>
                <c:pt idx="437">
                  <c:v>18.600000000000001</c:v>
                </c:pt>
                <c:pt idx="438">
                  <c:v>18.600000000000001</c:v>
                </c:pt>
                <c:pt idx="439">
                  <c:v>18.600000000000001</c:v>
                </c:pt>
                <c:pt idx="440">
                  <c:v>18.5</c:v>
                </c:pt>
                <c:pt idx="441">
                  <c:v>18.600000000000001</c:v>
                </c:pt>
                <c:pt idx="442">
                  <c:v>18.600000000000001</c:v>
                </c:pt>
                <c:pt idx="443">
                  <c:v>18.600000000000001</c:v>
                </c:pt>
                <c:pt idx="444">
                  <c:v>18.600000000000001</c:v>
                </c:pt>
                <c:pt idx="445">
                  <c:v>18.600000000000001</c:v>
                </c:pt>
                <c:pt idx="446">
                  <c:v>18.5</c:v>
                </c:pt>
                <c:pt idx="447">
                  <c:v>18.5</c:v>
                </c:pt>
                <c:pt idx="448">
                  <c:v>18.5</c:v>
                </c:pt>
                <c:pt idx="449">
                  <c:v>18.5</c:v>
                </c:pt>
                <c:pt idx="450">
                  <c:v>18.5</c:v>
                </c:pt>
                <c:pt idx="451">
                  <c:v>18.5</c:v>
                </c:pt>
                <c:pt idx="452">
                  <c:v>18.5</c:v>
                </c:pt>
                <c:pt idx="453">
                  <c:v>18.5</c:v>
                </c:pt>
                <c:pt idx="454">
                  <c:v>18.5</c:v>
                </c:pt>
                <c:pt idx="455">
                  <c:v>18.5</c:v>
                </c:pt>
                <c:pt idx="456">
                  <c:v>18.5</c:v>
                </c:pt>
                <c:pt idx="457">
                  <c:v>18.5</c:v>
                </c:pt>
                <c:pt idx="458">
                  <c:v>18.5</c:v>
                </c:pt>
                <c:pt idx="459">
                  <c:v>18.5</c:v>
                </c:pt>
                <c:pt idx="460">
                  <c:v>18.5</c:v>
                </c:pt>
                <c:pt idx="461">
                  <c:v>18.5</c:v>
                </c:pt>
                <c:pt idx="462">
                  <c:v>18.5</c:v>
                </c:pt>
                <c:pt idx="463">
                  <c:v>18.5</c:v>
                </c:pt>
                <c:pt idx="464">
                  <c:v>18.5</c:v>
                </c:pt>
                <c:pt idx="465">
                  <c:v>18.5</c:v>
                </c:pt>
                <c:pt idx="466">
                  <c:v>18.399999999999999</c:v>
                </c:pt>
                <c:pt idx="467">
                  <c:v>18.399999999999999</c:v>
                </c:pt>
                <c:pt idx="468">
                  <c:v>18.399999999999999</c:v>
                </c:pt>
                <c:pt idx="469">
                  <c:v>18.399999999999999</c:v>
                </c:pt>
                <c:pt idx="470">
                  <c:v>18.399999999999999</c:v>
                </c:pt>
                <c:pt idx="471">
                  <c:v>18.399999999999999</c:v>
                </c:pt>
                <c:pt idx="472">
                  <c:v>18.399999999999999</c:v>
                </c:pt>
                <c:pt idx="473">
                  <c:v>18.399999999999999</c:v>
                </c:pt>
                <c:pt idx="474">
                  <c:v>18.399999999999999</c:v>
                </c:pt>
                <c:pt idx="475">
                  <c:v>18.399999999999999</c:v>
                </c:pt>
                <c:pt idx="476">
                  <c:v>18.399999999999999</c:v>
                </c:pt>
                <c:pt idx="477">
                  <c:v>18.399999999999999</c:v>
                </c:pt>
                <c:pt idx="478">
                  <c:v>18.399999999999999</c:v>
                </c:pt>
                <c:pt idx="479">
                  <c:v>18.399999999999999</c:v>
                </c:pt>
                <c:pt idx="480">
                  <c:v>18.399999999999999</c:v>
                </c:pt>
                <c:pt idx="481">
                  <c:v>18.3</c:v>
                </c:pt>
                <c:pt idx="482">
                  <c:v>18.3</c:v>
                </c:pt>
                <c:pt idx="483">
                  <c:v>18.2</c:v>
                </c:pt>
                <c:pt idx="484">
                  <c:v>18.2</c:v>
                </c:pt>
                <c:pt idx="485">
                  <c:v>18.100000000000001</c:v>
                </c:pt>
                <c:pt idx="486">
                  <c:v>18.100000000000001</c:v>
                </c:pt>
                <c:pt idx="487">
                  <c:v>18</c:v>
                </c:pt>
                <c:pt idx="488">
                  <c:v>17.899999999999999</c:v>
                </c:pt>
                <c:pt idx="489">
                  <c:v>17.899999999999999</c:v>
                </c:pt>
                <c:pt idx="490">
                  <c:v>17.899999999999999</c:v>
                </c:pt>
                <c:pt idx="491">
                  <c:v>17.8</c:v>
                </c:pt>
                <c:pt idx="492">
                  <c:v>17.8</c:v>
                </c:pt>
                <c:pt idx="493">
                  <c:v>17.8</c:v>
                </c:pt>
                <c:pt idx="494">
                  <c:v>17.7</c:v>
                </c:pt>
                <c:pt idx="495">
                  <c:v>17.7</c:v>
                </c:pt>
                <c:pt idx="496">
                  <c:v>17.7</c:v>
                </c:pt>
                <c:pt idx="497">
                  <c:v>17.600000000000001</c:v>
                </c:pt>
                <c:pt idx="498">
                  <c:v>17.600000000000001</c:v>
                </c:pt>
                <c:pt idx="499">
                  <c:v>17.600000000000001</c:v>
                </c:pt>
                <c:pt idx="500">
                  <c:v>17.600000000000001</c:v>
                </c:pt>
                <c:pt idx="501">
                  <c:v>17.600000000000001</c:v>
                </c:pt>
                <c:pt idx="502">
                  <c:v>17.600000000000001</c:v>
                </c:pt>
                <c:pt idx="503">
                  <c:v>17.7</c:v>
                </c:pt>
                <c:pt idx="504">
                  <c:v>17.7</c:v>
                </c:pt>
                <c:pt idx="505">
                  <c:v>17.7</c:v>
                </c:pt>
                <c:pt idx="506">
                  <c:v>17.8</c:v>
                </c:pt>
                <c:pt idx="507">
                  <c:v>17.8</c:v>
                </c:pt>
                <c:pt idx="508">
                  <c:v>17.899999999999999</c:v>
                </c:pt>
                <c:pt idx="509">
                  <c:v>17.899999999999999</c:v>
                </c:pt>
                <c:pt idx="510">
                  <c:v>18</c:v>
                </c:pt>
                <c:pt idx="511">
                  <c:v>18</c:v>
                </c:pt>
                <c:pt idx="512">
                  <c:v>18</c:v>
                </c:pt>
                <c:pt idx="513">
                  <c:v>18.100000000000001</c:v>
                </c:pt>
                <c:pt idx="514">
                  <c:v>18.100000000000001</c:v>
                </c:pt>
                <c:pt idx="515">
                  <c:v>18.2</c:v>
                </c:pt>
                <c:pt idx="516">
                  <c:v>18.2</c:v>
                </c:pt>
                <c:pt idx="517">
                  <c:v>18.2</c:v>
                </c:pt>
                <c:pt idx="518">
                  <c:v>18.3</c:v>
                </c:pt>
                <c:pt idx="519">
                  <c:v>18.399999999999999</c:v>
                </c:pt>
                <c:pt idx="520">
                  <c:v>18.399999999999999</c:v>
                </c:pt>
                <c:pt idx="521">
                  <c:v>18.5</c:v>
                </c:pt>
                <c:pt idx="522">
                  <c:v>18.5</c:v>
                </c:pt>
                <c:pt idx="523">
                  <c:v>18.5</c:v>
                </c:pt>
                <c:pt idx="524">
                  <c:v>18.5</c:v>
                </c:pt>
                <c:pt idx="525">
                  <c:v>18.600000000000001</c:v>
                </c:pt>
                <c:pt idx="526">
                  <c:v>18.600000000000001</c:v>
                </c:pt>
                <c:pt idx="527">
                  <c:v>18.600000000000001</c:v>
                </c:pt>
                <c:pt idx="528">
                  <c:v>18.600000000000001</c:v>
                </c:pt>
                <c:pt idx="529">
                  <c:v>18.600000000000001</c:v>
                </c:pt>
                <c:pt idx="530">
                  <c:v>18.600000000000001</c:v>
                </c:pt>
                <c:pt idx="531">
                  <c:v>18.600000000000001</c:v>
                </c:pt>
                <c:pt idx="532">
                  <c:v>18.600000000000001</c:v>
                </c:pt>
                <c:pt idx="533">
                  <c:v>18.7</c:v>
                </c:pt>
                <c:pt idx="534">
                  <c:v>18.7</c:v>
                </c:pt>
                <c:pt idx="535">
                  <c:v>18.7</c:v>
                </c:pt>
                <c:pt idx="536">
                  <c:v>18.7</c:v>
                </c:pt>
                <c:pt idx="537">
                  <c:v>18.7</c:v>
                </c:pt>
                <c:pt idx="538">
                  <c:v>18.7</c:v>
                </c:pt>
                <c:pt idx="539">
                  <c:v>18.7</c:v>
                </c:pt>
                <c:pt idx="540">
                  <c:v>18.7</c:v>
                </c:pt>
                <c:pt idx="541">
                  <c:v>18.7</c:v>
                </c:pt>
                <c:pt idx="542">
                  <c:v>18.8</c:v>
                </c:pt>
                <c:pt idx="543">
                  <c:v>18.7</c:v>
                </c:pt>
                <c:pt idx="544">
                  <c:v>18.7</c:v>
                </c:pt>
                <c:pt idx="545">
                  <c:v>18.8</c:v>
                </c:pt>
                <c:pt idx="546">
                  <c:v>18.8</c:v>
                </c:pt>
                <c:pt idx="547">
                  <c:v>18.8</c:v>
                </c:pt>
                <c:pt idx="548">
                  <c:v>18.8</c:v>
                </c:pt>
                <c:pt idx="549">
                  <c:v>18.8</c:v>
                </c:pt>
                <c:pt idx="550">
                  <c:v>18.899999999999999</c:v>
                </c:pt>
                <c:pt idx="551">
                  <c:v>19</c:v>
                </c:pt>
                <c:pt idx="552">
                  <c:v>19</c:v>
                </c:pt>
                <c:pt idx="553">
                  <c:v>19.100000000000001</c:v>
                </c:pt>
                <c:pt idx="554">
                  <c:v>19.100000000000001</c:v>
                </c:pt>
                <c:pt idx="555">
                  <c:v>19</c:v>
                </c:pt>
                <c:pt idx="556">
                  <c:v>19</c:v>
                </c:pt>
                <c:pt idx="557">
                  <c:v>19</c:v>
                </c:pt>
                <c:pt idx="558">
                  <c:v>19</c:v>
                </c:pt>
                <c:pt idx="559">
                  <c:v>19</c:v>
                </c:pt>
                <c:pt idx="560">
                  <c:v>19</c:v>
                </c:pt>
                <c:pt idx="561">
                  <c:v>19</c:v>
                </c:pt>
                <c:pt idx="562">
                  <c:v>19</c:v>
                </c:pt>
                <c:pt idx="563">
                  <c:v>19.100000000000001</c:v>
                </c:pt>
                <c:pt idx="564">
                  <c:v>19.100000000000001</c:v>
                </c:pt>
                <c:pt idx="565">
                  <c:v>19.100000000000001</c:v>
                </c:pt>
                <c:pt idx="566">
                  <c:v>19.100000000000001</c:v>
                </c:pt>
                <c:pt idx="567">
                  <c:v>19</c:v>
                </c:pt>
                <c:pt idx="568">
                  <c:v>19</c:v>
                </c:pt>
                <c:pt idx="569">
                  <c:v>19</c:v>
                </c:pt>
                <c:pt idx="570">
                  <c:v>19.100000000000001</c:v>
                </c:pt>
                <c:pt idx="571">
                  <c:v>19</c:v>
                </c:pt>
                <c:pt idx="572">
                  <c:v>19.100000000000001</c:v>
                </c:pt>
                <c:pt idx="573">
                  <c:v>19.100000000000001</c:v>
                </c:pt>
                <c:pt idx="574">
                  <c:v>19.100000000000001</c:v>
                </c:pt>
                <c:pt idx="575">
                  <c:v>19.100000000000001</c:v>
                </c:pt>
                <c:pt idx="576">
                  <c:v>19.100000000000001</c:v>
                </c:pt>
                <c:pt idx="577">
                  <c:v>19.2</c:v>
                </c:pt>
                <c:pt idx="578">
                  <c:v>19.2</c:v>
                </c:pt>
                <c:pt idx="579">
                  <c:v>19.2</c:v>
                </c:pt>
                <c:pt idx="580">
                  <c:v>19.3</c:v>
                </c:pt>
                <c:pt idx="581">
                  <c:v>19.3</c:v>
                </c:pt>
                <c:pt idx="582">
                  <c:v>19.3</c:v>
                </c:pt>
                <c:pt idx="583">
                  <c:v>19.3</c:v>
                </c:pt>
                <c:pt idx="584">
                  <c:v>19.3</c:v>
                </c:pt>
                <c:pt idx="585">
                  <c:v>19.3</c:v>
                </c:pt>
                <c:pt idx="586">
                  <c:v>19.399999999999999</c:v>
                </c:pt>
                <c:pt idx="587">
                  <c:v>19.399999999999999</c:v>
                </c:pt>
                <c:pt idx="588">
                  <c:v>19.399999999999999</c:v>
                </c:pt>
                <c:pt idx="589">
                  <c:v>19.5</c:v>
                </c:pt>
                <c:pt idx="590">
                  <c:v>19.399999999999999</c:v>
                </c:pt>
                <c:pt idx="591">
                  <c:v>19.399999999999999</c:v>
                </c:pt>
                <c:pt idx="592">
                  <c:v>19.399999999999999</c:v>
                </c:pt>
                <c:pt idx="593">
                  <c:v>19.399999999999999</c:v>
                </c:pt>
                <c:pt idx="594">
                  <c:v>19.399999999999999</c:v>
                </c:pt>
                <c:pt idx="595">
                  <c:v>19.5</c:v>
                </c:pt>
                <c:pt idx="596">
                  <c:v>19.600000000000001</c:v>
                </c:pt>
                <c:pt idx="597">
                  <c:v>19.600000000000001</c:v>
                </c:pt>
                <c:pt idx="598">
                  <c:v>19.7</c:v>
                </c:pt>
                <c:pt idx="599">
                  <c:v>19.8</c:v>
                </c:pt>
                <c:pt idx="600">
                  <c:v>19.8</c:v>
                </c:pt>
                <c:pt idx="601">
                  <c:v>19.8</c:v>
                </c:pt>
                <c:pt idx="602">
                  <c:v>19.8</c:v>
                </c:pt>
                <c:pt idx="603">
                  <c:v>19.8</c:v>
                </c:pt>
                <c:pt idx="604">
                  <c:v>19.899999999999999</c:v>
                </c:pt>
                <c:pt idx="605">
                  <c:v>19.899999999999999</c:v>
                </c:pt>
                <c:pt idx="606">
                  <c:v>19.899999999999999</c:v>
                </c:pt>
                <c:pt idx="607">
                  <c:v>19.899999999999999</c:v>
                </c:pt>
                <c:pt idx="608">
                  <c:v>19.899999999999999</c:v>
                </c:pt>
                <c:pt idx="609">
                  <c:v>19.899999999999999</c:v>
                </c:pt>
                <c:pt idx="610">
                  <c:v>19.8</c:v>
                </c:pt>
                <c:pt idx="611">
                  <c:v>19.8</c:v>
                </c:pt>
                <c:pt idx="612">
                  <c:v>19.8</c:v>
                </c:pt>
                <c:pt idx="613">
                  <c:v>19.8</c:v>
                </c:pt>
                <c:pt idx="614">
                  <c:v>19.7</c:v>
                </c:pt>
                <c:pt idx="615">
                  <c:v>19.7</c:v>
                </c:pt>
                <c:pt idx="616">
                  <c:v>19.7</c:v>
                </c:pt>
                <c:pt idx="617">
                  <c:v>19.7</c:v>
                </c:pt>
                <c:pt idx="618">
                  <c:v>19.7</c:v>
                </c:pt>
                <c:pt idx="619">
                  <c:v>19.600000000000001</c:v>
                </c:pt>
                <c:pt idx="620">
                  <c:v>19.7</c:v>
                </c:pt>
                <c:pt idx="621">
                  <c:v>19.7</c:v>
                </c:pt>
                <c:pt idx="622">
                  <c:v>19.8</c:v>
                </c:pt>
                <c:pt idx="623">
                  <c:v>20</c:v>
                </c:pt>
                <c:pt idx="624">
                  <c:v>20</c:v>
                </c:pt>
                <c:pt idx="625">
                  <c:v>20.100000000000001</c:v>
                </c:pt>
                <c:pt idx="626">
                  <c:v>20.100000000000001</c:v>
                </c:pt>
                <c:pt idx="627">
                  <c:v>20.100000000000001</c:v>
                </c:pt>
                <c:pt idx="628">
                  <c:v>20.2</c:v>
                </c:pt>
                <c:pt idx="629">
                  <c:v>20.2</c:v>
                </c:pt>
                <c:pt idx="630">
                  <c:v>20.2</c:v>
                </c:pt>
                <c:pt idx="631">
                  <c:v>20.100000000000001</c:v>
                </c:pt>
                <c:pt idx="632">
                  <c:v>20.2</c:v>
                </c:pt>
                <c:pt idx="633">
                  <c:v>20.2</c:v>
                </c:pt>
                <c:pt idx="634">
                  <c:v>20.2</c:v>
                </c:pt>
                <c:pt idx="635">
                  <c:v>20.2</c:v>
                </c:pt>
                <c:pt idx="636">
                  <c:v>20.2</c:v>
                </c:pt>
                <c:pt idx="637">
                  <c:v>20.3</c:v>
                </c:pt>
                <c:pt idx="638">
                  <c:v>20.399999999999999</c:v>
                </c:pt>
                <c:pt idx="639">
                  <c:v>20.5</c:v>
                </c:pt>
                <c:pt idx="640">
                  <c:v>20.5</c:v>
                </c:pt>
                <c:pt idx="641">
                  <c:v>20.5</c:v>
                </c:pt>
                <c:pt idx="642">
                  <c:v>20.6</c:v>
                </c:pt>
                <c:pt idx="643">
                  <c:v>20.6</c:v>
                </c:pt>
                <c:pt idx="644">
                  <c:v>20.8</c:v>
                </c:pt>
                <c:pt idx="645">
                  <c:v>20.9</c:v>
                </c:pt>
                <c:pt idx="646">
                  <c:v>21</c:v>
                </c:pt>
                <c:pt idx="647">
                  <c:v>21</c:v>
                </c:pt>
                <c:pt idx="648">
                  <c:v>21</c:v>
                </c:pt>
                <c:pt idx="649">
                  <c:v>21.1</c:v>
                </c:pt>
                <c:pt idx="650">
                  <c:v>21.2</c:v>
                </c:pt>
                <c:pt idx="651">
                  <c:v>21.2</c:v>
                </c:pt>
                <c:pt idx="652">
                  <c:v>21.3</c:v>
                </c:pt>
                <c:pt idx="653">
                  <c:v>21.3</c:v>
                </c:pt>
                <c:pt idx="654">
                  <c:v>21.4</c:v>
                </c:pt>
                <c:pt idx="655">
                  <c:v>21.4</c:v>
                </c:pt>
                <c:pt idx="656">
                  <c:v>21.5</c:v>
                </c:pt>
                <c:pt idx="657">
                  <c:v>21.6</c:v>
                </c:pt>
                <c:pt idx="658">
                  <c:v>21.7</c:v>
                </c:pt>
                <c:pt idx="659">
                  <c:v>21.8</c:v>
                </c:pt>
                <c:pt idx="660">
                  <c:v>21.8</c:v>
                </c:pt>
                <c:pt idx="661">
                  <c:v>21.9</c:v>
                </c:pt>
                <c:pt idx="662">
                  <c:v>22</c:v>
                </c:pt>
                <c:pt idx="663">
                  <c:v>22.1</c:v>
                </c:pt>
                <c:pt idx="664">
                  <c:v>22.2</c:v>
                </c:pt>
                <c:pt idx="665">
                  <c:v>22.2</c:v>
                </c:pt>
                <c:pt idx="666">
                  <c:v>22.2</c:v>
                </c:pt>
                <c:pt idx="667">
                  <c:v>22.3</c:v>
                </c:pt>
                <c:pt idx="668">
                  <c:v>22.3</c:v>
                </c:pt>
                <c:pt idx="669">
                  <c:v>22.3</c:v>
                </c:pt>
                <c:pt idx="670">
                  <c:v>22.4</c:v>
                </c:pt>
                <c:pt idx="671">
                  <c:v>22.5</c:v>
                </c:pt>
                <c:pt idx="672">
                  <c:v>22.5</c:v>
                </c:pt>
                <c:pt idx="673">
                  <c:v>22.6</c:v>
                </c:pt>
                <c:pt idx="674">
                  <c:v>22.6</c:v>
                </c:pt>
                <c:pt idx="675">
                  <c:v>22.6</c:v>
                </c:pt>
                <c:pt idx="676">
                  <c:v>22.7</c:v>
                </c:pt>
                <c:pt idx="677">
                  <c:v>22.7</c:v>
                </c:pt>
                <c:pt idx="678">
                  <c:v>22.7</c:v>
                </c:pt>
                <c:pt idx="679">
                  <c:v>22.8</c:v>
                </c:pt>
                <c:pt idx="680">
                  <c:v>22.9</c:v>
                </c:pt>
                <c:pt idx="681">
                  <c:v>23</c:v>
                </c:pt>
                <c:pt idx="682">
                  <c:v>23.1</c:v>
                </c:pt>
                <c:pt idx="683">
                  <c:v>23.1</c:v>
                </c:pt>
                <c:pt idx="684">
                  <c:v>23.1</c:v>
                </c:pt>
                <c:pt idx="685">
                  <c:v>23.1</c:v>
                </c:pt>
                <c:pt idx="686">
                  <c:v>23</c:v>
                </c:pt>
                <c:pt idx="687">
                  <c:v>23</c:v>
                </c:pt>
                <c:pt idx="688">
                  <c:v>23.1</c:v>
                </c:pt>
                <c:pt idx="689">
                  <c:v>23.1</c:v>
                </c:pt>
                <c:pt idx="690">
                  <c:v>23.1</c:v>
                </c:pt>
                <c:pt idx="691">
                  <c:v>23.2</c:v>
                </c:pt>
                <c:pt idx="692">
                  <c:v>23.3</c:v>
                </c:pt>
                <c:pt idx="693">
                  <c:v>23.3</c:v>
                </c:pt>
                <c:pt idx="694">
                  <c:v>23.5</c:v>
                </c:pt>
                <c:pt idx="695">
                  <c:v>23.5</c:v>
                </c:pt>
                <c:pt idx="696">
                  <c:v>23.5</c:v>
                </c:pt>
                <c:pt idx="697">
                  <c:v>23.4</c:v>
                </c:pt>
                <c:pt idx="698">
                  <c:v>23.4</c:v>
                </c:pt>
                <c:pt idx="699">
                  <c:v>23.3</c:v>
                </c:pt>
                <c:pt idx="700">
                  <c:v>23.1</c:v>
                </c:pt>
                <c:pt idx="701">
                  <c:v>23</c:v>
                </c:pt>
                <c:pt idx="702">
                  <c:v>22.9</c:v>
                </c:pt>
                <c:pt idx="703">
                  <c:v>22.9</c:v>
                </c:pt>
                <c:pt idx="704">
                  <c:v>23</c:v>
                </c:pt>
                <c:pt idx="705">
                  <c:v>23</c:v>
                </c:pt>
                <c:pt idx="706">
                  <c:v>23.1</c:v>
                </c:pt>
                <c:pt idx="707">
                  <c:v>23.1</c:v>
                </c:pt>
                <c:pt idx="708">
                  <c:v>23.1</c:v>
                </c:pt>
                <c:pt idx="709">
                  <c:v>23.1</c:v>
                </c:pt>
                <c:pt idx="710">
                  <c:v>23.1</c:v>
                </c:pt>
                <c:pt idx="711">
                  <c:v>23</c:v>
                </c:pt>
                <c:pt idx="712">
                  <c:v>22.9</c:v>
                </c:pt>
                <c:pt idx="713">
                  <c:v>22.9</c:v>
                </c:pt>
                <c:pt idx="714">
                  <c:v>22.9</c:v>
                </c:pt>
                <c:pt idx="715">
                  <c:v>22.7</c:v>
                </c:pt>
                <c:pt idx="716">
                  <c:v>22.7</c:v>
                </c:pt>
                <c:pt idx="717">
                  <c:v>22.7</c:v>
                </c:pt>
                <c:pt idx="718">
                  <c:v>22.7</c:v>
                </c:pt>
                <c:pt idx="719">
                  <c:v>22.6</c:v>
                </c:pt>
                <c:pt idx="720">
                  <c:v>22.5</c:v>
                </c:pt>
                <c:pt idx="721">
                  <c:v>22.5</c:v>
                </c:pt>
                <c:pt idx="722">
                  <c:v>22.5</c:v>
                </c:pt>
                <c:pt idx="723">
                  <c:v>22.6</c:v>
                </c:pt>
                <c:pt idx="724">
                  <c:v>22.6</c:v>
                </c:pt>
                <c:pt idx="725">
                  <c:v>22.5</c:v>
                </c:pt>
                <c:pt idx="726">
                  <c:v>22.6</c:v>
                </c:pt>
                <c:pt idx="727">
                  <c:v>22.6</c:v>
                </c:pt>
                <c:pt idx="728">
                  <c:v>22.6</c:v>
                </c:pt>
                <c:pt idx="729">
                  <c:v>22.7</c:v>
                </c:pt>
                <c:pt idx="730">
                  <c:v>22.7</c:v>
                </c:pt>
                <c:pt idx="731">
                  <c:v>22.7</c:v>
                </c:pt>
                <c:pt idx="732">
                  <c:v>22.7</c:v>
                </c:pt>
                <c:pt idx="733">
                  <c:v>22.8</c:v>
                </c:pt>
                <c:pt idx="734">
                  <c:v>22.9</c:v>
                </c:pt>
                <c:pt idx="735">
                  <c:v>23.1</c:v>
                </c:pt>
                <c:pt idx="736">
                  <c:v>23.1</c:v>
                </c:pt>
                <c:pt idx="737">
                  <c:v>23.1</c:v>
                </c:pt>
                <c:pt idx="738">
                  <c:v>23.1</c:v>
                </c:pt>
                <c:pt idx="739">
                  <c:v>23.2</c:v>
                </c:pt>
                <c:pt idx="740">
                  <c:v>23.3</c:v>
                </c:pt>
                <c:pt idx="741">
                  <c:v>23.4</c:v>
                </c:pt>
                <c:pt idx="742">
                  <c:v>23.4</c:v>
                </c:pt>
                <c:pt idx="743">
                  <c:v>23.4</c:v>
                </c:pt>
                <c:pt idx="744">
                  <c:v>23.4</c:v>
                </c:pt>
                <c:pt idx="745">
                  <c:v>23.4</c:v>
                </c:pt>
                <c:pt idx="746">
                  <c:v>23.3</c:v>
                </c:pt>
                <c:pt idx="747">
                  <c:v>23.3</c:v>
                </c:pt>
                <c:pt idx="748">
                  <c:v>23.3</c:v>
                </c:pt>
                <c:pt idx="749">
                  <c:v>23.3</c:v>
                </c:pt>
                <c:pt idx="750">
                  <c:v>23.3</c:v>
                </c:pt>
                <c:pt idx="751">
                  <c:v>23.1</c:v>
                </c:pt>
                <c:pt idx="752">
                  <c:v>23.1</c:v>
                </c:pt>
                <c:pt idx="753">
                  <c:v>23.1</c:v>
                </c:pt>
                <c:pt idx="754">
                  <c:v>23.1</c:v>
                </c:pt>
                <c:pt idx="755">
                  <c:v>23.2</c:v>
                </c:pt>
                <c:pt idx="756">
                  <c:v>23.2</c:v>
                </c:pt>
                <c:pt idx="757">
                  <c:v>23.2</c:v>
                </c:pt>
                <c:pt idx="758">
                  <c:v>23.1</c:v>
                </c:pt>
                <c:pt idx="759">
                  <c:v>23.1</c:v>
                </c:pt>
                <c:pt idx="760">
                  <c:v>23.1</c:v>
                </c:pt>
                <c:pt idx="761">
                  <c:v>23.1</c:v>
                </c:pt>
                <c:pt idx="762">
                  <c:v>23.2</c:v>
                </c:pt>
                <c:pt idx="763">
                  <c:v>23.2</c:v>
                </c:pt>
                <c:pt idx="764">
                  <c:v>23.2</c:v>
                </c:pt>
                <c:pt idx="765">
                  <c:v>23.3</c:v>
                </c:pt>
                <c:pt idx="766">
                  <c:v>23.4</c:v>
                </c:pt>
                <c:pt idx="767">
                  <c:v>23.4</c:v>
                </c:pt>
                <c:pt idx="768">
                  <c:v>23.5</c:v>
                </c:pt>
                <c:pt idx="769">
                  <c:v>23.5</c:v>
                </c:pt>
                <c:pt idx="770">
                  <c:v>23.4</c:v>
                </c:pt>
                <c:pt idx="771">
                  <c:v>23.4</c:v>
                </c:pt>
                <c:pt idx="772">
                  <c:v>23.3</c:v>
                </c:pt>
                <c:pt idx="773">
                  <c:v>23.3</c:v>
                </c:pt>
                <c:pt idx="774">
                  <c:v>23.3</c:v>
                </c:pt>
                <c:pt idx="775">
                  <c:v>23.1</c:v>
                </c:pt>
                <c:pt idx="776">
                  <c:v>23.1</c:v>
                </c:pt>
                <c:pt idx="777">
                  <c:v>23.1</c:v>
                </c:pt>
                <c:pt idx="778">
                  <c:v>23</c:v>
                </c:pt>
                <c:pt idx="779">
                  <c:v>22.7</c:v>
                </c:pt>
                <c:pt idx="780">
                  <c:v>22.6</c:v>
                </c:pt>
                <c:pt idx="781">
                  <c:v>22.6</c:v>
                </c:pt>
                <c:pt idx="782">
                  <c:v>22.6</c:v>
                </c:pt>
                <c:pt idx="783">
                  <c:v>22.6</c:v>
                </c:pt>
                <c:pt idx="784">
                  <c:v>22.6</c:v>
                </c:pt>
                <c:pt idx="785">
                  <c:v>22.7</c:v>
                </c:pt>
                <c:pt idx="786">
                  <c:v>22.9</c:v>
                </c:pt>
                <c:pt idx="787">
                  <c:v>22.9</c:v>
                </c:pt>
                <c:pt idx="788">
                  <c:v>23</c:v>
                </c:pt>
                <c:pt idx="789">
                  <c:v>23</c:v>
                </c:pt>
                <c:pt idx="790">
                  <c:v>23.1</c:v>
                </c:pt>
                <c:pt idx="791">
                  <c:v>23.3</c:v>
                </c:pt>
                <c:pt idx="792">
                  <c:v>23.4</c:v>
                </c:pt>
                <c:pt idx="793">
                  <c:v>23.4</c:v>
                </c:pt>
                <c:pt idx="794">
                  <c:v>23.3</c:v>
                </c:pt>
                <c:pt idx="795">
                  <c:v>23.3</c:v>
                </c:pt>
                <c:pt idx="796">
                  <c:v>23.3</c:v>
                </c:pt>
                <c:pt idx="797">
                  <c:v>23.2</c:v>
                </c:pt>
                <c:pt idx="798">
                  <c:v>23.1</c:v>
                </c:pt>
                <c:pt idx="799">
                  <c:v>23.1</c:v>
                </c:pt>
                <c:pt idx="800">
                  <c:v>23.1</c:v>
                </c:pt>
                <c:pt idx="801">
                  <c:v>23.1</c:v>
                </c:pt>
                <c:pt idx="802">
                  <c:v>23.1</c:v>
                </c:pt>
                <c:pt idx="803">
                  <c:v>23.1</c:v>
                </c:pt>
                <c:pt idx="804">
                  <c:v>23.1</c:v>
                </c:pt>
                <c:pt idx="805">
                  <c:v>23.1</c:v>
                </c:pt>
                <c:pt idx="806">
                  <c:v>23.1</c:v>
                </c:pt>
                <c:pt idx="807">
                  <c:v>23.2</c:v>
                </c:pt>
                <c:pt idx="808">
                  <c:v>23.2</c:v>
                </c:pt>
                <c:pt idx="809">
                  <c:v>23.2</c:v>
                </c:pt>
                <c:pt idx="810">
                  <c:v>23.2</c:v>
                </c:pt>
                <c:pt idx="811">
                  <c:v>23.2</c:v>
                </c:pt>
                <c:pt idx="812">
                  <c:v>23.2</c:v>
                </c:pt>
                <c:pt idx="813">
                  <c:v>23.3</c:v>
                </c:pt>
                <c:pt idx="814">
                  <c:v>23.3</c:v>
                </c:pt>
                <c:pt idx="815">
                  <c:v>23.2</c:v>
                </c:pt>
                <c:pt idx="816">
                  <c:v>23</c:v>
                </c:pt>
                <c:pt idx="817">
                  <c:v>23</c:v>
                </c:pt>
                <c:pt idx="818">
                  <c:v>22.8</c:v>
                </c:pt>
                <c:pt idx="819">
                  <c:v>22.7</c:v>
                </c:pt>
                <c:pt idx="820">
                  <c:v>22.7</c:v>
                </c:pt>
                <c:pt idx="821">
                  <c:v>22.8</c:v>
                </c:pt>
                <c:pt idx="822">
                  <c:v>22.8</c:v>
                </c:pt>
                <c:pt idx="823">
                  <c:v>22.8</c:v>
                </c:pt>
                <c:pt idx="824">
                  <c:v>22.8</c:v>
                </c:pt>
                <c:pt idx="825">
                  <c:v>22.8</c:v>
                </c:pt>
                <c:pt idx="826">
                  <c:v>22.8</c:v>
                </c:pt>
                <c:pt idx="827">
                  <c:v>22.6</c:v>
                </c:pt>
                <c:pt idx="828">
                  <c:v>22.5</c:v>
                </c:pt>
                <c:pt idx="829">
                  <c:v>22.5</c:v>
                </c:pt>
                <c:pt idx="830">
                  <c:v>22.5</c:v>
                </c:pt>
                <c:pt idx="831">
                  <c:v>22.5</c:v>
                </c:pt>
                <c:pt idx="832">
                  <c:v>22.5</c:v>
                </c:pt>
                <c:pt idx="833">
                  <c:v>22.5</c:v>
                </c:pt>
                <c:pt idx="834">
                  <c:v>22.6</c:v>
                </c:pt>
                <c:pt idx="835">
                  <c:v>22.6</c:v>
                </c:pt>
                <c:pt idx="836">
                  <c:v>22.6</c:v>
                </c:pt>
                <c:pt idx="837">
                  <c:v>22.5</c:v>
                </c:pt>
                <c:pt idx="838">
                  <c:v>22.4</c:v>
                </c:pt>
                <c:pt idx="839">
                  <c:v>22.3</c:v>
                </c:pt>
                <c:pt idx="840">
                  <c:v>22.3</c:v>
                </c:pt>
                <c:pt idx="841">
                  <c:v>22.2</c:v>
                </c:pt>
                <c:pt idx="842">
                  <c:v>22.2</c:v>
                </c:pt>
                <c:pt idx="843">
                  <c:v>22.3</c:v>
                </c:pt>
                <c:pt idx="844">
                  <c:v>22.3</c:v>
                </c:pt>
                <c:pt idx="845">
                  <c:v>22.3</c:v>
                </c:pt>
                <c:pt idx="846">
                  <c:v>22.3</c:v>
                </c:pt>
                <c:pt idx="847">
                  <c:v>22.2</c:v>
                </c:pt>
                <c:pt idx="848">
                  <c:v>22.1</c:v>
                </c:pt>
                <c:pt idx="849">
                  <c:v>22.1</c:v>
                </c:pt>
                <c:pt idx="850">
                  <c:v>22.1</c:v>
                </c:pt>
                <c:pt idx="851">
                  <c:v>22.1</c:v>
                </c:pt>
                <c:pt idx="852">
                  <c:v>22.1</c:v>
                </c:pt>
                <c:pt idx="853">
                  <c:v>22.1</c:v>
                </c:pt>
                <c:pt idx="854">
                  <c:v>22.1</c:v>
                </c:pt>
                <c:pt idx="855">
                  <c:v>22.1</c:v>
                </c:pt>
                <c:pt idx="856">
                  <c:v>22.1</c:v>
                </c:pt>
                <c:pt idx="857">
                  <c:v>22</c:v>
                </c:pt>
                <c:pt idx="858">
                  <c:v>21.8</c:v>
                </c:pt>
                <c:pt idx="859">
                  <c:v>21.7</c:v>
                </c:pt>
                <c:pt idx="860">
                  <c:v>21.7</c:v>
                </c:pt>
                <c:pt idx="861">
                  <c:v>21.7</c:v>
                </c:pt>
                <c:pt idx="862">
                  <c:v>21.7</c:v>
                </c:pt>
                <c:pt idx="863">
                  <c:v>21.7</c:v>
                </c:pt>
                <c:pt idx="864">
                  <c:v>21.6</c:v>
                </c:pt>
                <c:pt idx="865">
                  <c:v>21.6</c:v>
                </c:pt>
                <c:pt idx="866">
                  <c:v>21.6</c:v>
                </c:pt>
                <c:pt idx="867">
                  <c:v>21.6</c:v>
                </c:pt>
                <c:pt idx="868">
                  <c:v>21.6</c:v>
                </c:pt>
                <c:pt idx="869">
                  <c:v>21.7</c:v>
                </c:pt>
                <c:pt idx="870">
                  <c:v>21.7</c:v>
                </c:pt>
                <c:pt idx="871">
                  <c:v>21.8</c:v>
                </c:pt>
                <c:pt idx="872">
                  <c:v>21.8</c:v>
                </c:pt>
                <c:pt idx="873">
                  <c:v>21.8</c:v>
                </c:pt>
                <c:pt idx="874">
                  <c:v>21.8</c:v>
                </c:pt>
                <c:pt idx="875">
                  <c:v>21.8</c:v>
                </c:pt>
                <c:pt idx="876">
                  <c:v>21.8</c:v>
                </c:pt>
                <c:pt idx="877">
                  <c:v>21.8</c:v>
                </c:pt>
                <c:pt idx="878">
                  <c:v>21.8</c:v>
                </c:pt>
                <c:pt idx="879">
                  <c:v>21.9</c:v>
                </c:pt>
                <c:pt idx="880">
                  <c:v>21.9</c:v>
                </c:pt>
                <c:pt idx="881">
                  <c:v>21.9</c:v>
                </c:pt>
                <c:pt idx="882">
                  <c:v>21.9</c:v>
                </c:pt>
                <c:pt idx="883">
                  <c:v>21.9</c:v>
                </c:pt>
                <c:pt idx="884">
                  <c:v>21.9</c:v>
                </c:pt>
                <c:pt idx="885">
                  <c:v>21.9</c:v>
                </c:pt>
                <c:pt idx="886">
                  <c:v>21.9</c:v>
                </c:pt>
                <c:pt idx="887">
                  <c:v>21.9</c:v>
                </c:pt>
                <c:pt idx="888">
                  <c:v>21.9</c:v>
                </c:pt>
                <c:pt idx="889">
                  <c:v>21.9</c:v>
                </c:pt>
                <c:pt idx="890">
                  <c:v>21.8</c:v>
                </c:pt>
                <c:pt idx="891">
                  <c:v>21.8</c:v>
                </c:pt>
                <c:pt idx="892">
                  <c:v>21.9</c:v>
                </c:pt>
                <c:pt idx="893">
                  <c:v>22</c:v>
                </c:pt>
                <c:pt idx="894">
                  <c:v>22.1</c:v>
                </c:pt>
                <c:pt idx="895">
                  <c:v>22.1</c:v>
                </c:pt>
                <c:pt idx="896">
                  <c:v>22.1</c:v>
                </c:pt>
                <c:pt idx="897">
                  <c:v>22.1</c:v>
                </c:pt>
                <c:pt idx="898">
                  <c:v>22.1</c:v>
                </c:pt>
                <c:pt idx="899">
                  <c:v>22.3</c:v>
                </c:pt>
                <c:pt idx="900">
                  <c:v>22.3</c:v>
                </c:pt>
                <c:pt idx="901">
                  <c:v>22.5</c:v>
                </c:pt>
                <c:pt idx="902">
                  <c:v>22.5</c:v>
                </c:pt>
                <c:pt idx="903">
                  <c:v>22.6</c:v>
                </c:pt>
                <c:pt idx="904">
                  <c:v>22.6</c:v>
                </c:pt>
                <c:pt idx="905">
                  <c:v>22.7</c:v>
                </c:pt>
                <c:pt idx="906">
                  <c:v>22.8</c:v>
                </c:pt>
                <c:pt idx="907">
                  <c:v>22.9</c:v>
                </c:pt>
                <c:pt idx="908">
                  <c:v>23</c:v>
                </c:pt>
                <c:pt idx="909">
                  <c:v>23.1</c:v>
                </c:pt>
                <c:pt idx="910">
                  <c:v>23.2</c:v>
                </c:pt>
                <c:pt idx="911">
                  <c:v>23.2</c:v>
                </c:pt>
                <c:pt idx="912">
                  <c:v>23.2</c:v>
                </c:pt>
                <c:pt idx="913">
                  <c:v>23.3</c:v>
                </c:pt>
                <c:pt idx="914">
                  <c:v>23.3</c:v>
                </c:pt>
                <c:pt idx="915">
                  <c:v>23.3</c:v>
                </c:pt>
                <c:pt idx="916">
                  <c:v>23.3</c:v>
                </c:pt>
                <c:pt idx="917">
                  <c:v>23.4</c:v>
                </c:pt>
                <c:pt idx="918">
                  <c:v>23.6</c:v>
                </c:pt>
                <c:pt idx="919">
                  <c:v>23.7</c:v>
                </c:pt>
                <c:pt idx="920">
                  <c:v>23.7</c:v>
                </c:pt>
                <c:pt idx="921">
                  <c:v>23.8</c:v>
                </c:pt>
                <c:pt idx="922">
                  <c:v>23.8</c:v>
                </c:pt>
                <c:pt idx="923">
                  <c:v>24</c:v>
                </c:pt>
                <c:pt idx="924">
                  <c:v>24</c:v>
                </c:pt>
                <c:pt idx="925">
                  <c:v>24.1</c:v>
                </c:pt>
                <c:pt idx="926">
                  <c:v>24.1</c:v>
                </c:pt>
                <c:pt idx="927">
                  <c:v>24.2</c:v>
                </c:pt>
                <c:pt idx="928">
                  <c:v>24.3</c:v>
                </c:pt>
                <c:pt idx="929">
                  <c:v>24.4</c:v>
                </c:pt>
                <c:pt idx="930">
                  <c:v>24.3</c:v>
                </c:pt>
                <c:pt idx="931">
                  <c:v>24.3</c:v>
                </c:pt>
                <c:pt idx="932">
                  <c:v>24.3</c:v>
                </c:pt>
                <c:pt idx="933">
                  <c:v>24.7</c:v>
                </c:pt>
                <c:pt idx="934">
                  <c:v>25</c:v>
                </c:pt>
                <c:pt idx="935">
                  <c:v>25</c:v>
                </c:pt>
                <c:pt idx="936">
                  <c:v>25</c:v>
                </c:pt>
                <c:pt idx="937">
                  <c:v>24.7</c:v>
                </c:pt>
                <c:pt idx="938">
                  <c:v>24.7</c:v>
                </c:pt>
                <c:pt idx="939">
                  <c:v>24.6</c:v>
                </c:pt>
                <c:pt idx="940">
                  <c:v>24.6</c:v>
                </c:pt>
                <c:pt idx="941">
                  <c:v>24.6</c:v>
                </c:pt>
                <c:pt idx="942">
                  <c:v>24.6</c:v>
                </c:pt>
                <c:pt idx="943">
                  <c:v>24.6</c:v>
                </c:pt>
                <c:pt idx="944">
                  <c:v>24.3</c:v>
                </c:pt>
                <c:pt idx="945">
                  <c:v>24.2</c:v>
                </c:pt>
                <c:pt idx="946">
                  <c:v>24.2</c:v>
                </c:pt>
                <c:pt idx="947">
                  <c:v>24.2</c:v>
                </c:pt>
                <c:pt idx="948">
                  <c:v>24.3</c:v>
                </c:pt>
                <c:pt idx="949">
                  <c:v>24.3</c:v>
                </c:pt>
                <c:pt idx="950">
                  <c:v>24.2</c:v>
                </c:pt>
                <c:pt idx="951">
                  <c:v>24.2</c:v>
                </c:pt>
                <c:pt idx="952">
                  <c:v>24.1</c:v>
                </c:pt>
                <c:pt idx="953">
                  <c:v>23.9</c:v>
                </c:pt>
                <c:pt idx="954">
                  <c:v>23.8</c:v>
                </c:pt>
                <c:pt idx="955">
                  <c:v>23.5</c:v>
                </c:pt>
                <c:pt idx="956">
                  <c:v>23.3</c:v>
                </c:pt>
                <c:pt idx="957">
                  <c:v>23</c:v>
                </c:pt>
                <c:pt idx="958">
                  <c:v>22.7</c:v>
                </c:pt>
                <c:pt idx="959">
                  <c:v>22.5</c:v>
                </c:pt>
                <c:pt idx="960">
                  <c:v>22.4</c:v>
                </c:pt>
                <c:pt idx="961">
                  <c:v>22.4</c:v>
                </c:pt>
                <c:pt idx="962">
                  <c:v>22.4</c:v>
                </c:pt>
                <c:pt idx="963">
                  <c:v>22.3</c:v>
                </c:pt>
                <c:pt idx="964">
                  <c:v>22.3</c:v>
                </c:pt>
                <c:pt idx="965">
                  <c:v>22.2</c:v>
                </c:pt>
                <c:pt idx="966">
                  <c:v>22.1</c:v>
                </c:pt>
                <c:pt idx="967">
                  <c:v>22</c:v>
                </c:pt>
                <c:pt idx="968">
                  <c:v>21.9</c:v>
                </c:pt>
                <c:pt idx="969">
                  <c:v>21.9</c:v>
                </c:pt>
                <c:pt idx="970">
                  <c:v>21.9</c:v>
                </c:pt>
                <c:pt idx="971">
                  <c:v>21.8</c:v>
                </c:pt>
                <c:pt idx="972">
                  <c:v>21.7</c:v>
                </c:pt>
                <c:pt idx="973">
                  <c:v>21.7</c:v>
                </c:pt>
                <c:pt idx="974">
                  <c:v>21.6</c:v>
                </c:pt>
                <c:pt idx="975">
                  <c:v>21.6</c:v>
                </c:pt>
                <c:pt idx="976">
                  <c:v>21.5</c:v>
                </c:pt>
                <c:pt idx="977">
                  <c:v>21.5</c:v>
                </c:pt>
                <c:pt idx="978">
                  <c:v>21.5</c:v>
                </c:pt>
                <c:pt idx="979">
                  <c:v>21.4</c:v>
                </c:pt>
                <c:pt idx="980">
                  <c:v>21.3</c:v>
                </c:pt>
                <c:pt idx="981">
                  <c:v>21.3</c:v>
                </c:pt>
                <c:pt idx="982">
                  <c:v>21.2</c:v>
                </c:pt>
                <c:pt idx="983">
                  <c:v>21.2</c:v>
                </c:pt>
                <c:pt idx="984">
                  <c:v>21.1</c:v>
                </c:pt>
                <c:pt idx="985">
                  <c:v>21</c:v>
                </c:pt>
                <c:pt idx="986">
                  <c:v>21</c:v>
                </c:pt>
                <c:pt idx="987">
                  <c:v>21</c:v>
                </c:pt>
                <c:pt idx="988">
                  <c:v>21</c:v>
                </c:pt>
                <c:pt idx="989">
                  <c:v>21</c:v>
                </c:pt>
                <c:pt idx="990">
                  <c:v>21</c:v>
                </c:pt>
                <c:pt idx="991">
                  <c:v>20.9</c:v>
                </c:pt>
                <c:pt idx="992">
                  <c:v>20.9</c:v>
                </c:pt>
                <c:pt idx="993">
                  <c:v>20.9</c:v>
                </c:pt>
                <c:pt idx="994">
                  <c:v>21</c:v>
                </c:pt>
                <c:pt idx="995">
                  <c:v>21</c:v>
                </c:pt>
                <c:pt idx="996">
                  <c:v>21</c:v>
                </c:pt>
                <c:pt idx="997">
                  <c:v>21.1</c:v>
                </c:pt>
                <c:pt idx="998">
                  <c:v>21.2</c:v>
                </c:pt>
                <c:pt idx="999">
                  <c:v>21.2</c:v>
                </c:pt>
                <c:pt idx="1000">
                  <c:v>21.2</c:v>
                </c:pt>
                <c:pt idx="1001">
                  <c:v>21.3</c:v>
                </c:pt>
                <c:pt idx="1002">
                  <c:v>21.4</c:v>
                </c:pt>
                <c:pt idx="1003">
                  <c:v>21.5</c:v>
                </c:pt>
                <c:pt idx="1004">
                  <c:v>21.5</c:v>
                </c:pt>
                <c:pt idx="1005">
                  <c:v>21.6</c:v>
                </c:pt>
                <c:pt idx="1006">
                  <c:v>21.9</c:v>
                </c:pt>
                <c:pt idx="1007">
                  <c:v>22</c:v>
                </c:pt>
                <c:pt idx="1008">
                  <c:v>22</c:v>
                </c:pt>
                <c:pt idx="1009">
                  <c:v>22</c:v>
                </c:pt>
                <c:pt idx="1010">
                  <c:v>21.9</c:v>
                </c:pt>
                <c:pt idx="1011">
                  <c:v>21.9</c:v>
                </c:pt>
                <c:pt idx="1012">
                  <c:v>21.8</c:v>
                </c:pt>
                <c:pt idx="1013">
                  <c:v>21.8</c:v>
                </c:pt>
                <c:pt idx="1014">
                  <c:v>21.8</c:v>
                </c:pt>
                <c:pt idx="1015">
                  <c:v>21.6</c:v>
                </c:pt>
                <c:pt idx="1016">
                  <c:v>21.5</c:v>
                </c:pt>
                <c:pt idx="1017">
                  <c:v>21.4</c:v>
                </c:pt>
                <c:pt idx="1018">
                  <c:v>21.4</c:v>
                </c:pt>
                <c:pt idx="1019">
                  <c:v>21.4</c:v>
                </c:pt>
                <c:pt idx="1020">
                  <c:v>21.5</c:v>
                </c:pt>
                <c:pt idx="1021">
                  <c:v>21.5</c:v>
                </c:pt>
                <c:pt idx="1022">
                  <c:v>21.5</c:v>
                </c:pt>
                <c:pt idx="1023">
                  <c:v>21.5</c:v>
                </c:pt>
                <c:pt idx="1024">
                  <c:v>21.5</c:v>
                </c:pt>
                <c:pt idx="1025">
                  <c:v>21.5</c:v>
                </c:pt>
                <c:pt idx="1026">
                  <c:v>21.5</c:v>
                </c:pt>
                <c:pt idx="1027">
                  <c:v>21.5</c:v>
                </c:pt>
                <c:pt idx="1028">
                  <c:v>21.5</c:v>
                </c:pt>
                <c:pt idx="1029">
                  <c:v>21.6</c:v>
                </c:pt>
                <c:pt idx="1030">
                  <c:v>21.6</c:v>
                </c:pt>
                <c:pt idx="1031">
                  <c:v>21.6</c:v>
                </c:pt>
                <c:pt idx="1032">
                  <c:v>21.6</c:v>
                </c:pt>
                <c:pt idx="1033">
                  <c:v>21.6</c:v>
                </c:pt>
                <c:pt idx="1034">
                  <c:v>21.7</c:v>
                </c:pt>
                <c:pt idx="1035">
                  <c:v>21.7</c:v>
                </c:pt>
                <c:pt idx="1036">
                  <c:v>21.8</c:v>
                </c:pt>
                <c:pt idx="1037">
                  <c:v>21.8</c:v>
                </c:pt>
                <c:pt idx="1038">
                  <c:v>22</c:v>
                </c:pt>
                <c:pt idx="1039">
                  <c:v>22</c:v>
                </c:pt>
                <c:pt idx="1040">
                  <c:v>22</c:v>
                </c:pt>
                <c:pt idx="1041">
                  <c:v>22.1</c:v>
                </c:pt>
                <c:pt idx="1042">
                  <c:v>22.2</c:v>
                </c:pt>
                <c:pt idx="1043">
                  <c:v>22.2</c:v>
                </c:pt>
                <c:pt idx="1044">
                  <c:v>22.3</c:v>
                </c:pt>
                <c:pt idx="1045">
                  <c:v>22.3</c:v>
                </c:pt>
                <c:pt idx="1046">
                  <c:v>22.3</c:v>
                </c:pt>
                <c:pt idx="1047">
                  <c:v>22.4</c:v>
                </c:pt>
                <c:pt idx="1048">
                  <c:v>22.4</c:v>
                </c:pt>
                <c:pt idx="1049">
                  <c:v>22.4</c:v>
                </c:pt>
                <c:pt idx="1050">
                  <c:v>22.4</c:v>
                </c:pt>
                <c:pt idx="1051">
                  <c:v>22.5</c:v>
                </c:pt>
                <c:pt idx="1052">
                  <c:v>22.5</c:v>
                </c:pt>
                <c:pt idx="1053">
                  <c:v>22.5</c:v>
                </c:pt>
                <c:pt idx="1054">
                  <c:v>22.5</c:v>
                </c:pt>
                <c:pt idx="1055">
                  <c:v>22.6</c:v>
                </c:pt>
                <c:pt idx="1056">
                  <c:v>22.6</c:v>
                </c:pt>
                <c:pt idx="1057">
                  <c:v>22.6</c:v>
                </c:pt>
                <c:pt idx="1058">
                  <c:v>22.6</c:v>
                </c:pt>
                <c:pt idx="1059">
                  <c:v>22.6</c:v>
                </c:pt>
                <c:pt idx="1060">
                  <c:v>22.6</c:v>
                </c:pt>
                <c:pt idx="1061">
                  <c:v>22.6</c:v>
                </c:pt>
                <c:pt idx="1062">
                  <c:v>22.6</c:v>
                </c:pt>
                <c:pt idx="1063">
                  <c:v>22.6</c:v>
                </c:pt>
                <c:pt idx="1064">
                  <c:v>22.7</c:v>
                </c:pt>
                <c:pt idx="1065">
                  <c:v>22.7</c:v>
                </c:pt>
                <c:pt idx="1066">
                  <c:v>22.8</c:v>
                </c:pt>
                <c:pt idx="1067">
                  <c:v>22.8</c:v>
                </c:pt>
                <c:pt idx="1068">
                  <c:v>22.8</c:v>
                </c:pt>
                <c:pt idx="1069">
                  <c:v>22.8</c:v>
                </c:pt>
                <c:pt idx="1070">
                  <c:v>22.8</c:v>
                </c:pt>
                <c:pt idx="1071">
                  <c:v>22.9</c:v>
                </c:pt>
                <c:pt idx="1072">
                  <c:v>22.9</c:v>
                </c:pt>
                <c:pt idx="1073">
                  <c:v>22.9</c:v>
                </c:pt>
                <c:pt idx="1074">
                  <c:v>22.7</c:v>
                </c:pt>
                <c:pt idx="1075">
                  <c:v>22.6</c:v>
                </c:pt>
                <c:pt idx="1076">
                  <c:v>22.6</c:v>
                </c:pt>
                <c:pt idx="1077">
                  <c:v>22.5</c:v>
                </c:pt>
                <c:pt idx="1078">
                  <c:v>22.4</c:v>
                </c:pt>
                <c:pt idx="1079">
                  <c:v>22.2</c:v>
                </c:pt>
                <c:pt idx="1080">
                  <c:v>22.2</c:v>
                </c:pt>
                <c:pt idx="1081">
                  <c:v>22.1</c:v>
                </c:pt>
                <c:pt idx="1082">
                  <c:v>22.1</c:v>
                </c:pt>
                <c:pt idx="1083">
                  <c:v>22</c:v>
                </c:pt>
                <c:pt idx="1084">
                  <c:v>22</c:v>
                </c:pt>
                <c:pt idx="1085">
                  <c:v>22</c:v>
                </c:pt>
                <c:pt idx="1086">
                  <c:v>22</c:v>
                </c:pt>
                <c:pt idx="1087">
                  <c:v>22</c:v>
                </c:pt>
                <c:pt idx="1088">
                  <c:v>22</c:v>
                </c:pt>
                <c:pt idx="1089">
                  <c:v>22</c:v>
                </c:pt>
                <c:pt idx="1090">
                  <c:v>22</c:v>
                </c:pt>
                <c:pt idx="1091">
                  <c:v>22</c:v>
                </c:pt>
                <c:pt idx="1092">
                  <c:v>21.9</c:v>
                </c:pt>
                <c:pt idx="1093">
                  <c:v>21.9</c:v>
                </c:pt>
                <c:pt idx="1094">
                  <c:v>21.9</c:v>
                </c:pt>
                <c:pt idx="1095">
                  <c:v>21.9</c:v>
                </c:pt>
                <c:pt idx="1096">
                  <c:v>21.9</c:v>
                </c:pt>
                <c:pt idx="1097">
                  <c:v>21.9</c:v>
                </c:pt>
                <c:pt idx="1098">
                  <c:v>21.9</c:v>
                </c:pt>
                <c:pt idx="1099">
                  <c:v>22</c:v>
                </c:pt>
                <c:pt idx="1100">
                  <c:v>22</c:v>
                </c:pt>
                <c:pt idx="1101">
                  <c:v>22</c:v>
                </c:pt>
                <c:pt idx="1102">
                  <c:v>22</c:v>
                </c:pt>
                <c:pt idx="1103">
                  <c:v>22.1</c:v>
                </c:pt>
                <c:pt idx="1104">
                  <c:v>22.1</c:v>
                </c:pt>
                <c:pt idx="1105">
                  <c:v>22.1</c:v>
                </c:pt>
                <c:pt idx="1106">
                  <c:v>22.1</c:v>
                </c:pt>
                <c:pt idx="1107">
                  <c:v>22.1</c:v>
                </c:pt>
                <c:pt idx="1108">
                  <c:v>22</c:v>
                </c:pt>
                <c:pt idx="1109">
                  <c:v>22</c:v>
                </c:pt>
                <c:pt idx="1110">
                  <c:v>21.9</c:v>
                </c:pt>
                <c:pt idx="1111">
                  <c:v>21.9</c:v>
                </c:pt>
                <c:pt idx="1112">
                  <c:v>21.8</c:v>
                </c:pt>
                <c:pt idx="1113">
                  <c:v>21.8</c:v>
                </c:pt>
                <c:pt idx="1114">
                  <c:v>21.7</c:v>
                </c:pt>
                <c:pt idx="1115">
                  <c:v>21.7</c:v>
                </c:pt>
                <c:pt idx="1116">
                  <c:v>21.7</c:v>
                </c:pt>
                <c:pt idx="1117">
                  <c:v>21.7</c:v>
                </c:pt>
                <c:pt idx="1118">
                  <c:v>21.7</c:v>
                </c:pt>
                <c:pt idx="1119">
                  <c:v>21.7</c:v>
                </c:pt>
                <c:pt idx="1120">
                  <c:v>21.7</c:v>
                </c:pt>
                <c:pt idx="1121">
                  <c:v>21.7</c:v>
                </c:pt>
                <c:pt idx="1122">
                  <c:v>21.7</c:v>
                </c:pt>
                <c:pt idx="1123">
                  <c:v>21.7</c:v>
                </c:pt>
                <c:pt idx="1124">
                  <c:v>21.6</c:v>
                </c:pt>
                <c:pt idx="1125">
                  <c:v>21.6</c:v>
                </c:pt>
                <c:pt idx="1126">
                  <c:v>21.6</c:v>
                </c:pt>
                <c:pt idx="1127">
                  <c:v>21.6</c:v>
                </c:pt>
                <c:pt idx="1128">
                  <c:v>21.6</c:v>
                </c:pt>
                <c:pt idx="1129">
                  <c:v>21.6</c:v>
                </c:pt>
                <c:pt idx="1130">
                  <c:v>21.6</c:v>
                </c:pt>
                <c:pt idx="1131">
                  <c:v>21.6</c:v>
                </c:pt>
                <c:pt idx="1132">
                  <c:v>21.6</c:v>
                </c:pt>
                <c:pt idx="1133">
                  <c:v>21.5</c:v>
                </c:pt>
                <c:pt idx="1134">
                  <c:v>21.4</c:v>
                </c:pt>
                <c:pt idx="1135">
                  <c:v>21.3</c:v>
                </c:pt>
                <c:pt idx="1136">
                  <c:v>21.3</c:v>
                </c:pt>
                <c:pt idx="1137">
                  <c:v>21.2</c:v>
                </c:pt>
                <c:pt idx="1138">
                  <c:v>21.1</c:v>
                </c:pt>
                <c:pt idx="1139">
                  <c:v>21</c:v>
                </c:pt>
                <c:pt idx="1140">
                  <c:v>21</c:v>
                </c:pt>
                <c:pt idx="1141">
                  <c:v>21</c:v>
                </c:pt>
                <c:pt idx="1142">
                  <c:v>21</c:v>
                </c:pt>
                <c:pt idx="1143">
                  <c:v>21</c:v>
                </c:pt>
                <c:pt idx="1144">
                  <c:v>21</c:v>
                </c:pt>
                <c:pt idx="1145">
                  <c:v>20.9</c:v>
                </c:pt>
                <c:pt idx="1146">
                  <c:v>20.9</c:v>
                </c:pt>
                <c:pt idx="1147">
                  <c:v>20.9</c:v>
                </c:pt>
                <c:pt idx="1148">
                  <c:v>20.9</c:v>
                </c:pt>
                <c:pt idx="1149">
                  <c:v>20.9</c:v>
                </c:pt>
                <c:pt idx="1150">
                  <c:v>20.9</c:v>
                </c:pt>
                <c:pt idx="1151">
                  <c:v>20.9</c:v>
                </c:pt>
                <c:pt idx="1152">
                  <c:v>20.9</c:v>
                </c:pt>
                <c:pt idx="1153">
                  <c:v>20.9</c:v>
                </c:pt>
                <c:pt idx="1154">
                  <c:v>20.9</c:v>
                </c:pt>
                <c:pt idx="1155">
                  <c:v>20.9</c:v>
                </c:pt>
                <c:pt idx="1156">
                  <c:v>20.9</c:v>
                </c:pt>
                <c:pt idx="1157">
                  <c:v>20.9</c:v>
                </c:pt>
                <c:pt idx="1158">
                  <c:v>20.9</c:v>
                </c:pt>
                <c:pt idx="1159">
                  <c:v>20.8</c:v>
                </c:pt>
                <c:pt idx="1160">
                  <c:v>20.8</c:v>
                </c:pt>
                <c:pt idx="1161">
                  <c:v>20.8</c:v>
                </c:pt>
                <c:pt idx="1162">
                  <c:v>20.8</c:v>
                </c:pt>
                <c:pt idx="1163">
                  <c:v>20.7</c:v>
                </c:pt>
                <c:pt idx="1164">
                  <c:v>20.7</c:v>
                </c:pt>
                <c:pt idx="1165">
                  <c:v>20.7</c:v>
                </c:pt>
                <c:pt idx="1166">
                  <c:v>20.7</c:v>
                </c:pt>
                <c:pt idx="1167">
                  <c:v>20.7</c:v>
                </c:pt>
                <c:pt idx="1168">
                  <c:v>20.6</c:v>
                </c:pt>
                <c:pt idx="1169">
                  <c:v>20.6</c:v>
                </c:pt>
                <c:pt idx="1170">
                  <c:v>20.7</c:v>
                </c:pt>
                <c:pt idx="1171">
                  <c:v>20.7</c:v>
                </c:pt>
                <c:pt idx="1172">
                  <c:v>20.7</c:v>
                </c:pt>
                <c:pt idx="1173">
                  <c:v>20.7</c:v>
                </c:pt>
                <c:pt idx="1174">
                  <c:v>20.7</c:v>
                </c:pt>
                <c:pt idx="1175">
                  <c:v>20.7</c:v>
                </c:pt>
                <c:pt idx="1176">
                  <c:v>20.8</c:v>
                </c:pt>
                <c:pt idx="1177">
                  <c:v>20.8</c:v>
                </c:pt>
                <c:pt idx="1178">
                  <c:v>20.8</c:v>
                </c:pt>
                <c:pt idx="1179">
                  <c:v>20.8</c:v>
                </c:pt>
                <c:pt idx="1180">
                  <c:v>20.8</c:v>
                </c:pt>
                <c:pt idx="1181">
                  <c:v>20.8</c:v>
                </c:pt>
                <c:pt idx="1182">
                  <c:v>20.8</c:v>
                </c:pt>
                <c:pt idx="1183">
                  <c:v>20.8</c:v>
                </c:pt>
                <c:pt idx="1184">
                  <c:v>20.7</c:v>
                </c:pt>
                <c:pt idx="1185">
                  <c:v>20.7</c:v>
                </c:pt>
                <c:pt idx="1186">
                  <c:v>20.7</c:v>
                </c:pt>
                <c:pt idx="1187">
                  <c:v>20.6</c:v>
                </c:pt>
                <c:pt idx="1188">
                  <c:v>20.6</c:v>
                </c:pt>
                <c:pt idx="1189">
                  <c:v>20.5</c:v>
                </c:pt>
                <c:pt idx="1190">
                  <c:v>20.5</c:v>
                </c:pt>
                <c:pt idx="1191">
                  <c:v>20.5</c:v>
                </c:pt>
                <c:pt idx="1192">
                  <c:v>20.5</c:v>
                </c:pt>
                <c:pt idx="1193">
                  <c:v>20.5</c:v>
                </c:pt>
                <c:pt idx="1194">
                  <c:v>20.399999999999999</c:v>
                </c:pt>
                <c:pt idx="1195">
                  <c:v>20.399999999999999</c:v>
                </c:pt>
                <c:pt idx="1196">
                  <c:v>20.399999999999999</c:v>
                </c:pt>
                <c:pt idx="1197">
                  <c:v>20.399999999999999</c:v>
                </c:pt>
                <c:pt idx="1198">
                  <c:v>20.3</c:v>
                </c:pt>
                <c:pt idx="1199">
                  <c:v>20.3</c:v>
                </c:pt>
                <c:pt idx="1200">
                  <c:v>20.3</c:v>
                </c:pt>
                <c:pt idx="1201">
                  <c:v>20.399999999999999</c:v>
                </c:pt>
                <c:pt idx="1202">
                  <c:v>20.399999999999999</c:v>
                </c:pt>
                <c:pt idx="1203">
                  <c:v>20.3</c:v>
                </c:pt>
                <c:pt idx="1204">
                  <c:v>20.3</c:v>
                </c:pt>
                <c:pt idx="1205">
                  <c:v>20.3</c:v>
                </c:pt>
                <c:pt idx="1206">
                  <c:v>20.3</c:v>
                </c:pt>
                <c:pt idx="1207">
                  <c:v>20.3</c:v>
                </c:pt>
                <c:pt idx="1208">
                  <c:v>20.3</c:v>
                </c:pt>
                <c:pt idx="1209">
                  <c:v>20.3</c:v>
                </c:pt>
                <c:pt idx="1210">
                  <c:v>20.3</c:v>
                </c:pt>
                <c:pt idx="1211">
                  <c:v>20.3</c:v>
                </c:pt>
                <c:pt idx="1212">
                  <c:v>20.3</c:v>
                </c:pt>
                <c:pt idx="1213">
                  <c:v>20.2</c:v>
                </c:pt>
                <c:pt idx="1214">
                  <c:v>20.2</c:v>
                </c:pt>
                <c:pt idx="1215">
                  <c:v>20.2</c:v>
                </c:pt>
                <c:pt idx="1216">
                  <c:v>20.2</c:v>
                </c:pt>
                <c:pt idx="1217">
                  <c:v>20.2</c:v>
                </c:pt>
                <c:pt idx="1218">
                  <c:v>20.2</c:v>
                </c:pt>
                <c:pt idx="1219">
                  <c:v>20.2</c:v>
                </c:pt>
                <c:pt idx="1220">
                  <c:v>20.2</c:v>
                </c:pt>
                <c:pt idx="1221">
                  <c:v>20.2</c:v>
                </c:pt>
                <c:pt idx="1222">
                  <c:v>20.2</c:v>
                </c:pt>
                <c:pt idx="1223">
                  <c:v>20.2</c:v>
                </c:pt>
                <c:pt idx="1224">
                  <c:v>20.2</c:v>
                </c:pt>
                <c:pt idx="1225">
                  <c:v>20.2</c:v>
                </c:pt>
                <c:pt idx="1226">
                  <c:v>20.2</c:v>
                </c:pt>
                <c:pt idx="1227">
                  <c:v>20.2</c:v>
                </c:pt>
                <c:pt idx="1228">
                  <c:v>20.2</c:v>
                </c:pt>
                <c:pt idx="1229">
                  <c:v>20.2</c:v>
                </c:pt>
                <c:pt idx="1230">
                  <c:v>20.2</c:v>
                </c:pt>
                <c:pt idx="1231">
                  <c:v>20.2</c:v>
                </c:pt>
                <c:pt idx="1232">
                  <c:v>20.2</c:v>
                </c:pt>
                <c:pt idx="1233">
                  <c:v>20.100000000000001</c:v>
                </c:pt>
                <c:pt idx="1234">
                  <c:v>20.100000000000001</c:v>
                </c:pt>
                <c:pt idx="1235">
                  <c:v>20.100000000000001</c:v>
                </c:pt>
                <c:pt idx="1236">
                  <c:v>20.100000000000001</c:v>
                </c:pt>
                <c:pt idx="1237">
                  <c:v>20.100000000000001</c:v>
                </c:pt>
                <c:pt idx="1238">
                  <c:v>20.100000000000001</c:v>
                </c:pt>
                <c:pt idx="1239">
                  <c:v>20.100000000000001</c:v>
                </c:pt>
                <c:pt idx="1240">
                  <c:v>20.100000000000001</c:v>
                </c:pt>
                <c:pt idx="1241">
                  <c:v>20.100000000000001</c:v>
                </c:pt>
                <c:pt idx="1242">
                  <c:v>20.100000000000001</c:v>
                </c:pt>
                <c:pt idx="1243">
                  <c:v>20.100000000000001</c:v>
                </c:pt>
                <c:pt idx="1244">
                  <c:v>20.100000000000001</c:v>
                </c:pt>
                <c:pt idx="1245">
                  <c:v>20.100000000000001</c:v>
                </c:pt>
                <c:pt idx="1246">
                  <c:v>20.100000000000001</c:v>
                </c:pt>
                <c:pt idx="1247">
                  <c:v>20.100000000000001</c:v>
                </c:pt>
                <c:pt idx="1248">
                  <c:v>20.100000000000001</c:v>
                </c:pt>
                <c:pt idx="1249">
                  <c:v>20.100000000000001</c:v>
                </c:pt>
                <c:pt idx="1250">
                  <c:v>20.100000000000001</c:v>
                </c:pt>
                <c:pt idx="1251">
                  <c:v>20.100000000000001</c:v>
                </c:pt>
                <c:pt idx="1252">
                  <c:v>20.100000000000001</c:v>
                </c:pt>
                <c:pt idx="1253">
                  <c:v>20.100000000000001</c:v>
                </c:pt>
                <c:pt idx="1254">
                  <c:v>20.100000000000001</c:v>
                </c:pt>
                <c:pt idx="1255">
                  <c:v>20</c:v>
                </c:pt>
                <c:pt idx="1256">
                  <c:v>20</c:v>
                </c:pt>
                <c:pt idx="1257">
                  <c:v>20</c:v>
                </c:pt>
                <c:pt idx="1258">
                  <c:v>20</c:v>
                </c:pt>
                <c:pt idx="1259">
                  <c:v>19.899999999999999</c:v>
                </c:pt>
                <c:pt idx="1260">
                  <c:v>19.899999999999999</c:v>
                </c:pt>
                <c:pt idx="1261">
                  <c:v>19.899999999999999</c:v>
                </c:pt>
                <c:pt idx="1262">
                  <c:v>19.899999999999999</c:v>
                </c:pt>
                <c:pt idx="1263">
                  <c:v>19.899999999999999</c:v>
                </c:pt>
                <c:pt idx="1264">
                  <c:v>19.899999999999999</c:v>
                </c:pt>
                <c:pt idx="1265">
                  <c:v>19.899999999999999</c:v>
                </c:pt>
                <c:pt idx="1266">
                  <c:v>19.899999999999999</c:v>
                </c:pt>
                <c:pt idx="1267">
                  <c:v>19.899999999999999</c:v>
                </c:pt>
                <c:pt idx="1268">
                  <c:v>19.899999999999999</c:v>
                </c:pt>
                <c:pt idx="1269">
                  <c:v>19.899999999999999</c:v>
                </c:pt>
                <c:pt idx="1270">
                  <c:v>19.899999999999999</c:v>
                </c:pt>
                <c:pt idx="1271">
                  <c:v>19.8</c:v>
                </c:pt>
                <c:pt idx="1272">
                  <c:v>19.899999999999999</c:v>
                </c:pt>
                <c:pt idx="1273">
                  <c:v>19.899999999999999</c:v>
                </c:pt>
                <c:pt idx="1274">
                  <c:v>19.899999999999999</c:v>
                </c:pt>
                <c:pt idx="1275">
                  <c:v>19.8</c:v>
                </c:pt>
                <c:pt idx="1276">
                  <c:v>19.8</c:v>
                </c:pt>
                <c:pt idx="1277">
                  <c:v>19.8</c:v>
                </c:pt>
                <c:pt idx="1278">
                  <c:v>19.8</c:v>
                </c:pt>
                <c:pt idx="1279">
                  <c:v>19.8</c:v>
                </c:pt>
                <c:pt idx="1280">
                  <c:v>19.8</c:v>
                </c:pt>
                <c:pt idx="1281">
                  <c:v>19.8</c:v>
                </c:pt>
                <c:pt idx="1282">
                  <c:v>19.8</c:v>
                </c:pt>
                <c:pt idx="1283">
                  <c:v>19.8</c:v>
                </c:pt>
                <c:pt idx="1284">
                  <c:v>19.8</c:v>
                </c:pt>
                <c:pt idx="1285">
                  <c:v>19.8</c:v>
                </c:pt>
                <c:pt idx="1286">
                  <c:v>19.8</c:v>
                </c:pt>
                <c:pt idx="1287">
                  <c:v>19.899999999999999</c:v>
                </c:pt>
                <c:pt idx="1288">
                  <c:v>19.8</c:v>
                </c:pt>
                <c:pt idx="1289">
                  <c:v>19.8</c:v>
                </c:pt>
                <c:pt idx="1290">
                  <c:v>19.899999999999999</c:v>
                </c:pt>
                <c:pt idx="1291">
                  <c:v>19.899999999999999</c:v>
                </c:pt>
                <c:pt idx="1292">
                  <c:v>19.899999999999999</c:v>
                </c:pt>
                <c:pt idx="1293">
                  <c:v>19.8</c:v>
                </c:pt>
                <c:pt idx="1294">
                  <c:v>19.8</c:v>
                </c:pt>
                <c:pt idx="1295">
                  <c:v>19.8</c:v>
                </c:pt>
                <c:pt idx="1296">
                  <c:v>19.8</c:v>
                </c:pt>
                <c:pt idx="1297">
                  <c:v>19.8</c:v>
                </c:pt>
                <c:pt idx="1298">
                  <c:v>19.8</c:v>
                </c:pt>
                <c:pt idx="1299">
                  <c:v>19.8</c:v>
                </c:pt>
                <c:pt idx="1300">
                  <c:v>19.8</c:v>
                </c:pt>
                <c:pt idx="1301">
                  <c:v>19.8</c:v>
                </c:pt>
                <c:pt idx="1302">
                  <c:v>19.8</c:v>
                </c:pt>
                <c:pt idx="1303">
                  <c:v>19.8</c:v>
                </c:pt>
                <c:pt idx="1304">
                  <c:v>19.8</c:v>
                </c:pt>
                <c:pt idx="1305">
                  <c:v>19.8</c:v>
                </c:pt>
                <c:pt idx="1306">
                  <c:v>19.8</c:v>
                </c:pt>
                <c:pt idx="1307">
                  <c:v>19.8</c:v>
                </c:pt>
                <c:pt idx="1308">
                  <c:v>19.8</c:v>
                </c:pt>
                <c:pt idx="1309">
                  <c:v>19.8</c:v>
                </c:pt>
                <c:pt idx="1310">
                  <c:v>19.8</c:v>
                </c:pt>
                <c:pt idx="1311">
                  <c:v>19.8</c:v>
                </c:pt>
                <c:pt idx="1312">
                  <c:v>19.7</c:v>
                </c:pt>
                <c:pt idx="1313">
                  <c:v>19.7</c:v>
                </c:pt>
                <c:pt idx="1314">
                  <c:v>19.7</c:v>
                </c:pt>
                <c:pt idx="1315">
                  <c:v>19.600000000000001</c:v>
                </c:pt>
                <c:pt idx="1316">
                  <c:v>19.600000000000001</c:v>
                </c:pt>
                <c:pt idx="1317">
                  <c:v>19.5</c:v>
                </c:pt>
                <c:pt idx="1318">
                  <c:v>19.5</c:v>
                </c:pt>
                <c:pt idx="1319">
                  <c:v>19.5</c:v>
                </c:pt>
                <c:pt idx="1320">
                  <c:v>19.5</c:v>
                </c:pt>
                <c:pt idx="1321">
                  <c:v>19.5</c:v>
                </c:pt>
                <c:pt idx="1322">
                  <c:v>19.5</c:v>
                </c:pt>
                <c:pt idx="1323">
                  <c:v>19.5</c:v>
                </c:pt>
                <c:pt idx="1324">
                  <c:v>19.5</c:v>
                </c:pt>
                <c:pt idx="1325">
                  <c:v>19.5</c:v>
                </c:pt>
                <c:pt idx="1326">
                  <c:v>19.5</c:v>
                </c:pt>
                <c:pt idx="1327">
                  <c:v>19.5</c:v>
                </c:pt>
                <c:pt idx="1328">
                  <c:v>19.5</c:v>
                </c:pt>
                <c:pt idx="1329">
                  <c:v>19.5</c:v>
                </c:pt>
                <c:pt idx="1330">
                  <c:v>19.5</c:v>
                </c:pt>
                <c:pt idx="1331">
                  <c:v>19.5</c:v>
                </c:pt>
                <c:pt idx="1332">
                  <c:v>19.5</c:v>
                </c:pt>
                <c:pt idx="1333">
                  <c:v>19.5</c:v>
                </c:pt>
                <c:pt idx="1334">
                  <c:v>19.5</c:v>
                </c:pt>
                <c:pt idx="1335">
                  <c:v>19.399999999999999</c:v>
                </c:pt>
                <c:pt idx="1336">
                  <c:v>19.399999999999999</c:v>
                </c:pt>
                <c:pt idx="1337">
                  <c:v>19.399999999999999</c:v>
                </c:pt>
                <c:pt idx="1338">
                  <c:v>19.5</c:v>
                </c:pt>
                <c:pt idx="1339">
                  <c:v>19.5</c:v>
                </c:pt>
                <c:pt idx="1340">
                  <c:v>19.5</c:v>
                </c:pt>
                <c:pt idx="1341">
                  <c:v>19.5</c:v>
                </c:pt>
                <c:pt idx="1342">
                  <c:v>19.5</c:v>
                </c:pt>
                <c:pt idx="1343">
                  <c:v>19.600000000000001</c:v>
                </c:pt>
                <c:pt idx="1344">
                  <c:v>19.600000000000001</c:v>
                </c:pt>
                <c:pt idx="1345">
                  <c:v>19.600000000000001</c:v>
                </c:pt>
                <c:pt idx="1346">
                  <c:v>19.600000000000001</c:v>
                </c:pt>
                <c:pt idx="1347">
                  <c:v>19.7</c:v>
                </c:pt>
                <c:pt idx="1348">
                  <c:v>19.7</c:v>
                </c:pt>
                <c:pt idx="1349">
                  <c:v>19.7</c:v>
                </c:pt>
                <c:pt idx="1350">
                  <c:v>19.8</c:v>
                </c:pt>
                <c:pt idx="1351">
                  <c:v>19.8</c:v>
                </c:pt>
                <c:pt idx="1352">
                  <c:v>19.8</c:v>
                </c:pt>
                <c:pt idx="1353">
                  <c:v>19.8</c:v>
                </c:pt>
                <c:pt idx="1354">
                  <c:v>19.8</c:v>
                </c:pt>
                <c:pt idx="1355">
                  <c:v>19.899999999999999</c:v>
                </c:pt>
                <c:pt idx="1356">
                  <c:v>19.899999999999999</c:v>
                </c:pt>
                <c:pt idx="1357">
                  <c:v>19.899999999999999</c:v>
                </c:pt>
                <c:pt idx="1358">
                  <c:v>19.899999999999999</c:v>
                </c:pt>
                <c:pt idx="1359">
                  <c:v>19.899999999999999</c:v>
                </c:pt>
                <c:pt idx="1360">
                  <c:v>19.899999999999999</c:v>
                </c:pt>
                <c:pt idx="1361">
                  <c:v>19.899999999999999</c:v>
                </c:pt>
                <c:pt idx="1362">
                  <c:v>19.899999999999999</c:v>
                </c:pt>
                <c:pt idx="1363">
                  <c:v>19.899999999999999</c:v>
                </c:pt>
                <c:pt idx="1364">
                  <c:v>19.899999999999999</c:v>
                </c:pt>
                <c:pt idx="1365">
                  <c:v>19.899999999999999</c:v>
                </c:pt>
                <c:pt idx="1366">
                  <c:v>19.899999999999999</c:v>
                </c:pt>
                <c:pt idx="1367">
                  <c:v>19.899999999999999</c:v>
                </c:pt>
                <c:pt idx="1368">
                  <c:v>19.899999999999999</c:v>
                </c:pt>
                <c:pt idx="1369">
                  <c:v>19.899999999999999</c:v>
                </c:pt>
                <c:pt idx="1370">
                  <c:v>19.899999999999999</c:v>
                </c:pt>
                <c:pt idx="1371">
                  <c:v>19.899999999999999</c:v>
                </c:pt>
                <c:pt idx="1372">
                  <c:v>19.899999999999999</c:v>
                </c:pt>
                <c:pt idx="1373">
                  <c:v>19.899999999999999</c:v>
                </c:pt>
                <c:pt idx="1374">
                  <c:v>19.899999999999999</c:v>
                </c:pt>
                <c:pt idx="1375">
                  <c:v>19.899999999999999</c:v>
                </c:pt>
                <c:pt idx="1376">
                  <c:v>19.899999999999999</c:v>
                </c:pt>
                <c:pt idx="1377">
                  <c:v>19.899999999999999</c:v>
                </c:pt>
                <c:pt idx="1378">
                  <c:v>19.899999999999999</c:v>
                </c:pt>
                <c:pt idx="1379">
                  <c:v>19.899999999999999</c:v>
                </c:pt>
                <c:pt idx="1380">
                  <c:v>19.899999999999999</c:v>
                </c:pt>
                <c:pt idx="1381">
                  <c:v>19.899999999999999</c:v>
                </c:pt>
                <c:pt idx="1382">
                  <c:v>19.899999999999999</c:v>
                </c:pt>
                <c:pt idx="1383">
                  <c:v>19.8</c:v>
                </c:pt>
                <c:pt idx="1384">
                  <c:v>19.8</c:v>
                </c:pt>
                <c:pt idx="1385">
                  <c:v>19.8</c:v>
                </c:pt>
                <c:pt idx="1386">
                  <c:v>19.8</c:v>
                </c:pt>
                <c:pt idx="1387">
                  <c:v>19.8</c:v>
                </c:pt>
                <c:pt idx="1388">
                  <c:v>19.7</c:v>
                </c:pt>
                <c:pt idx="1389">
                  <c:v>19.7</c:v>
                </c:pt>
                <c:pt idx="1390">
                  <c:v>19.7</c:v>
                </c:pt>
                <c:pt idx="1391">
                  <c:v>19.7</c:v>
                </c:pt>
                <c:pt idx="1392">
                  <c:v>19.7</c:v>
                </c:pt>
                <c:pt idx="1393">
                  <c:v>19.600000000000001</c:v>
                </c:pt>
                <c:pt idx="1394">
                  <c:v>19.600000000000001</c:v>
                </c:pt>
                <c:pt idx="1395">
                  <c:v>19.600000000000001</c:v>
                </c:pt>
                <c:pt idx="1396">
                  <c:v>19.600000000000001</c:v>
                </c:pt>
                <c:pt idx="1397">
                  <c:v>19.600000000000001</c:v>
                </c:pt>
                <c:pt idx="1398">
                  <c:v>19.600000000000001</c:v>
                </c:pt>
                <c:pt idx="1399">
                  <c:v>19.5</c:v>
                </c:pt>
                <c:pt idx="1400">
                  <c:v>19.5</c:v>
                </c:pt>
                <c:pt idx="1401">
                  <c:v>19.5</c:v>
                </c:pt>
                <c:pt idx="1402">
                  <c:v>19.5</c:v>
                </c:pt>
                <c:pt idx="1403">
                  <c:v>19.5</c:v>
                </c:pt>
                <c:pt idx="1404">
                  <c:v>19.399999999999999</c:v>
                </c:pt>
                <c:pt idx="1405">
                  <c:v>19.399999999999999</c:v>
                </c:pt>
                <c:pt idx="1406">
                  <c:v>19.399999999999999</c:v>
                </c:pt>
                <c:pt idx="1407">
                  <c:v>19.399999999999999</c:v>
                </c:pt>
                <c:pt idx="1408">
                  <c:v>19.399999999999999</c:v>
                </c:pt>
                <c:pt idx="1409">
                  <c:v>19.399999999999999</c:v>
                </c:pt>
                <c:pt idx="1410">
                  <c:v>19.399999999999999</c:v>
                </c:pt>
                <c:pt idx="1411">
                  <c:v>19.399999999999999</c:v>
                </c:pt>
                <c:pt idx="1412">
                  <c:v>19.3</c:v>
                </c:pt>
                <c:pt idx="1413">
                  <c:v>19.3</c:v>
                </c:pt>
                <c:pt idx="1414">
                  <c:v>19.3</c:v>
                </c:pt>
                <c:pt idx="1415">
                  <c:v>19.3</c:v>
                </c:pt>
                <c:pt idx="1416">
                  <c:v>19.3</c:v>
                </c:pt>
                <c:pt idx="1417">
                  <c:v>19.3</c:v>
                </c:pt>
                <c:pt idx="1418">
                  <c:v>19.3</c:v>
                </c:pt>
                <c:pt idx="1419">
                  <c:v>19.3</c:v>
                </c:pt>
                <c:pt idx="1420">
                  <c:v>19.3</c:v>
                </c:pt>
                <c:pt idx="1421">
                  <c:v>19.3</c:v>
                </c:pt>
                <c:pt idx="1422">
                  <c:v>19.3</c:v>
                </c:pt>
                <c:pt idx="1423">
                  <c:v>19.3</c:v>
                </c:pt>
                <c:pt idx="1424">
                  <c:v>19.3</c:v>
                </c:pt>
                <c:pt idx="1425">
                  <c:v>19.2</c:v>
                </c:pt>
                <c:pt idx="1426">
                  <c:v>19.2</c:v>
                </c:pt>
                <c:pt idx="1427">
                  <c:v>19.2</c:v>
                </c:pt>
                <c:pt idx="1428">
                  <c:v>19.2</c:v>
                </c:pt>
                <c:pt idx="1429">
                  <c:v>19.2</c:v>
                </c:pt>
                <c:pt idx="1430">
                  <c:v>19.2</c:v>
                </c:pt>
                <c:pt idx="1431">
                  <c:v>19.2</c:v>
                </c:pt>
                <c:pt idx="1432">
                  <c:v>19.2</c:v>
                </c:pt>
                <c:pt idx="1433">
                  <c:v>19.2</c:v>
                </c:pt>
                <c:pt idx="1434">
                  <c:v>19.2</c:v>
                </c:pt>
                <c:pt idx="1435">
                  <c:v>19.2</c:v>
                </c:pt>
                <c:pt idx="1436">
                  <c:v>19.100000000000001</c:v>
                </c:pt>
                <c:pt idx="1437">
                  <c:v>19.100000000000001</c:v>
                </c:pt>
                <c:pt idx="1438">
                  <c:v>19.100000000000001</c:v>
                </c:pt>
                <c:pt idx="1439">
                  <c:v>19.100000000000001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39072"/>
        <c:axId val="169779200"/>
      </c:lineChart>
      <c:catAx>
        <c:axId val="3673907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169779200"/>
        <c:crosses val="autoZero"/>
        <c:auto val="1"/>
        <c:lblAlgn val="ctr"/>
        <c:lblOffset val="100"/>
        <c:tickLblSkip val="120"/>
        <c:noMultiLvlLbl val="0"/>
      </c:catAx>
      <c:valAx>
        <c:axId val="1697792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3673907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8184578011E-2"/>
          <c:y val="7.390041928721174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RELEVÉS!$Q$9:$Q$1448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RELEVÉS!$F$9:$F$1448</c:f>
              <c:numCache>
                <c:formatCode>General</c:formatCode>
                <c:ptCount val="1440"/>
                <c:pt idx="0">
                  <c:v>0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3.6</c:v>
                </c:pt>
                <c:pt idx="10">
                  <c:v>1.8</c:v>
                </c:pt>
                <c:pt idx="11">
                  <c:v>3.6</c:v>
                </c:pt>
                <c:pt idx="12">
                  <c:v>1.8</c:v>
                </c:pt>
                <c:pt idx="13">
                  <c:v>0</c:v>
                </c:pt>
                <c:pt idx="14">
                  <c:v>1.8</c:v>
                </c:pt>
                <c:pt idx="15">
                  <c:v>0</c:v>
                </c:pt>
                <c:pt idx="16">
                  <c:v>1.8</c:v>
                </c:pt>
                <c:pt idx="17">
                  <c:v>0</c:v>
                </c:pt>
                <c:pt idx="18">
                  <c:v>1.8</c:v>
                </c:pt>
                <c:pt idx="19">
                  <c:v>0</c:v>
                </c:pt>
                <c:pt idx="20">
                  <c:v>1.8</c:v>
                </c:pt>
                <c:pt idx="21">
                  <c:v>1.8</c:v>
                </c:pt>
                <c:pt idx="22">
                  <c:v>0</c:v>
                </c:pt>
                <c:pt idx="23">
                  <c:v>1.8</c:v>
                </c:pt>
                <c:pt idx="24">
                  <c:v>1.8</c:v>
                </c:pt>
                <c:pt idx="25">
                  <c:v>1.8</c:v>
                </c:pt>
                <c:pt idx="26">
                  <c:v>3.6</c:v>
                </c:pt>
                <c:pt idx="27">
                  <c:v>1.8</c:v>
                </c:pt>
                <c:pt idx="28">
                  <c:v>1.8</c:v>
                </c:pt>
                <c:pt idx="29">
                  <c:v>0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1.8</c:v>
                </c:pt>
                <c:pt idx="34">
                  <c:v>1.8</c:v>
                </c:pt>
                <c:pt idx="35">
                  <c:v>1.8</c:v>
                </c:pt>
                <c:pt idx="36">
                  <c:v>1.8</c:v>
                </c:pt>
                <c:pt idx="37">
                  <c:v>1.8</c:v>
                </c:pt>
                <c:pt idx="38">
                  <c:v>1.8</c:v>
                </c:pt>
                <c:pt idx="39">
                  <c:v>1.8</c:v>
                </c:pt>
                <c:pt idx="40">
                  <c:v>1.8</c:v>
                </c:pt>
                <c:pt idx="41">
                  <c:v>1.8</c:v>
                </c:pt>
                <c:pt idx="42">
                  <c:v>1.8</c:v>
                </c:pt>
                <c:pt idx="43">
                  <c:v>0</c:v>
                </c:pt>
                <c:pt idx="44">
                  <c:v>0</c:v>
                </c:pt>
                <c:pt idx="45">
                  <c:v>1.8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1.8</c:v>
                </c:pt>
                <c:pt idx="55">
                  <c:v>1.8</c:v>
                </c:pt>
                <c:pt idx="56">
                  <c:v>1.8</c:v>
                </c:pt>
                <c:pt idx="57">
                  <c:v>1.8</c:v>
                </c:pt>
                <c:pt idx="58">
                  <c:v>3.6</c:v>
                </c:pt>
                <c:pt idx="59">
                  <c:v>5.4</c:v>
                </c:pt>
                <c:pt idx="60">
                  <c:v>5.4</c:v>
                </c:pt>
                <c:pt idx="61">
                  <c:v>3.6</c:v>
                </c:pt>
                <c:pt idx="62">
                  <c:v>1.8</c:v>
                </c:pt>
                <c:pt idx="63">
                  <c:v>3.6</c:v>
                </c:pt>
                <c:pt idx="64">
                  <c:v>3.6</c:v>
                </c:pt>
                <c:pt idx="65">
                  <c:v>3.6</c:v>
                </c:pt>
                <c:pt idx="66">
                  <c:v>3.6</c:v>
                </c:pt>
                <c:pt idx="67">
                  <c:v>3.6</c:v>
                </c:pt>
                <c:pt idx="68">
                  <c:v>3.6</c:v>
                </c:pt>
                <c:pt idx="69">
                  <c:v>3.6</c:v>
                </c:pt>
                <c:pt idx="70">
                  <c:v>3.6</c:v>
                </c:pt>
                <c:pt idx="71">
                  <c:v>5.4</c:v>
                </c:pt>
                <c:pt idx="72">
                  <c:v>5.4</c:v>
                </c:pt>
                <c:pt idx="73">
                  <c:v>7.2</c:v>
                </c:pt>
                <c:pt idx="74">
                  <c:v>5.4</c:v>
                </c:pt>
                <c:pt idx="75">
                  <c:v>7.2</c:v>
                </c:pt>
                <c:pt idx="76">
                  <c:v>5.4</c:v>
                </c:pt>
                <c:pt idx="77">
                  <c:v>3.6</c:v>
                </c:pt>
                <c:pt idx="78">
                  <c:v>1.8</c:v>
                </c:pt>
                <c:pt idx="79">
                  <c:v>1.8</c:v>
                </c:pt>
                <c:pt idx="80">
                  <c:v>1.8</c:v>
                </c:pt>
                <c:pt idx="81">
                  <c:v>1.8</c:v>
                </c:pt>
                <c:pt idx="82">
                  <c:v>5.4</c:v>
                </c:pt>
                <c:pt idx="83">
                  <c:v>5.4</c:v>
                </c:pt>
                <c:pt idx="84">
                  <c:v>5.4</c:v>
                </c:pt>
                <c:pt idx="85">
                  <c:v>5.4</c:v>
                </c:pt>
                <c:pt idx="86">
                  <c:v>1.8</c:v>
                </c:pt>
                <c:pt idx="87">
                  <c:v>5.4</c:v>
                </c:pt>
                <c:pt idx="88">
                  <c:v>5.4</c:v>
                </c:pt>
                <c:pt idx="89">
                  <c:v>9.4</c:v>
                </c:pt>
                <c:pt idx="90">
                  <c:v>7.2</c:v>
                </c:pt>
                <c:pt idx="91">
                  <c:v>1.8</c:v>
                </c:pt>
                <c:pt idx="92">
                  <c:v>7.2</c:v>
                </c:pt>
                <c:pt idx="93">
                  <c:v>3.6</c:v>
                </c:pt>
                <c:pt idx="94">
                  <c:v>3.6</c:v>
                </c:pt>
                <c:pt idx="95">
                  <c:v>3.6</c:v>
                </c:pt>
                <c:pt idx="96">
                  <c:v>3.6</c:v>
                </c:pt>
                <c:pt idx="97">
                  <c:v>5.4</c:v>
                </c:pt>
                <c:pt idx="98">
                  <c:v>5.4</c:v>
                </c:pt>
                <c:pt idx="99">
                  <c:v>5.4</c:v>
                </c:pt>
                <c:pt idx="100">
                  <c:v>7.2</c:v>
                </c:pt>
                <c:pt idx="101">
                  <c:v>7.2</c:v>
                </c:pt>
                <c:pt idx="102">
                  <c:v>7.2</c:v>
                </c:pt>
                <c:pt idx="103">
                  <c:v>5.4</c:v>
                </c:pt>
                <c:pt idx="104">
                  <c:v>5.4</c:v>
                </c:pt>
                <c:pt idx="105">
                  <c:v>3.6</c:v>
                </c:pt>
                <c:pt idx="106">
                  <c:v>9.4</c:v>
                </c:pt>
                <c:pt idx="107">
                  <c:v>5.4</c:v>
                </c:pt>
                <c:pt idx="108">
                  <c:v>3.6</c:v>
                </c:pt>
                <c:pt idx="109">
                  <c:v>5.4</c:v>
                </c:pt>
                <c:pt idx="110">
                  <c:v>3.6</c:v>
                </c:pt>
                <c:pt idx="111">
                  <c:v>3.6</c:v>
                </c:pt>
                <c:pt idx="112">
                  <c:v>5.4</c:v>
                </c:pt>
                <c:pt idx="113">
                  <c:v>1.8</c:v>
                </c:pt>
                <c:pt idx="114">
                  <c:v>1.8</c:v>
                </c:pt>
                <c:pt idx="115">
                  <c:v>3.6</c:v>
                </c:pt>
                <c:pt idx="116">
                  <c:v>3.6</c:v>
                </c:pt>
                <c:pt idx="117">
                  <c:v>7.2</c:v>
                </c:pt>
                <c:pt idx="118">
                  <c:v>3.6</c:v>
                </c:pt>
                <c:pt idx="119">
                  <c:v>7.2</c:v>
                </c:pt>
                <c:pt idx="120">
                  <c:v>3.6</c:v>
                </c:pt>
                <c:pt idx="121">
                  <c:v>3.6</c:v>
                </c:pt>
                <c:pt idx="122">
                  <c:v>3.6</c:v>
                </c:pt>
                <c:pt idx="123">
                  <c:v>5.4</c:v>
                </c:pt>
                <c:pt idx="124">
                  <c:v>3.6</c:v>
                </c:pt>
                <c:pt idx="125">
                  <c:v>3.6</c:v>
                </c:pt>
                <c:pt idx="126">
                  <c:v>1.8</c:v>
                </c:pt>
                <c:pt idx="127">
                  <c:v>0</c:v>
                </c:pt>
                <c:pt idx="128">
                  <c:v>1.8</c:v>
                </c:pt>
                <c:pt idx="129">
                  <c:v>3.6</c:v>
                </c:pt>
                <c:pt idx="130">
                  <c:v>3.6</c:v>
                </c:pt>
                <c:pt idx="131">
                  <c:v>3.6</c:v>
                </c:pt>
                <c:pt idx="132">
                  <c:v>3.6</c:v>
                </c:pt>
                <c:pt idx="133">
                  <c:v>3.6</c:v>
                </c:pt>
                <c:pt idx="134">
                  <c:v>3.6</c:v>
                </c:pt>
                <c:pt idx="135">
                  <c:v>1.8</c:v>
                </c:pt>
                <c:pt idx="136">
                  <c:v>3.6</c:v>
                </c:pt>
                <c:pt idx="137">
                  <c:v>3.6</c:v>
                </c:pt>
                <c:pt idx="138">
                  <c:v>1.8</c:v>
                </c:pt>
                <c:pt idx="139">
                  <c:v>3.6</c:v>
                </c:pt>
                <c:pt idx="140">
                  <c:v>1.8</c:v>
                </c:pt>
                <c:pt idx="141">
                  <c:v>1.8</c:v>
                </c:pt>
                <c:pt idx="142">
                  <c:v>3.6</c:v>
                </c:pt>
                <c:pt idx="143">
                  <c:v>3.6</c:v>
                </c:pt>
                <c:pt idx="144">
                  <c:v>3.6</c:v>
                </c:pt>
                <c:pt idx="145">
                  <c:v>5.4</c:v>
                </c:pt>
                <c:pt idx="146">
                  <c:v>7.2</c:v>
                </c:pt>
                <c:pt idx="147">
                  <c:v>5.4</c:v>
                </c:pt>
                <c:pt idx="148">
                  <c:v>5.4</c:v>
                </c:pt>
                <c:pt idx="149">
                  <c:v>5.4</c:v>
                </c:pt>
                <c:pt idx="150">
                  <c:v>5.4</c:v>
                </c:pt>
                <c:pt idx="151">
                  <c:v>7.2</c:v>
                </c:pt>
                <c:pt idx="152">
                  <c:v>1.8</c:v>
                </c:pt>
                <c:pt idx="153">
                  <c:v>3.6</c:v>
                </c:pt>
                <c:pt idx="154">
                  <c:v>3.6</c:v>
                </c:pt>
                <c:pt idx="155">
                  <c:v>5.4</c:v>
                </c:pt>
                <c:pt idx="156">
                  <c:v>5.4</c:v>
                </c:pt>
                <c:pt idx="157">
                  <c:v>1.8</c:v>
                </c:pt>
                <c:pt idx="158">
                  <c:v>7.2</c:v>
                </c:pt>
                <c:pt idx="159">
                  <c:v>5.4</c:v>
                </c:pt>
                <c:pt idx="160">
                  <c:v>7.2</c:v>
                </c:pt>
                <c:pt idx="161">
                  <c:v>3.6</c:v>
                </c:pt>
                <c:pt idx="162">
                  <c:v>7.2</c:v>
                </c:pt>
                <c:pt idx="163">
                  <c:v>5.4</c:v>
                </c:pt>
                <c:pt idx="164">
                  <c:v>5.4</c:v>
                </c:pt>
                <c:pt idx="165">
                  <c:v>5.4</c:v>
                </c:pt>
                <c:pt idx="166">
                  <c:v>7.2</c:v>
                </c:pt>
                <c:pt idx="167">
                  <c:v>1.8</c:v>
                </c:pt>
                <c:pt idx="168">
                  <c:v>5.4</c:v>
                </c:pt>
                <c:pt idx="169">
                  <c:v>5.4</c:v>
                </c:pt>
                <c:pt idx="170">
                  <c:v>5.4</c:v>
                </c:pt>
                <c:pt idx="171">
                  <c:v>3.6</c:v>
                </c:pt>
                <c:pt idx="172">
                  <c:v>5.4</c:v>
                </c:pt>
                <c:pt idx="173">
                  <c:v>5.4</c:v>
                </c:pt>
                <c:pt idx="174">
                  <c:v>7.2</c:v>
                </c:pt>
                <c:pt idx="175">
                  <c:v>5.4</c:v>
                </c:pt>
                <c:pt idx="176">
                  <c:v>5.4</c:v>
                </c:pt>
                <c:pt idx="177">
                  <c:v>3.6</c:v>
                </c:pt>
                <c:pt idx="178">
                  <c:v>1.8</c:v>
                </c:pt>
                <c:pt idx="179">
                  <c:v>3.6</c:v>
                </c:pt>
                <c:pt idx="180">
                  <c:v>3.6</c:v>
                </c:pt>
                <c:pt idx="181">
                  <c:v>7.2</c:v>
                </c:pt>
                <c:pt idx="182">
                  <c:v>5.4</c:v>
                </c:pt>
                <c:pt idx="183">
                  <c:v>3.6</c:v>
                </c:pt>
                <c:pt idx="184">
                  <c:v>3.6</c:v>
                </c:pt>
                <c:pt idx="185">
                  <c:v>3.6</c:v>
                </c:pt>
                <c:pt idx="186">
                  <c:v>5.4</c:v>
                </c:pt>
                <c:pt idx="187">
                  <c:v>3.6</c:v>
                </c:pt>
                <c:pt idx="188">
                  <c:v>3.6</c:v>
                </c:pt>
                <c:pt idx="189">
                  <c:v>1.8</c:v>
                </c:pt>
                <c:pt idx="190">
                  <c:v>1.8</c:v>
                </c:pt>
                <c:pt idx="191">
                  <c:v>1.8</c:v>
                </c:pt>
                <c:pt idx="192">
                  <c:v>7.2</c:v>
                </c:pt>
                <c:pt idx="193">
                  <c:v>5.4</c:v>
                </c:pt>
                <c:pt idx="194">
                  <c:v>5.4</c:v>
                </c:pt>
                <c:pt idx="195">
                  <c:v>5.4</c:v>
                </c:pt>
                <c:pt idx="196">
                  <c:v>5.4</c:v>
                </c:pt>
                <c:pt idx="197">
                  <c:v>3.6</c:v>
                </c:pt>
                <c:pt idx="198">
                  <c:v>5.4</c:v>
                </c:pt>
                <c:pt idx="199">
                  <c:v>3.6</c:v>
                </c:pt>
                <c:pt idx="200">
                  <c:v>3.6</c:v>
                </c:pt>
                <c:pt idx="201">
                  <c:v>3.6</c:v>
                </c:pt>
                <c:pt idx="202">
                  <c:v>1.8</c:v>
                </c:pt>
                <c:pt idx="203">
                  <c:v>1.8</c:v>
                </c:pt>
                <c:pt idx="204">
                  <c:v>3.6</c:v>
                </c:pt>
                <c:pt idx="205">
                  <c:v>1.8</c:v>
                </c:pt>
                <c:pt idx="206">
                  <c:v>1.8</c:v>
                </c:pt>
                <c:pt idx="207">
                  <c:v>3.6</c:v>
                </c:pt>
                <c:pt idx="208">
                  <c:v>1.8</c:v>
                </c:pt>
                <c:pt idx="209">
                  <c:v>7.2</c:v>
                </c:pt>
                <c:pt idx="210">
                  <c:v>5.4</c:v>
                </c:pt>
                <c:pt idx="211">
                  <c:v>1.8</c:v>
                </c:pt>
                <c:pt idx="212">
                  <c:v>3.6</c:v>
                </c:pt>
                <c:pt idx="213">
                  <c:v>3.6</c:v>
                </c:pt>
                <c:pt idx="214">
                  <c:v>3.6</c:v>
                </c:pt>
                <c:pt idx="215">
                  <c:v>1.8</c:v>
                </c:pt>
                <c:pt idx="216">
                  <c:v>1.8</c:v>
                </c:pt>
                <c:pt idx="217">
                  <c:v>1.8</c:v>
                </c:pt>
                <c:pt idx="218">
                  <c:v>1.8</c:v>
                </c:pt>
                <c:pt idx="219">
                  <c:v>1.8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1.8</c:v>
                </c:pt>
                <c:pt idx="224">
                  <c:v>1.8</c:v>
                </c:pt>
                <c:pt idx="225">
                  <c:v>0</c:v>
                </c:pt>
                <c:pt idx="226">
                  <c:v>1.8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1.8</c:v>
                </c:pt>
                <c:pt idx="233">
                  <c:v>5.4</c:v>
                </c:pt>
                <c:pt idx="234">
                  <c:v>1.8</c:v>
                </c:pt>
                <c:pt idx="235">
                  <c:v>3.6</c:v>
                </c:pt>
                <c:pt idx="236">
                  <c:v>1.8</c:v>
                </c:pt>
                <c:pt idx="237">
                  <c:v>3.6</c:v>
                </c:pt>
                <c:pt idx="238">
                  <c:v>3.6</c:v>
                </c:pt>
                <c:pt idx="239">
                  <c:v>1.8</c:v>
                </c:pt>
                <c:pt idx="240">
                  <c:v>3.6</c:v>
                </c:pt>
                <c:pt idx="241">
                  <c:v>3.6</c:v>
                </c:pt>
                <c:pt idx="242">
                  <c:v>3.6</c:v>
                </c:pt>
                <c:pt idx="243">
                  <c:v>1.8</c:v>
                </c:pt>
                <c:pt idx="244">
                  <c:v>3.6</c:v>
                </c:pt>
                <c:pt idx="245">
                  <c:v>1.8</c:v>
                </c:pt>
                <c:pt idx="246">
                  <c:v>5.4</c:v>
                </c:pt>
                <c:pt idx="247">
                  <c:v>5.4</c:v>
                </c:pt>
                <c:pt idx="248">
                  <c:v>7.2</c:v>
                </c:pt>
                <c:pt idx="249">
                  <c:v>5.4</c:v>
                </c:pt>
                <c:pt idx="250">
                  <c:v>5.4</c:v>
                </c:pt>
                <c:pt idx="251">
                  <c:v>5.4</c:v>
                </c:pt>
                <c:pt idx="252">
                  <c:v>1.8</c:v>
                </c:pt>
                <c:pt idx="253">
                  <c:v>0</c:v>
                </c:pt>
                <c:pt idx="254">
                  <c:v>1.8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1.8</c:v>
                </c:pt>
                <c:pt idx="259">
                  <c:v>3.6</c:v>
                </c:pt>
                <c:pt idx="260">
                  <c:v>1.8</c:v>
                </c:pt>
                <c:pt idx="261">
                  <c:v>1.8</c:v>
                </c:pt>
                <c:pt idx="262">
                  <c:v>3.6</c:v>
                </c:pt>
                <c:pt idx="263">
                  <c:v>3.6</c:v>
                </c:pt>
                <c:pt idx="264">
                  <c:v>0</c:v>
                </c:pt>
                <c:pt idx="265">
                  <c:v>3.6</c:v>
                </c:pt>
                <c:pt idx="266">
                  <c:v>3.6</c:v>
                </c:pt>
                <c:pt idx="267">
                  <c:v>3.6</c:v>
                </c:pt>
                <c:pt idx="268">
                  <c:v>3.6</c:v>
                </c:pt>
                <c:pt idx="269">
                  <c:v>5.4</c:v>
                </c:pt>
                <c:pt idx="270">
                  <c:v>1.8</c:v>
                </c:pt>
                <c:pt idx="271">
                  <c:v>1.8</c:v>
                </c:pt>
                <c:pt idx="272">
                  <c:v>1.8</c:v>
                </c:pt>
                <c:pt idx="273">
                  <c:v>3.6</c:v>
                </c:pt>
                <c:pt idx="274">
                  <c:v>5.4</c:v>
                </c:pt>
                <c:pt idx="275">
                  <c:v>1.8</c:v>
                </c:pt>
                <c:pt idx="276">
                  <c:v>1.8</c:v>
                </c:pt>
                <c:pt idx="277">
                  <c:v>0</c:v>
                </c:pt>
                <c:pt idx="278">
                  <c:v>1.8</c:v>
                </c:pt>
                <c:pt idx="279">
                  <c:v>1.8</c:v>
                </c:pt>
                <c:pt idx="280">
                  <c:v>3.6</c:v>
                </c:pt>
                <c:pt idx="281">
                  <c:v>1.8</c:v>
                </c:pt>
                <c:pt idx="282">
                  <c:v>1.8</c:v>
                </c:pt>
                <c:pt idx="283">
                  <c:v>5.4</c:v>
                </c:pt>
                <c:pt idx="284">
                  <c:v>1.8</c:v>
                </c:pt>
                <c:pt idx="285">
                  <c:v>0</c:v>
                </c:pt>
                <c:pt idx="286">
                  <c:v>0</c:v>
                </c:pt>
                <c:pt idx="287">
                  <c:v>3.6</c:v>
                </c:pt>
                <c:pt idx="288">
                  <c:v>1.8</c:v>
                </c:pt>
                <c:pt idx="289">
                  <c:v>1.8</c:v>
                </c:pt>
                <c:pt idx="290">
                  <c:v>1.8</c:v>
                </c:pt>
                <c:pt idx="291">
                  <c:v>3.6</c:v>
                </c:pt>
                <c:pt idx="292">
                  <c:v>5.4</c:v>
                </c:pt>
                <c:pt idx="293">
                  <c:v>3.6</c:v>
                </c:pt>
                <c:pt idx="294">
                  <c:v>0</c:v>
                </c:pt>
                <c:pt idx="295">
                  <c:v>5.4</c:v>
                </c:pt>
                <c:pt idx="296">
                  <c:v>3.6</c:v>
                </c:pt>
                <c:pt idx="297">
                  <c:v>5.4</c:v>
                </c:pt>
                <c:pt idx="298">
                  <c:v>5.4</c:v>
                </c:pt>
                <c:pt idx="299">
                  <c:v>3.6</c:v>
                </c:pt>
                <c:pt idx="300">
                  <c:v>5.4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1.8</c:v>
                </c:pt>
                <c:pt idx="308">
                  <c:v>1.8</c:v>
                </c:pt>
                <c:pt idx="309">
                  <c:v>1.8</c:v>
                </c:pt>
                <c:pt idx="310">
                  <c:v>1.8</c:v>
                </c:pt>
                <c:pt idx="311">
                  <c:v>1.8</c:v>
                </c:pt>
                <c:pt idx="312">
                  <c:v>1.8</c:v>
                </c:pt>
                <c:pt idx="313">
                  <c:v>1.8</c:v>
                </c:pt>
                <c:pt idx="314">
                  <c:v>0</c:v>
                </c:pt>
                <c:pt idx="315">
                  <c:v>1.8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1.8</c:v>
                </c:pt>
                <c:pt idx="326">
                  <c:v>0</c:v>
                </c:pt>
                <c:pt idx="327">
                  <c:v>0</c:v>
                </c:pt>
                <c:pt idx="328">
                  <c:v>1.8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1.8</c:v>
                </c:pt>
                <c:pt idx="339">
                  <c:v>1.8</c:v>
                </c:pt>
                <c:pt idx="340">
                  <c:v>1.8</c:v>
                </c:pt>
                <c:pt idx="341">
                  <c:v>1.8</c:v>
                </c:pt>
                <c:pt idx="342">
                  <c:v>1.8</c:v>
                </c:pt>
                <c:pt idx="343">
                  <c:v>3.6</c:v>
                </c:pt>
                <c:pt idx="344">
                  <c:v>3.6</c:v>
                </c:pt>
                <c:pt idx="345">
                  <c:v>1.8</c:v>
                </c:pt>
                <c:pt idx="346">
                  <c:v>3.6</c:v>
                </c:pt>
                <c:pt idx="347">
                  <c:v>1.8</c:v>
                </c:pt>
                <c:pt idx="348">
                  <c:v>3.6</c:v>
                </c:pt>
                <c:pt idx="349">
                  <c:v>0</c:v>
                </c:pt>
                <c:pt idx="350">
                  <c:v>1.8</c:v>
                </c:pt>
                <c:pt idx="351">
                  <c:v>1.8</c:v>
                </c:pt>
                <c:pt idx="352">
                  <c:v>1.8</c:v>
                </c:pt>
                <c:pt idx="353">
                  <c:v>0</c:v>
                </c:pt>
                <c:pt idx="354">
                  <c:v>1.8</c:v>
                </c:pt>
                <c:pt idx="355">
                  <c:v>1.8</c:v>
                </c:pt>
                <c:pt idx="356">
                  <c:v>1.8</c:v>
                </c:pt>
                <c:pt idx="357">
                  <c:v>1.8</c:v>
                </c:pt>
                <c:pt idx="358">
                  <c:v>0</c:v>
                </c:pt>
                <c:pt idx="359">
                  <c:v>1.8</c:v>
                </c:pt>
                <c:pt idx="360">
                  <c:v>1.8</c:v>
                </c:pt>
                <c:pt idx="361">
                  <c:v>1.8</c:v>
                </c:pt>
                <c:pt idx="362">
                  <c:v>1.8</c:v>
                </c:pt>
                <c:pt idx="363">
                  <c:v>0</c:v>
                </c:pt>
                <c:pt idx="364">
                  <c:v>0</c:v>
                </c:pt>
                <c:pt idx="365">
                  <c:v>1.8</c:v>
                </c:pt>
                <c:pt idx="366">
                  <c:v>0</c:v>
                </c:pt>
                <c:pt idx="367">
                  <c:v>1.8</c:v>
                </c:pt>
                <c:pt idx="368">
                  <c:v>1.8</c:v>
                </c:pt>
                <c:pt idx="369">
                  <c:v>1.8</c:v>
                </c:pt>
                <c:pt idx="370">
                  <c:v>1.8</c:v>
                </c:pt>
                <c:pt idx="371">
                  <c:v>1.8</c:v>
                </c:pt>
                <c:pt idx="372">
                  <c:v>1.8</c:v>
                </c:pt>
                <c:pt idx="373">
                  <c:v>1.8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1.8</c:v>
                </c:pt>
                <c:pt idx="389">
                  <c:v>1.8</c:v>
                </c:pt>
                <c:pt idx="390">
                  <c:v>1.8</c:v>
                </c:pt>
                <c:pt idx="391">
                  <c:v>0</c:v>
                </c:pt>
                <c:pt idx="392">
                  <c:v>1.8</c:v>
                </c:pt>
                <c:pt idx="393">
                  <c:v>0</c:v>
                </c:pt>
                <c:pt idx="394">
                  <c:v>1.8</c:v>
                </c:pt>
                <c:pt idx="395">
                  <c:v>0</c:v>
                </c:pt>
                <c:pt idx="396">
                  <c:v>0</c:v>
                </c:pt>
                <c:pt idx="397">
                  <c:v>1.8</c:v>
                </c:pt>
                <c:pt idx="398">
                  <c:v>1.8</c:v>
                </c:pt>
                <c:pt idx="399">
                  <c:v>3.6</c:v>
                </c:pt>
                <c:pt idx="400">
                  <c:v>1.8</c:v>
                </c:pt>
                <c:pt idx="401">
                  <c:v>1.8</c:v>
                </c:pt>
                <c:pt idx="402">
                  <c:v>3.6</c:v>
                </c:pt>
                <c:pt idx="403">
                  <c:v>3.6</c:v>
                </c:pt>
                <c:pt idx="404">
                  <c:v>1.8</c:v>
                </c:pt>
                <c:pt idx="405">
                  <c:v>1.8</c:v>
                </c:pt>
                <c:pt idx="406">
                  <c:v>1.8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1.8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1.8</c:v>
                </c:pt>
                <c:pt idx="419">
                  <c:v>1.8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1.8</c:v>
                </c:pt>
                <c:pt idx="434">
                  <c:v>1.8</c:v>
                </c:pt>
                <c:pt idx="435">
                  <c:v>1.8</c:v>
                </c:pt>
                <c:pt idx="436">
                  <c:v>1.8</c:v>
                </c:pt>
                <c:pt idx="437">
                  <c:v>0</c:v>
                </c:pt>
                <c:pt idx="438">
                  <c:v>1.8</c:v>
                </c:pt>
                <c:pt idx="439">
                  <c:v>1.8</c:v>
                </c:pt>
                <c:pt idx="440">
                  <c:v>1.8</c:v>
                </c:pt>
                <c:pt idx="441">
                  <c:v>1.8</c:v>
                </c:pt>
                <c:pt idx="442">
                  <c:v>0</c:v>
                </c:pt>
                <c:pt idx="443">
                  <c:v>1.8</c:v>
                </c:pt>
                <c:pt idx="444">
                  <c:v>0</c:v>
                </c:pt>
                <c:pt idx="445">
                  <c:v>3.6</c:v>
                </c:pt>
                <c:pt idx="446">
                  <c:v>3.6</c:v>
                </c:pt>
                <c:pt idx="447">
                  <c:v>3.6</c:v>
                </c:pt>
                <c:pt idx="448">
                  <c:v>1.8</c:v>
                </c:pt>
                <c:pt idx="449">
                  <c:v>1.8</c:v>
                </c:pt>
                <c:pt idx="450">
                  <c:v>1.8</c:v>
                </c:pt>
                <c:pt idx="451">
                  <c:v>1.8</c:v>
                </c:pt>
                <c:pt idx="452">
                  <c:v>1.8</c:v>
                </c:pt>
                <c:pt idx="453">
                  <c:v>1.8</c:v>
                </c:pt>
                <c:pt idx="454">
                  <c:v>0</c:v>
                </c:pt>
                <c:pt idx="455">
                  <c:v>1.8</c:v>
                </c:pt>
                <c:pt idx="456">
                  <c:v>0</c:v>
                </c:pt>
                <c:pt idx="457">
                  <c:v>1.8</c:v>
                </c:pt>
                <c:pt idx="458">
                  <c:v>1.8</c:v>
                </c:pt>
                <c:pt idx="459">
                  <c:v>1.8</c:v>
                </c:pt>
                <c:pt idx="460">
                  <c:v>1.8</c:v>
                </c:pt>
                <c:pt idx="461">
                  <c:v>3.6</c:v>
                </c:pt>
                <c:pt idx="462">
                  <c:v>1.8</c:v>
                </c:pt>
                <c:pt idx="463">
                  <c:v>3.6</c:v>
                </c:pt>
                <c:pt idx="464">
                  <c:v>3.6</c:v>
                </c:pt>
                <c:pt idx="465">
                  <c:v>3.6</c:v>
                </c:pt>
                <c:pt idx="466">
                  <c:v>3.6</c:v>
                </c:pt>
                <c:pt idx="467">
                  <c:v>3.6</c:v>
                </c:pt>
                <c:pt idx="468">
                  <c:v>1.8</c:v>
                </c:pt>
                <c:pt idx="469">
                  <c:v>3.6</c:v>
                </c:pt>
                <c:pt idx="470">
                  <c:v>3.6</c:v>
                </c:pt>
                <c:pt idx="471">
                  <c:v>1.8</c:v>
                </c:pt>
                <c:pt idx="472">
                  <c:v>0</c:v>
                </c:pt>
                <c:pt idx="473">
                  <c:v>1.8</c:v>
                </c:pt>
                <c:pt idx="474">
                  <c:v>1.8</c:v>
                </c:pt>
                <c:pt idx="475">
                  <c:v>1.8</c:v>
                </c:pt>
                <c:pt idx="476">
                  <c:v>1.8</c:v>
                </c:pt>
                <c:pt idx="477">
                  <c:v>3.6</c:v>
                </c:pt>
                <c:pt idx="478">
                  <c:v>1.8</c:v>
                </c:pt>
                <c:pt idx="479">
                  <c:v>5.4</c:v>
                </c:pt>
                <c:pt idx="480">
                  <c:v>3.6</c:v>
                </c:pt>
                <c:pt idx="481">
                  <c:v>3.6</c:v>
                </c:pt>
                <c:pt idx="482">
                  <c:v>1.8</c:v>
                </c:pt>
                <c:pt idx="483">
                  <c:v>1.8</c:v>
                </c:pt>
                <c:pt idx="484">
                  <c:v>1.8</c:v>
                </c:pt>
                <c:pt idx="485">
                  <c:v>1.8</c:v>
                </c:pt>
                <c:pt idx="486">
                  <c:v>1.8</c:v>
                </c:pt>
                <c:pt idx="487">
                  <c:v>1.8</c:v>
                </c:pt>
                <c:pt idx="488">
                  <c:v>3.6</c:v>
                </c:pt>
                <c:pt idx="489">
                  <c:v>1.8</c:v>
                </c:pt>
                <c:pt idx="490">
                  <c:v>3.6</c:v>
                </c:pt>
                <c:pt idx="491">
                  <c:v>3.6</c:v>
                </c:pt>
                <c:pt idx="492">
                  <c:v>1.8</c:v>
                </c:pt>
                <c:pt idx="493">
                  <c:v>1.8</c:v>
                </c:pt>
                <c:pt idx="494">
                  <c:v>3.6</c:v>
                </c:pt>
                <c:pt idx="495">
                  <c:v>1.8</c:v>
                </c:pt>
                <c:pt idx="496">
                  <c:v>1.8</c:v>
                </c:pt>
                <c:pt idx="497">
                  <c:v>1.8</c:v>
                </c:pt>
                <c:pt idx="498">
                  <c:v>3.6</c:v>
                </c:pt>
                <c:pt idx="499">
                  <c:v>3.6</c:v>
                </c:pt>
                <c:pt idx="500">
                  <c:v>1.8</c:v>
                </c:pt>
                <c:pt idx="501">
                  <c:v>3.6</c:v>
                </c:pt>
                <c:pt idx="502">
                  <c:v>1.8</c:v>
                </c:pt>
                <c:pt idx="503">
                  <c:v>3.6</c:v>
                </c:pt>
                <c:pt idx="504">
                  <c:v>5.4</c:v>
                </c:pt>
                <c:pt idx="505">
                  <c:v>3.6</c:v>
                </c:pt>
                <c:pt idx="506">
                  <c:v>3.6</c:v>
                </c:pt>
                <c:pt idx="507">
                  <c:v>3.6</c:v>
                </c:pt>
                <c:pt idx="508">
                  <c:v>3.6</c:v>
                </c:pt>
                <c:pt idx="509">
                  <c:v>5.4</c:v>
                </c:pt>
                <c:pt idx="510">
                  <c:v>3.6</c:v>
                </c:pt>
                <c:pt idx="511">
                  <c:v>5.4</c:v>
                </c:pt>
                <c:pt idx="512">
                  <c:v>3.6</c:v>
                </c:pt>
                <c:pt idx="513">
                  <c:v>3.6</c:v>
                </c:pt>
                <c:pt idx="514">
                  <c:v>3.6</c:v>
                </c:pt>
                <c:pt idx="515">
                  <c:v>5.4</c:v>
                </c:pt>
                <c:pt idx="516">
                  <c:v>5.4</c:v>
                </c:pt>
                <c:pt idx="517">
                  <c:v>11.2</c:v>
                </c:pt>
                <c:pt idx="518">
                  <c:v>9.4</c:v>
                </c:pt>
                <c:pt idx="519">
                  <c:v>9.4</c:v>
                </c:pt>
                <c:pt idx="520">
                  <c:v>5.4</c:v>
                </c:pt>
                <c:pt idx="521">
                  <c:v>3.6</c:v>
                </c:pt>
                <c:pt idx="522">
                  <c:v>5.4</c:v>
                </c:pt>
                <c:pt idx="523">
                  <c:v>5.4</c:v>
                </c:pt>
                <c:pt idx="524">
                  <c:v>5.4</c:v>
                </c:pt>
                <c:pt idx="525">
                  <c:v>5.4</c:v>
                </c:pt>
                <c:pt idx="526">
                  <c:v>3.6</c:v>
                </c:pt>
                <c:pt idx="527">
                  <c:v>3.6</c:v>
                </c:pt>
                <c:pt idx="528">
                  <c:v>7.2</c:v>
                </c:pt>
                <c:pt idx="529">
                  <c:v>3.6</c:v>
                </c:pt>
                <c:pt idx="530">
                  <c:v>7.2</c:v>
                </c:pt>
                <c:pt idx="531">
                  <c:v>3.6</c:v>
                </c:pt>
                <c:pt idx="532">
                  <c:v>3.6</c:v>
                </c:pt>
                <c:pt idx="533">
                  <c:v>7.2</c:v>
                </c:pt>
                <c:pt idx="534">
                  <c:v>5.4</c:v>
                </c:pt>
                <c:pt idx="535">
                  <c:v>5.4</c:v>
                </c:pt>
                <c:pt idx="536">
                  <c:v>7.2</c:v>
                </c:pt>
                <c:pt idx="537">
                  <c:v>7.2</c:v>
                </c:pt>
                <c:pt idx="538">
                  <c:v>7.2</c:v>
                </c:pt>
                <c:pt idx="539">
                  <c:v>5.4</c:v>
                </c:pt>
                <c:pt idx="540">
                  <c:v>5.4</c:v>
                </c:pt>
                <c:pt idx="541">
                  <c:v>7.2</c:v>
                </c:pt>
                <c:pt idx="542">
                  <c:v>5.4</c:v>
                </c:pt>
                <c:pt idx="543">
                  <c:v>5.4</c:v>
                </c:pt>
                <c:pt idx="544">
                  <c:v>7.2</c:v>
                </c:pt>
                <c:pt idx="545">
                  <c:v>5.4</c:v>
                </c:pt>
                <c:pt idx="546">
                  <c:v>5.4</c:v>
                </c:pt>
                <c:pt idx="547">
                  <c:v>5.4</c:v>
                </c:pt>
                <c:pt idx="548">
                  <c:v>5.4</c:v>
                </c:pt>
                <c:pt idx="549">
                  <c:v>3.6</c:v>
                </c:pt>
                <c:pt idx="550">
                  <c:v>3.6</c:v>
                </c:pt>
                <c:pt idx="551">
                  <c:v>1.8</c:v>
                </c:pt>
                <c:pt idx="552">
                  <c:v>3.6</c:v>
                </c:pt>
                <c:pt idx="553">
                  <c:v>1.8</c:v>
                </c:pt>
                <c:pt idx="554">
                  <c:v>7.2</c:v>
                </c:pt>
                <c:pt idx="555">
                  <c:v>1.8</c:v>
                </c:pt>
                <c:pt idx="556">
                  <c:v>1.8</c:v>
                </c:pt>
                <c:pt idx="557">
                  <c:v>3.6</c:v>
                </c:pt>
                <c:pt idx="558">
                  <c:v>3.6</c:v>
                </c:pt>
                <c:pt idx="559">
                  <c:v>3.6</c:v>
                </c:pt>
                <c:pt idx="560">
                  <c:v>7.2</c:v>
                </c:pt>
                <c:pt idx="561">
                  <c:v>7.2</c:v>
                </c:pt>
                <c:pt idx="562">
                  <c:v>3.6</c:v>
                </c:pt>
                <c:pt idx="563">
                  <c:v>3.6</c:v>
                </c:pt>
                <c:pt idx="564">
                  <c:v>7.2</c:v>
                </c:pt>
                <c:pt idx="565">
                  <c:v>7.2</c:v>
                </c:pt>
                <c:pt idx="566">
                  <c:v>5.4</c:v>
                </c:pt>
                <c:pt idx="567">
                  <c:v>3.6</c:v>
                </c:pt>
                <c:pt idx="568">
                  <c:v>7.2</c:v>
                </c:pt>
                <c:pt idx="569">
                  <c:v>5.4</c:v>
                </c:pt>
                <c:pt idx="570">
                  <c:v>7.2</c:v>
                </c:pt>
                <c:pt idx="571">
                  <c:v>5.4</c:v>
                </c:pt>
                <c:pt idx="572">
                  <c:v>3.6</c:v>
                </c:pt>
                <c:pt idx="573">
                  <c:v>5.4</c:v>
                </c:pt>
                <c:pt idx="574">
                  <c:v>5.4</c:v>
                </c:pt>
                <c:pt idx="575">
                  <c:v>7.2</c:v>
                </c:pt>
                <c:pt idx="576">
                  <c:v>7.2</c:v>
                </c:pt>
                <c:pt idx="577">
                  <c:v>5.4</c:v>
                </c:pt>
                <c:pt idx="578">
                  <c:v>7.2</c:v>
                </c:pt>
                <c:pt idx="579">
                  <c:v>1.8</c:v>
                </c:pt>
                <c:pt idx="580">
                  <c:v>7.2</c:v>
                </c:pt>
                <c:pt idx="581">
                  <c:v>5.4</c:v>
                </c:pt>
                <c:pt idx="582">
                  <c:v>5.4</c:v>
                </c:pt>
                <c:pt idx="583">
                  <c:v>5.4</c:v>
                </c:pt>
                <c:pt idx="584">
                  <c:v>3.6</c:v>
                </c:pt>
                <c:pt idx="585">
                  <c:v>5.4</c:v>
                </c:pt>
                <c:pt idx="586">
                  <c:v>5.4</c:v>
                </c:pt>
                <c:pt idx="587">
                  <c:v>3.6</c:v>
                </c:pt>
                <c:pt idx="588">
                  <c:v>1.8</c:v>
                </c:pt>
                <c:pt idx="589">
                  <c:v>7.2</c:v>
                </c:pt>
                <c:pt idx="590">
                  <c:v>9.4</c:v>
                </c:pt>
                <c:pt idx="591">
                  <c:v>3.6</c:v>
                </c:pt>
                <c:pt idx="592">
                  <c:v>9.4</c:v>
                </c:pt>
                <c:pt idx="593">
                  <c:v>7.2</c:v>
                </c:pt>
                <c:pt idx="594">
                  <c:v>1.8</c:v>
                </c:pt>
                <c:pt idx="595">
                  <c:v>5.4</c:v>
                </c:pt>
                <c:pt idx="596">
                  <c:v>3.6</c:v>
                </c:pt>
                <c:pt idx="597">
                  <c:v>7.2</c:v>
                </c:pt>
                <c:pt idx="598">
                  <c:v>3.6</c:v>
                </c:pt>
                <c:pt idx="599">
                  <c:v>7.2</c:v>
                </c:pt>
                <c:pt idx="600">
                  <c:v>5.4</c:v>
                </c:pt>
                <c:pt idx="601">
                  <c:v>7.2</c:v>
                </c:pt>
                <c:pt idx="602">
                  <c:v>7.2</c:v>
                </c:pt>
                <c:pt idx="603">
                  <c:v>3.6</c:v>
                </c:pt>
                <c:pt idx="604">
                  <c:v>9.4</c:v>
                </c:pt>
                <c:pt idx="605">
                  <c:v>11.2</c:v>
                </c:pt>
                <c:pt idx="606">
                  <c:v>7.2</c:v>
                </c:pt>
                <c:pt idx="607">
                  <c:v>9.4</c:v>
                </c:pt>
                <c:pt idx="608">
                  <c:v>5.4</c:v>
                </c:pt>
                <c:pt idx="609">
                  <c:v>5.4</c:v>
                </c:pt>
                <c:pt idx="610">
                  <c:v>7.2</c:v>
                </c:pt>
                <c:pt idx="611">
                  <c:v>7.2</c:v>
                </c:pt>
                <c:pt idx="612">
                  <c:v>3.6</c:v>
                </c:pt>
                <c:pt idx="613">
                  <c:v>3.6</c:v>
                </c:pt>
                <c:pt idx="614">
                  <c:v>5.4</c:v>
                </c:pt>
                <c:pt idx="615">
                  <c:v>5.4</c:v>
                </c:pt>
                <c:pt idx="616">
                  <c:v>1.8</c:v>
                </c:pt>
                <c:pt idx="617">
                  <c:v>9.4</c:v>
                </c:pt>
                <c:pt idx="618">
                  <c:v>5.4</c:v>
                </c:pt>
                <c:pt idx="619">
                  <c:v>5.4</c:v>
                </c:pt>
                <c:pt idx="620">
                  <c:v>7.2</c:v>
                </c:pt>
                <c:pt idx="621">
                  <c:v>5.4</c:v>
                </c:pt>
                <c:pt idx="622">
                  <c:v>1.8</c:v>
                </c:pt>
                <c:pt idx="623">
                  <c:v>3.6</c:v>
                </c:pt>
                <c:pt idx="624">
                  <c:v>0</c:v>
                </c:pt>
                <c:pt idx="625">
                  <c:v>5.4</c:v>
                </c:pt>
                <c:pt idx="626">
                  <c:v>3.6</c:v>
                </c:pt>
                <c:pt idx="627">
                  <c:v>5.4</c:v>
                </c:pt>
                <c:pt idx="628">
                  <c:v>3.6</c:v>
                </c:pt>
                <c:pt idx="629">
                  <c:v>5.4</c:v>
                </c:pt>
                <c:pt idx="630">
                  <c:v>3.6</c:v>
                </c:pt>
                <c:pt idx="631">
                  <c:v>1.8</c:v>
                </c:pt>
                <c:pt idx="632">
                  <c:v>3.6</c:v>
                </c:pt>
                <c:pt idx="633">
                  <c:v>7.2</c:v>
                </c:pt>
                <c:pt idx="634">
                  <c:v>5.4</c:v>
                </c:pt>
                <c:pt idx="635">
                  <c:v>5.4</c:v>
                </c:pt>
                <c:pt idx="636">
                  <c:v>3.6</c:v>
                </c:pt>
                <c:pt idx="637">
                  <c:v>7.2</c:v>
                </c:pt>
                <c:pt idx="638">
                  <c:v>5.4</c:v>
                </c:pt>
                <c:pt idx="639">
                  <c:v>7.2</c:v>
                </c:pt>
                <c:pt idx="640">
                  <c:v>5.4</c:v>
                </c:pt>
                <c:pt idx="641">
                  <c:v>5.4</c:v>
                </c:pt>
                <c:pt idx="642">
                  <c:v>7.2</c:v>
                </c:pt>
                <c:pt idx="643">
                  <c:v>1.8</c:v>
                </c:pt>
                <c:pt idx="644">
                  <c:v>3.6</c:v>
                </c:pt>
                <c:pt idx="645">
                  <c:v>5.4</c:v>
                </c:pt>
                <c:pt idx="646">
                  <c:v>3.6</c:v>
                </c:pt>
                <c:pt idx="647">
                  <c:v>5.4</c:v>
                </c:pt>
                <c:pt idx="648">
                  <c:v>5.4</c:v>
                </c:pt>
                <c:pt idx="649">
                  <c:v>7.2</c:v>
                </c:pt>
                <c:pt idx="650">
                  <c:v>3.6</c:v>
                </c:pt>
                <c:pt idx="651">
                  <c:v>3.6</c:v>
                </c:pt>
                <c:pt idx="652">
                  <c:v>3.6</c:v>
                </c:pt>
                <c:pt idx="653">
                  <c:v>5.4</c:v>
                </c:pt>
                <c:pt idx="654">
                  <c:v>5.4</c:v>
                </c:pt>
                <c:pt idx="655">
                  <c:v>7.2</c:v>
                </c:pt>
                <c:pt idx="656">
                  <c:v>5.4</c:v>
                </c:pt>
                <c:pt idx="657">
                  <c:v>5.4</c:v>
                </c:pt>
                <c:pt idx="658">
                  <c:v>5.4</c:v>
                </c:pt>
                <c:pt idx="659">
                  <c:v>5.4</c:v>
                </c:pt>
                <c:pt idx="660">
                  <c:v>5.4</c:v>
                </c:pt>
                <c:pt idx="661">
                  <c:v>1.8</c:v>
                </c:pt>
                <c:pt idx="662">
                  <c:v>1.8</c:v>
                </c:pt>
                <c:pt idx="663">
                  <c:v>1.8</c:v>
                </c:pt>
                <c:pt idx="664">
                  <c:v>3.6</c:v>
                </c:pt>
                <c:pt idx="665">
                  <c:v>3.6</c:v>
                </c:pt>
                <c:pt idx="666">
                  <c:v>0</c:v>
                </c:pt>
                <c:pt idx="667">
                  <c:v>1.8</c:v>
                </c:pt>
                <c:pt idx="668">
                  <c:v>1.8</c:v>
                </c:pt>
                <c:pt idx="669">
                  <c:v>1.8</c:v>
                </c:pt>
                <c:pt idx="670">
                  <c:v>1.8</c:v>
                </c:pt>
                <c:pt idx="671">
                  <c:v>3.6</c:v>
                </c:pt>
                <c:pt idx="672">
                  <c:v>5.4</c:v>
                </c:pt>
                <c:pt idx="673">
                  <c:v>3.6</c:v>
                </c:pt>
                <c:pt idx="674">
                  <c:v>1.8</c:v>
                </c:pt>
                <c:pt idx="675">
                  <c:v>1.8</c:v>
                </c:pt>
                <c:pt idx="676">
                  <c:v>1.8</c:v>
                </c:pt>
                <c:pt idx="677">
                  <c:v>0</c:v>
                </c:pt>
                <c:pt idx="678">
                  <c:v>0</c:v>
                </c:pt>
                <c:pt idx="679">
                  <c:v>3.6</c:v>
                </c:pt>
                <c:pt idx="680">
                  <c:v>3.6</c:v>
                </c:pt>
                <c:pt idx="681">
                  <c:v>5.4</c:v>
                </c:pt>
                <c:pt idx="682">
                  <c:v>3.6</c:v>
                </c:pt>
                <c:pt idx="683">
                  <c:v>0</c:v>
                </c:pt>
                <c:pt idx="684">
                  <c:v>3.6</c:v>
                </c:pt>
                <c:pt idx="685">
                  <c:v>1.8</c:v>
                </c:pt>
                <c:pt idx="686">
                  <c:v>1.8</c:v>
                </c:pt>
                <c:pt idx="687">
                  <c:v>1.8</c:v>
                </c:pt>
                <c:pt idx="688">
                  <c:v>0</c:v>
                </c:pt>
                <c:pt idx="689">
                  <c:v>0</c:v>
                </c:pt>
                <c:pt idx="690">
                  <c:v>1.8</c:v>
                </c:pt>
                <c:pt idx="691">
                  <c:v>0</c:v>
                </c:pt>
                <c:pt idx="692">
                  <c:v>0</c:v>
                </c:pt>
                <c:pt idx="693">
                  <c:v>1.8</c:v>
                </c:pt>
                <c:pt idx="694">
                  <c:v>1.8</c:v>
                </c:pt>
                <c:pt idx="695">
                  <c:v>1.8</c:v>
                </c:pt>
                <c:pt idx="696">
                  <c:v>1.8</c:v>
                </c:pt>
                <c:pt idx="697">
                  <c:v>0</c:v>
                </c:pt>
                <c:pt idx="698">
                  <c:v>0</c:v>
                </c:pt>
                <c:pt idx="699">
                  <c:v>1.8</c:v>
                </c:pt>
                <c:pt idx="700">
                  <c:v>3.6</c:v>
                </c:pt>
                <c:pt idx="701">
                  <c:v>1.8</c:v>
                </c:pt>
                <c:pt idx="702">
                  <c:v>0</c:v>
                </c:pt>
                <c:pt idx="703">
                  <c:v>3.6</c:v>
                </c:pt>
                <c:pt idx="704">
                  <c:v>1.8</c:v>
                </c:pt>
                <c:pt idx="705">
                  <c:v>1.8</c:v>
                </c:pt>
                <c:pt idx="706">
                  <c:v>0</c:v>
                </c:pt>
                <c:pt idx="707">
                  <c:v>0</c:v>
                </c:pt>
                <c:pt idx="708">
                  <c:v>1.8</c:v>
                </c:pt>
                <c:pt idx="709">
                  <c:v>0</c:v>
                </c:pt>
                <c:pt idx="710">
                  <c:v>3.6</c:v>
                </c:pt>
                <c:pt idx="711">
                  <c:v>1.8</c:v>
                </c:pt>
                <c:pt idx="712">
                  <c:v>1.8</c:v>
                </c:pt>
                <c:pt idx="713">
                  <c:v>5.4</c:v>
                </c:pt>
                <c:pt idx="714">
                  <c:v>7.2</c:v>
                </c:pt>
                <c:pt idx="715">
                  <c:v>1.8</c:v>
                </c:pt>
                <c:pt idx="716">
                  <c:v>3.6</c:v>
                </c:pt>
                <c:pt idx="717">
                  <c:v>9.4</c:v>
                </c:pt>
                <c:pt idx="718">
                  <c:v>5.4</c:v>
                </c:pt>
                <c:pt idx="719">
                  <c:v>5.4</c:v>
                </c:pt>
                <c:pt idx="720">
                  <c:v>7.2</c:v>
                </c:pt>
                <c:pt idx="721">
                  <c:v>5.4</c:v>
                </c:pt>
                <c:pt idx="722">
                  <c:v>3.6</c:v>
                </c:pt>
                <c:pt idx="723">
                  <c:v>7.2</c:v>
                </c:pt>
                <c:pt idx="724">
                  <c:v>3.6</c:v>
                </c:pt>
                <c:pt idx="725">
                  <c:v>3.6</c:v>
                </c:pt>
                <c:pt idx="726">
                  <c:v>7.2</c:v>
                </c:pt>
                <c:pt idx="727">
                  <c:v>5.4</c:v>
                </c:pt>
                <c:pt idx="728">
                  <c:v>5.4</c:v>
                </c:pt>
                <c:pt idx="729">
                  <c:v>3.6</c:v>
                </c:pt>
                <c:pt idx="730">
                  <c:v>5.4</c:v>
                </c:pt>
                <c:pt idx="731">
                  <c:v>5.4</c:v>
                </c:pt>
                <c:pt idx="732">
                  <c:v>5.4</c:v>
                </c:pt>
                <c:pt idx="733">
                  <c:v>3.6</c:v>
                </c:pt>
                <c:pt idx="734">
                  <c:v>5.4</c:v>
                </c:pt>
                <c:pt idx="735">
                  <c:v>9.4</c:v>
                </c:pt>
                <c:pt idx="736">
                  <c:v>3.6</c:v>
                </c:pt>
                <c:pt idx="737">
                  <c:v>1.8</c:v>
                </c:pt>
                <c:pt idx="738">
                  <c:v>1.8</c:v>
                </c:pt>
                <c:pt idx="739">
                  <c:v>1.8</c:v>
                </c:pt>
                <c:pt idx="740">
                  <c:v>11.2</c:v>
                </c:pt>
                <c:pt idx="741">
                  <c:v>9.4</c:v>
                </c:pt>
                <c:pt idx="742">
                  <c:v>7.2</c:v>
                </c:pt>
                <c:pt idx="743">
                  <c:v>1.8</c:v>
                </c:pt>
                <c:pt idx="744">
                  <c:v>11.2</c:v>
                </c:pt>
                <c:pt idx="745">
                  <c:v>13</c:v>
                </c:pt>
                <c:pt idx="746">
                  <c:v>7.2</c:v>
                </c:pt>
                <c:pt idx="747">
                  <c:v>5.4</c:v>
                </c:pt>
                <c:pt idx="748">
                  <c:v>3.6</c:v>
                </c:pt>
                <c:pt idx="749">
                  <c:v>9.4</c:v>
                </c:pt>
                <c:pt idx="750">
                  <c:v>5.4</c:v>
                </c:pt>
                <c:pt idx="751">
                  <c:v>7.2</c:v>
                </c:pt>
                <c:pt idx="752">
                  <c:v>7.2</c:v>
                </c:pt>
                <c:pt idx="753">
                  <c:v>9.4</c:v>
                </c:pt>
                <c:pt idx="754">
                  <c:v>7.2</c:v>
                </c:pt>
                <c:pt idx="755">
                  <c:v>9.4</c:v>
                </c:pt>
                <c:pt idx="756">
                  <c:v>7.2</c:v>
                </c:pt>
                <c:pt idx="757">
                  <c:v>7.2</c:v>
                </c:pt>
                <c:pt idx="758">
                  <c:v>9.4</c:v>
                </c:pt>
                <c:pt idx="759">
                  <c:v>5.4</c:v>
                </c:pt>
                <c:pt idx="760">
                  <c:v>7.2</c:v>
                </c:pt>
                <c:pt idx="761">
                  <c:v>9.4</c:v>
                </c:pt>
                <c:pt idx="762">
                  <c:v>9.4</c:v>
                </c:pt>
                <c:pt idx="763">
                  <c:v>3.6</c:v>
                </c:pt>
                <c:pt idx="764">
                  <c:v>7.2</c:v>
                </c:pt>
                <c:pt idx="765">
                  <c:v>7.2</c:v>
                </c:pt>
                <c:pt idx="766">
                  <c:v>11.2</c:v>
                </c:pt>
                <c:pt idx="767">
                  <c:v>9.4</c:v>
                </c:pt>
                <c:pt idx="768">
                  <c:v>13</c:v>
                </c:pt>
                <c:pt idx="769">
                  <c:v>11.2</c:v>
                </c:pt>
                <c:pt idx="770">
                  <c:v>9.4</c:v>
                </c:pt>
                <c:pt idx="771">
                  <c:v>9.4</c:v>
                </c:pt>
                <c:pt idx="772">
                  <c:v>9.4</c:v>
                </c:pt>
                <c:pt idx="773">
                  <c:v>9.4</c:v>
                </c:pt>
                <c:pt idx="774">
                  <c:v>9.4</c:v>
                </c:pt>
                <c:pt idx="775">
                  <c:v>7.2</c:v>
                </c:pt>
                <c:pt idx="776">
                  <c:v>7.2</c:v>
                </c:pt>
                <c:pt idx="777">
                  <c:v>14.8</c:v>
                </c:pt>
                <c:pt idx="778">
                  <c:v>13</c:v>
                </c:pt>
                <c:pt idx="779">
                  <c:v>9.4</c:v>
                </c:pt>
                <c:pt idx="780">
                  <c:v>5.4</c:v>
                </c:pt>
                <c:pt idx="781">
                  <c:v>11.2</c:v>
                </c:pt>
                <c:pt idx="782">
                  <c:v>5.4</c:v>
                </c:pt>
                <c:pt idx="783">
                  <c:v>9.4</c:v>
                </c:pt>
                <c:pt idx="784">
                  <c:v>5.4</c:v>
                </c:pt>
                <c:pt idx="785">
                  <c:v>7.2</c:v>
                </c:pt>
                <c:pt idx="786">
                  <c:v>7.2</c:v>
                </c:pt>
                <c:pt idx="787">
                  <c:v>13</c:v>
                </c:pt>
                <c:pt idx="788">
                  <c:v>11.2</c:v>
                </c:pt>
                <c:pt idx="789">
                  <c:v>9.4</c:v>
                </c:pt>
                <c:pt idx="790">
                  <c:v>7.2</c:v>
                </c:pt>
                <c:pt idx="791">
                  <c:v>9.4</c:v>
                </c:pt>
                <c:pt idx="792">
                  <c:v>16.600000000000001</c:v>
                </c:pt>
                <c:pt idx="793">
                  <c:v>11.2</c:v>
                </c:pt>
                <c:pt idx="794">
                  <c:v>5.4</c:v>
                </c:pt>
                <c:pt idx="795">
                  <c:v>14.8</c:v>
                </c:pt>
                <c:pt idx="796">
                  <c:v>9.4</c:v>
                </c:pt>
                <c:pt idx="797">
                  <c:v>13</c:v>
                </c:pt>
                <c:pt idx="798">
                  <c:v>14.8</c:v>
                </c:pt>
                <c:pt idx="799">
                  <c:v>14.8</c:v>
                </c:pt>
                <c:pt idx="800">
                  <c:v>7.2</c:v>
                </c:pt>
                <c:pt idx="801">
                  <c:v>11.2</c:v>
                </c:pt>
                <c:pt idx="802">
                  <c:v>11.2</c:v>
                </c:pt>
                <c:pt idx="803">
                  <c:v>13</c:v>
                </c:pt>
                <c:pt idx="804">
                  <c:v>13</c:v>
                </c:pt>
                <c:pt idx="805">
                  <c:v>11.2</c:v>
                </c:pt>
                <c:pt idx="806">
                  <c:v>11.2</c:v>
                </c:pt>
                <c:pt idx="807">
                  <c:v>16.600000000000001</c:v>
                </c:pt>
                <c:pt idx="808">
                  <c:v>11.2</c:v>
                </c:pt>
                <c:pt idx="809">
                  <c:v>11.2</c:v>
                </c:pt>
                <c:pt idx="810">
                  <c:v>14.8</c:v>
                </c:pt>
                <c:pt idx="811">
                  <c:v>14.8</c:v>
                </c:pt>
                <c:pt idx="812">
                  <c:v>5.4</c:v>
                </c:pt>
                <c:pt idx="813">
                  <c:v>14.8</c:v>
                </c:pt>
                <c:pt idx="814">
                  <c:v>11.2</c:v>
                </c:pt>
                <c:pt idx="815">
                  <c:v>13</c:v>
                </c:pt>
                <c:pt idx="816">
                  <c:v>14.8</c:v>
                </c:pt>
                <c:pt idx="817">
                  <c:v>16.600000000000001</c:v>
                </c:pt>
                <c:pt idx="818">
                  <c:v>9.4</c:v>
                </c:pt>
                <c:pt idx="819">
                  <c:v>11.2</c:v>
                </c:pt>
                <c:pt idx="820">
                  <c:v>7.2</c:v>
                </c:pt>
                <c:pt idx="821">
                  <c:v>11.2</c:v>
                </c:pt>
                <c:pt idx="822">
                  <c:v>13</c:v>
                </c:pt>
                <c:pt idx="823">
                  <c:v>9.4</c:v>
                </c:pt>
                <c:pt idx="824">
                  <c:v>9.4</c:v>
                </c:pt>
                <c:pt idx="825">
                  <c:v>13</c:v>
                </c:pt>
                <c:pt idx="826">
                  <c:v>13</c:v>
                </c:pt>
                <c:pt idx="827">
                  <c:v>13</c:v>
                </c:pt>
                <c:pt idx="828">
                  <c:v>11.2</c:v>
                </c:pt>
                <c:pt idx="829">
                  <c:v>13</c:v>
                </c:pt>
                <c:pt idx="830">
                  <c:v>11.2</c:v>
                </c:pt>
                <c:pt idx="831">
                  <c:v>11.2</c:v>
                </c:pt>
                <c:pt idx="832">
                  <c:v>5.4</c:v>
                </c:pt>
                <c:pt idx="833">
                  <c:v>14.8</c:v>
                </c:pt>
                <c:pt idx="834">
                  <c:v>14.8</c:v>
                </c:pt>
                <c:pt idx="835">
                  <c:v>20.2</c:v>
                </c:pt>
                <c:pt idx="836">
                  <c:v>14.8</c:v>
                </c:pt>
                <c:pt idx="837">
                  <c:v>16.600000000000001</c:v>
                </c:pt>
                <c:pt idx="838">
                  <c:v>16.600000000000001</c:v>
                </c:pt>
                <c:pt idx="839">
                  <c:v>13</c:v>
                </c:pt>
                <c:pt idx="840">
                  <c:v>16.600000000000001</c:v>
                </c:pt>
                <c:pt idx="841">
                  <c:v>9.4</c:v>
                </c:pt>
                <c:pt idx="842">
                  <c:v>11.2</c:v>
                </c:pt>
                <c:pt idx="843">
                  <c:v>9.4</c:v>
                </c:pt>
                <c:pt idx="844">
                  <c:v>11.2</c:v>
                </c:pt>
                <c:pt idx="845">
                  <c:v>14.8</c:v>
                </c:pt>
                <c:pt idx="846">
                  <c:v>18.399999999999999</c:v>
                </c:pt>
                <c:pt idx="847">
                  <c:v>13</c:v>
                </c:pt>
                <c:pt idx="848">
                  <c:v>16.600000000000001</c:v>
                </c:pt>
                <c:pt idx="849">
                  <c:v>5.4</c:v>
                </c:pt>
                <c:pt idx="850">
                  <c:v>13</c:v>
                </c:pt>
                <c:pt idx="851">
                  <c:v>7.2</c:v>
                </c:pt>
                <c:pt idx="852">
                  <c:v>11.2</c:v>
                </c:pt>
                <c:pt idx="853">
                  <c:v>11.2</c:v>
                </c:pt>
                <c:pt idx="854">
                  <c:v>14.8</c:v>
                </c:pt>
                <c:pt idx="855">
                  <c:v>16.600000000000001</c:v>
                </c:pt>
                <c:pt idx="856">
                  <c:v>18.399999999999999</c:v>
                </c:pt>
                <c:pt idx="857">
                  <c:v>18.399999999999999</c:v>
                </c:pt>
                <c:pt idx="858">
                  <c:v>18.399999999999999</c:v>
                </c:pt>
                <c:pt idx="859">
                  <c:v>13</c:v>
                </c:pt>
                <c:pt idx="860">
                  <c:v>16.600000000000001</c:v>
                </c:pt>
                <c:pt idx="861">
                  <c:v>18.399999999999999</c:v>
                </c:pt>
                <c:pt idx="862">
                  <c:v>13</c:v>
                </c:pt>
                <c:pt idx="863">
                  <c:v>13</c:v>
                </c:pt>
                <c:pt idx="864">
                  <c:v>22</c:v>
                </c:pt>
                <c:pt idx="865">
                  <c:v>14.8</c:v>
                </c:pt>
                <c:pt idx="866">
                  <c:v>9.4</c:v>
                </c:pt>
                <c:pt idx="867">
                  <c:v>7.2</c:v>
                </c:pt>
                <c:pt idx="868">
                  <c:v>11.2</c:v>
                </c:pt>
                <c:pt idx="869">
                  <c:v>7.2</c:v>
                </c:pt>
                <c:pt idx="870">
                  <c:v>9.4</c:v>
                </c:pt>
                <c:pt idx="871">
                  <c:v>14.8</c:v>
                </c:pt>
                <c:pt idx="872">
                  <c:v>7.2</c:v>
                </c:pt>
                <c:pt idx="873">
                  <c:v>14.8</c:v>
                </c:pt>
                <c:pt idx="874">
                  <c:v>16.600000000000001</c:v>
                </c:pt>
                <c:pt idx="875">
                  <c:v>9.4</c:v>
                </c:pt>
                <c:pt idx="876">
                  <c:v>7.2</c:v>
                </c:pt>
                <c:pt idx="877">
                  <c:v>14.8</c:v>
                </c:pt>
                <c:pt idx="878">
                  <c:v>5.4</c:v>
                </c:pt>
                <c:pt idx="879">
                  <c:v>9.4</c:v>
                </c:pt>
                <c:pt idx="880">
                  <c:v>11.2</c:v>
                </c:pt>
                <c:pt idx="881">
                  <c:v>16.600000000000001</c:v>
                </c:pt>
                <c:pt idx="882">
                  <c:v>11.2</c:v>
                </c:pt>
                <c:pt idx="883">
                  <c:v>18.399999999999999</c:v>
                </c:pt>
                <c:pt idx="884">
                  <c:v>14.8</c:v>
                </c:pt>
                <c:pt idx="885">
                  <c:v>16.600000000000001</c:v>
                </c:pt>
                <c:pt idx="886">
                  <c:v>13</c:v>
                </c:pt>
                <c:pt idx="887">
                  <c:v>13</c:v>
                </c:pt>
                <c:pt idx="888">
                  <c:v>16.600000000000001</c:v>
                </c:pt>
                <c:pt idx="889">
                  <c:v>11.2</c:v>
                </c:pt>
                <c:pt idx="890">
                  <c:v>11.2</c:v>
                </c:pt>
                <c:pt idx="891">
                  <c:v>14.8</c:v>
                </c:pt>
                <c:pt idx="892">
                  <c:v>5.4</c:v>
                </c:pt>
                <c:pt idx="893">
                  <c:v>14.8</c:v>
                </c:pt>
                <c:pt idx="894">
                  <c:v>5.4</c:v>
                </c:pt>
                <c:pt idx="895">
                  <c:v>13</c:v>
                </c:pt>
                <c:pt idx="896">
                  <c:v>13</c:v>
                </c:pt>
                <c:pt idx="897">
                  <c:v>9.4</c:v>
                </c:pt>
                <c:pt idx="898">
                  <c:v>9.4</c:v>
                </c:pt>
                <c:pt idx="899">
                  <c:v>7.2</c:v>
                </c:pt>
                <c:pt idx="900">
                  <c:v>3.6</c:v>
                </c:pt>
                <c:pt idx="901">
                  <c:v>11.2</c:v>
                </c:pt>
                <c:pt idx="902">
                  <c:v>9.4</c:v>
                </c:pt>
                <c:pt idx="903">
                  <c:v>7.2</c:v>
                </c:pt>
                <c:pt idx="904">
                  <c:v>7.2</c:v>
                </c:pt>
                <c:pt idx="905">
                  <c:v>9.4</c:v>
                </c:pt>
                <c:pt idx="906">
                  <c:v>7.2</c:v>
                </c:pt>
                <c:pt idx="907">
                  <c:v>9.4</c:v>
                </c:pt>
                <c:pt idx="908">
                  <c:v>7.2</c:v>
                </c:pt>
                <c:pt idx="909">
                  <c:v>7.2</c:v>
                </c:pt>
                <c:pt idx="910">
                  <c:v>9.4</c:v>
                </c:pt>
                <c:pt idx="911">
                  <c:v>3.6</c:v>
                </c:pt>
                <c:pt idx="912">
                  <c:v>9.4</c:v>
                </c:pt>
                <c:pt idx="913">
                  <c:v>9.4</c:v>
                </c:pt>
                <c:pt idx="914">
                  <c:v>9.4</c:v>
                </c:pt>
                <c:pt idx="915">
                  <c:v>7.2</c:v>
                </c:pt>
                <c:pt idx="916">
                  <c:v>3.6</c:v>
                </c:pt>
                <c:pt idx="917">
                  <c:v>5.4</c:v>
                </c:pt>
                <c:pt idx="918">
                  <c:v>9.4</c:v>
                </c:pt>
                <c:pt idx="919">
                  <c:v>7.2</c:v>
                </c:pt>
                <c:pt idx="920">
                  <c:v>7.2</c:v>
                </c:pt>
                <c:pt idx="921">
                  <c:v>7.2</c:v>
                </c:pt>
                <c:pt idx="922">
                  <c:v>11.2</c:v>
                </c:pt>
                <c:pt idx="923">
                  <c:v>9.4</c:v>
                </c:pt>
                <c:pt idx="924">
                  <c:v>11.2</c:v>
                </c:pt>
                <c:pt idx="925">
                  <c:v>11.2</c:v>
                </c:pt>
                <c:pt idx="926">
                  <c:v>7.2</c:v>
                </c:pt>
                <c:pt idx="927">
                  <c:v>9.4</c:v>
                </c:pt>
                <c:pt idx="928">
                  <c:v>11.2</c:v>
                </c:pt>
                <c:pt idx="929">
                  <c:v>13</c:v>
                </c:pt>
                <c:pt idx="930">
                  <c:v>5.4</c:v>
                </c:pt>
                <c:pt idx="931">
                  <c:v>3.6</c:v>
                </c:pt>
                <c:pt idx="932">
                  <c:v>1.8</c:v>
                </c:pt>
                <c:pt idx="933">
                  <c:v>5.4</c:v>
                </c:pt>
                <c:pt idx="934">
                  <c:v>5.4</c:v>
                </c:pt>
                <c:pt idx="935">
                  <c:v>3.6</c:v>
                </c:pt>
                <c:pt idx="936">
                  <c:v>9.4</c:v>
                </c:pt>
                <c:pt idx="937">
                  <c:v>9.4</c:v>
                </c:pt>
                <c:pt idx="938">
                  <c:v>11.2</c:v>
                </c:pt>
                <c:pt idx="939">
                  <c:v>7.2</c:v>
                </c:pt>
                <c:pt idx="940">
                  <c:v>5.4</c:v>
                </c:pt>
                <c:pt idx="941">
                  <c:v>9.4</c:v>
                </c:pt>
                <c:pt idx="942">
                  <c:v>9.4</c:v>
                </c:pt>
                <c:pt idx="943">
                  <c:v>11.2</c:v>
                </c:pt>
                <c:pt idx="944">
                  <c:v>7.2</c:v>
                </c:pt>
                <c:pt idx="945">
                  <c:v>11.2</c:v>
                </c:pt>
                <c:pt idx="946">
                  <c:v>7.2</c:v>
                </c:pt>
                <c:pt idx="947">
                  <c:v>11.2</c:v>
                </c:pt>
                <c:pt idx="948">
                  <c:v>9.4</c:v>
                </c:pt>
                <c:pt idx="949">
                  <c:v>7.2</c:v>
                </c:pt>
                <c:pt idx="950">
                  <c:v>11.2</c:v>
                </c:pt>
                <c:pt idx="951">
                  <c:v>9.4</c:v>
                </c:pt>
                <c:pt idx="952">
                  <c:v>7.2</c:v>
                </c:pt>
                <c:pt idx="953">
                  <c:v>13</c:v>
                </c:pt>
                <c:pt idx="954">
                  <c:v>13</c:v>
                </c:pt>
                <c:pt idx="955">
                  <c:v>13</c:v>
                </c:pt>
                <c:pt idx="956">
                  <c:v>11.2</c:v>
                </c:pt>
                <c:pt idx="957">
                  <c:v>14.8</c:v>
                </c:pt>
                <c:pt idx="958">
                  <c:v>9.4</c:v>
                </c:pt>
                <c:pt idx="959">
                  <c:v>11.2</c:v>
                </c:pt>
                <c:pt idx="960">
                  <c:v>11.2</c:v>
                </c:pt>
                <c:pt idx="961">
                  <c:v>7.2</c:v>
                </c:pt>
                <c:pt idx="962">
                  <c:v>9.4</c:v>
                </c:pt>
                <c:pt idx="963">
                  <c:v>13</c:v>
                </c:pt>
                <c:pt idx="964">
                  <c:v>13</c:v>
                </c:pt>
                <c:pt idx="965">
                  <c:v>18.399999999999999</c:v>
                </c:pt>
                <c:pt idx="966">
                  <c:v>16.600000000000001</c:v>
                </c:pt>
                <c:pt idx="967">
                  <c:v>3.6</c:v>
                </c:pt>
                <c:pt idx="968">
                  <c:v>7.2</c:v>
                </c:pt>
                <c:pt idx="969">
                  <c:v>11.2</c:v>
                </c:pt>
                <c:pt idx="970">
                  <c:v>14.8</c:v>
                </c:pt>
                <c:pt idx="971">
                  <c:v>14.8</c:v>
                </c:pt>
                <c:pt idx="972">
                  <c:v>9.4</c:v>
                </c:pt>
                <c:pt idx="973">
                  <c:v>16.600000000000001</c:v>
                </c:pt>
                <c:pt idx="974">
                  <c:v>11.2</c:v>
                </c:pt>
                <c:pt idx="975">
                  <c:v>18.399999999999999</c:v>
                </c:pt>
                <c:pt idx="976">
                  <c:v>16.600000000000001</c:v>
                </c:pt>
                <c:pt idx="977">
                  <c:v>14.8</c:v>
                </c:pt>
                <c:pt idx="978">
                  <c:v>18.399999999999999</c:v>
                </c:pt>
                <c:pt idx="979">
                  <c:v>22</c:v>
                </c:pt>
                <c:pt idx="980">
                  <c:v>16.600000000000001</c:v>
                </c:pt>
                <c:pt idx="981">
                  <c:v>18.399999999999999</c:v>
                </c:pt>
                <c:pt idx="982">
                  <c:v>9.4</c:v>
                </c:pt>
                <c:pt idx="983">
                  <c:v>13</c:v>
                </c:pt>
                <c:pt idx="984">
                  <c:v>16.600000000000001</c:v>
                </c:pt>
                <c:pt idx="985">
                  <c:v>9.4</c:v>
                </c:pt>
                <c:pt idx="986">
                  <c:v>11.2</c:v>
                </c:pt>
                <c:pt idx="987">
                  <c:v>7.2</c:v>
                </c:pt>
                <c:pt idx="988">
                  <c:v>11.2</c:v>
                </c:pt>
                <c:pt idx="989">
                  <c:v>11.2</c:v>
                </c:pt>
                <c:pt idx="990">
                  <c:v>9.4</c:v>
                </c:pt>
                <c:pt idx="991">
                  <c:v>7.2</c:v>
                </c:pt>
                <c:pt idx="992">
                  <c:v>9.4</c:v>
                </c:pt>
                <c:pt idx="993">
                  <c:v>7.2</c:v>
                </c:pt>
                <c:pt idx="994">
                  <c:v>11.2</c:v>
                </c:pt>
                <c:pt idx="995">
                  <c:v>7.2</c:v>
                </c:pt>
                <c:pt idx="996">
                  <c:v>7.2</c:v>
                </c:pt>
                <c:pt idx="997">
                  <c:v>13</c:v>
                </c:pt>
                <c:pt idx="998">
                  <c:v>14.8</c:v>
                </c:pt>
                <c:pt idx="999">
                  <c:v>9.4</c:v>
                </c:pt>
                <c:pt idx="1000">
                  <c:v>7.2</c:v>
                </c:pt>
                <c:pt idx="1001">
                  <c:v>7.2</c:v>
                </c:pt>
                <c:pt idx="1002">
                  <c:v>5.4</c:v>
                </c:pt>
                <c:pt idx="1003">
                  <c:v>13</c:v>
                </c:pt>
                <c:pt idx="1004">
                  <c:v>9.4</c:v>
                </c:pt>
                <c:pt idx="1005">
                  <c:v>14.8</c:v>
                </c:pt>
                <c:pt idx="1006">
                  <c:v>11.2</c:v>
                </c:pt>
                <c:pt idx="1007">
                  <c:v>13</c:v>
                </c:pt>
                <c:pt idx="1008">
                  <c:v>18.399999999999999</c:v>
                </c:pt>
                <c:pt idx="1009">
                  <c:v>11.2</c:v>
                </c:pt>
                <c:pt idx="1010">
                  <c:v>18.399999999999999</c:v>
                </c:pt>
                <c:pt idx="1011">
                  <c:v>13</c:v>
                </c:pt>
                <c:pt idx="1012">
                  <c:v>14.8</c:v>
                </c:pt>
                <c:pt idx="1013">
                  <c:v>14.8</c:v>
                </c:pt>
                <c:pt idx="1014">
                  <c:v>22</c:v>
                </c:pt>
                <c:pt idx="1015">
                  <c:v>23.8</c:v>
                </c:pt>
                <c:pt idx="1016">
                  <c:v>20.2</c:v>
                </c:pt>
                <c:pt idx="1017">
                  <c:v>18.399999999999999</c:v>
                </c:pt>
                <c:pt idx="1018">
                  <c:v>9.4</c:v>
                </c:pt>
                <c:pt idx="1019">
                  <c:v>22</c:v>
                </c:pt>
                <c:pt idx="1020">
                  <c:v>18.399999999999999</c:v>
                </c:pt>
                <c:pt idx="1021">
                  <c:v>9.4</c:v>
                </c:pt>
                <c:pt idx="1022">
                  <c:v>20.2</c:v>
                </c:pt>
                <c:pt idx="1023">
                  <c:v>11.2</c:v>
                </c:pt>
                <c:pt idx="1024">
                  <c:v>20.2</c:v>
                </c:pt>
                <c:pt idx="1025">
                  <c:v>14.8</c:v>
                </c:pt>
                <c:pt idx="1026">
                  <c:v>14.8</c:v>
                </c:pt>
                <c:pt idx="1027">
                  <c:v>11.2</c:v>
                </c:pt>
                <c:pt idx="1028">
                  <c:v>13</c:v>
                </c:pt>
                <c:pt idx="1029">
                  <c:v>9.4</c:v>
                </c:pt>
                <c:pt idx="1030">
                  <c:v>16.600000000000001</c:v>
                </c:pt>
                <c:pt idx="1031">
                  <c:v>16.600000000000001</c:v>
                </c:pt>
                <c:pt idx="1032">
                  <c:v>18.399999999999999</c:v>
                </c:pt>
                <c:pt idx="1033">
                  <c:v>16.600000000000001</c:v>
                </c:pt>
                <c:pt idx="1034">
                  <c:v>7.2</c:v>
                </c:pt>
                <c:pt idx="1035">
                  <c:v>13</c:v>
                </c:pt>
                <c:pt idx="1036">
                  <c:v>9.4</c:v>
                </c:pt>
                <c:pt idx="1037">
                  <c:v>14.8</c:v>
                </c:pt>
                <c:pt idx="1038">
                  <c:v>18.399999999999999</c:v>
                </c:pt>
                <c:pt idx="1039">
                  <c:v>13</c:v>
                </c:pt>
                <c:pt idx="1040">
                  <c:v>7.2</c:v>
                </c:pt>
                <c:pt idx="1041">
                  <c:v>7.2</c:v>
                </c:pt>
                <c:pt idx="1042">
                  <c:v>11.2</c:v>
                </c:pt>
                <c:pt idx="1043">
                  <c:v>11.2</c:v>
                </c:pt>
                <c:pt idx="1044">
                  <c:v>9.4</c:v>
                </c:pt>
                <c:pt idx="1045">
                  <c:v>11.2</c:v>
                </c:pt>
                <c:pt idx="1046">
                  <c:v>5.4</c:v>
                </c:pt>
                <c:pt idx="1047">
                  <c:v>11.2</c:v>
                </c:pt>
                <c:pt idx="1048">
                  <c:v>14.8</c:v>
                </c:pt>
                <c:pt idx="1049">
                  <c:v>9.4</c:v>
                </c:pt>
                <c:pt idx="1050">
                  <c:v>13</c:v>
                </c:pt>
                <c:pt idx="1051">
                  <c:v>11.2</c:v>
                </c:pt>
                <c:pt idx="1052">
                  <c:v>13</c:v>
                </c:pt>
                <c:pt idx="1053">
                  <c:v>5.4</c:v>
                </c:pt>
                <c:pt idx="1054">
                  <c:v>11.2</c:v>
                </c:pt>
                <c:pt idx="1055">
                  <c:v>13</c:v>
                </c:pt>
                <c:pt idx="1056">
                  <c:v>13</c:v>
                </c:pt>
                <c:pt idx="1057">
                  <c:v>13</c:v>
                </c:pt>
                <c:pt idx="1058">
                  <c:v>9.4</c:v>
                </c:pt>
                <c:pt idx="1059">
                  <c:v>14.8</c:v>
                </c:pt>
                <c:pt idx="1060">
                  <c:v>9.4</c:v>
                </c:pt>
                <c:pt idx="1061">
                  <c:v>13</c:v>
                </c:pt>
                <c:pt idx="1062">
                  <c:v>7.2</c:v>
                </c:pt>
                <c:pt idx="1063">
                  <c:v>7.2</c:v>
                </c:pt>
                <c:pt idx="1064">
                  <c:v>14.8</c:v>
                </c:pt>
                <c:pt idx="1065">
                  <c:v>7.2</c:v>
                </c:pt>
                <c:pt idx="1066">
                  <c:v>3.6</c:v>
                </c:pt>
                <c:pt idx="1067">
                  <c:v>16.600000000000001</c:v>
                </c:pt>
                <c:pt idx="1068">
                  <c:v>13</c:v>
                </c:pt>
                <c:pt idx="1069">
                  <c:v>16.600000000000001</c:v>
                </c:pt>
                <c:pt idx="1070">
                  <c:v>11.2</c:v>
                </c:pt>
                <c:pt idx="1071">
                  <c:v>5.4</c:v>
                </c:pt>
                <c:pt idx="1072">
                  <c:v>13</c:v>
                </c:pt>
                <c:pt idx="1073">
                  <c:v>9.4</c:v>
                </c:pt>
                <c:pt idx="1074">
                  <c:v>9.4</c:v>
                </c:pt>
                <c:pt idx="1075">
                  <c:v>9.4</c:v>
                </c:pt>
                <c:pt idx="1076">
                  <c:v>9.4</c:v>
                </c:pt>
                <c:pt idx="1077">
                  <c:v>9.4</c:v>
                </c:pt>
                <c:pt idx="1078">
                  <c:v>13</c:v>
                </c:pt>
                <c:pt idx="1079">
                  <c:v>16.600000000000001</c:v>
                </c:pt>
                <c:pt idx="1080">
                  <c:v>13</c:v>
                </c:pt>
                <c:pt idx="1081">
                  <c:v>14.8</c:v>
                </c:pt>
                <c:pt idx="1082">
                  <c:v>13</c:v>
                </c:pt>
                <c:pt idx="1083">
                  <c:v>9.4</c:v>
                </c:pt>
                <c:pt idx="1084">
                  <c:v>13</c:v>
                </c:pt>
                <c:pt idx="1085">
                  <c:v>7.2</c:v>
                </c:pt>
                <c:pt idx="1086">
                  <c:v>9.4</c:v>
                </c:pt>
                <c:pt idx="1087">
                  <c:v>7.2</c:v>
                </c:pt>
                <c:pt idx="1088">
                  <c:v>9.4</c:v>
                </c:pt>
                <c:pt idx="1089">
                  <c:v>7.2</c:v>
                </c:pt>
                <c:pt idx="1090">
                  <c:v>9.4</c:v>
                </c:pt>
                <c:pt idx="1091">
                  <c:v>13</c:v>
                </c:pt>
                <c:pt idx="1092">
                  <c:v>5.4</c:v>
                </c:pt>
                <c:pt idx="1093">
                  <c:v>5.4</c:v>
                </c:pt>
                <c:pt idx="1094">
                  <c:v>7.2</c:v>
                </c:pt>
                <c:pt idx="1095">
                  <c:v>9.4</c:v>
                </c:pt>
                <c:pt idx="1096">
                  <c:v>7.2</c:v>
                </c:pt>
                <c:pt idx="1097">
                  <c:v>9.4</c:v>
                </c:pt>
                <c:pt idx="1098">
                  <c:v>7.2</c:v>
                </c:pt>
                <c:pt idx="1099">
                  <c:v>7.2</c:v>
                </c:pt>
                <c:pt idx="1100">
                  <c:v>5.4</c:v>
                </c:pt>
                <c:pt idx="1101">
                  <c:v>9.4</c:v>
                </c:pt>
                <c:pt idx="1102">
                  <c:v>7.2</c:v>
                </c:pt>
                <c:pt idx="1103">
                  <c:v>11.2</c:v>
                </c:pt>
                <c:pt idx="1104">
                  <c:v>7.2</c:v>
                </c:pt>
                <c:pt idx="1105">
                  <c:v>9.4</c:v>
                </c:pt>
                <c:pt idx="1106">
                  <c:v>5.4</c:v>
                </c:pt>
                <c:pt idx="1107">
                  <c:v>9.4</c:v>
                </c:pt>
                <c:pt idx="1108">
                  <c:v>13</c:v>
                </c:pt>
                <c:pt idx="1109">
                  <c:v>11.2</c:v>
                </c:pt>
                <c:pt idx="1110">
                  <c:v>9.4</c:v>
                </c:pt>
                <c:pt idx="1111">
                  <c:v>5.4</c:v>
                </c:pt>
                <c:pt idx="1112">
                  <c:v>5.4</c:v>
                </c:pt>
                <c:pt idx="1113">
                  <c:v>11.2</c:v>
                </c:pt>
                <c:pt idx="1114">
                  <c:v>9.4</c:v>
                </c:pt>
                <c:pt idx="1115">
                  <c:v>7.2</c:v>
                </c:pt>
                <c:pt idx="1116">
                  <c:v>5.4</c:v>
                </c:pt>
                <c:pt idx="1117">
                  <c:v>11.2</c:v>
                </c:pt>
                <c:pt idx="1118">
                  <c:v>7.2</c:v>
                </c:pt>
                <c:pt idx="1119">
                  <c:v>9.4</c:v>
                </c:pt>
                <c:pt idx="1120">
                  <c:v>7.2</c:v>
                </c:pt>
                <c:pt idx="1121">
                  <c:v>7.2</c:v>
                </c:pt>
                <c:pt idx="1122">
                  <c:v>7.2</c:v>
                </c:pt>
                <c:pt idx="1123">
                  <c:v>5.4</c:v>
                </c:pt>
                <c:pt idx="1124">
                  <c:v>11.2</c:v>
                </c:pt>
                <c:pt idx="1125">
                  <c:v>11.2</c:v>
                </c:pt>
                <c:pt idx="1126">
                  <c:v>13</c:v>
                </c:pt>
                <c:pt idx="1127">
                  <c:v>9.4</c:v>
                </c:pt>
                <c:pt idx="1128">
                  <c:v>16.600000000000001</c:v>
                </c:pt>
                <c:pt idx="1129">
                  <c:v>11.2</c:v>
                </c:pt>
                <c:pt idx="1130">
                  <c:v>14.8</c:v>
                </c:pt>
                <c:pt idx="1131">
                  <c:v>9.4</c:v>
                </c:pt>
                <c:pt idx="1132">
                  <c:v>14.8</c:v>
                </c:pt>
                <c:pt idx="1133">
                  <c:v>9.4</c:v>
                </c:pt>
                <c:pt idx="1134">
                  <c:v>20.2</c:v>
                </c:pt>
                <c:pt idx="1135">
                  <c:v>18.399999999999999</c:v>
                </c:pt>
                <c:pt idx="1136">
                  <c:v>13</c:v>
                </c:pt>
                <c:pt idx="1137">
                  <c:v>25.6</c:v>
                </c:pt>
                <c:pt idx="1138">
                  <c:v>22</c:v>
                </c:pt>
                <c:pt idx="1139">
                  <c:v>13</c:v>
                </c:pt>
                <c:pt idx="1140">
                  <c:v>13</c:v>
                </c:pt>
                <c:pt idx="1141">
                  <c:v>9.4</c:v>
                </c:pt>
                <c:pt idx="1142">
                  <c:v>11.2</c:v>
                </c:pt>
                <c:pt idx="1143">
                  <c:v>20.2</c:v>
                </c:pt>
                <c:pt idx="1144">
                  <c:v>22</c:v>
                </c:pt>
                <c:pt idx="1145">
                  <c:v>13</c:v>
                </c:pt>
                <c:pt idx="1146">
                  <c:v>14.8</c:v>
                </c:pt>
                <c:pt idx="1147">
                  <c:v>14.8</c:v>
                </c:pt>
                <c:pt idx="1148">
                  <c:v>22</c:v>
                </c:pt>
                <c:pt idx="1149">
                  <c:v>16.600000000000001</c:v>
                </c:pt>
                <c:pt idx="1150">
                  <c:v>14.8</c:v>
                </c:pt>
                <c:pt idx="1151">
                  <c:v>13</c:v>
                </c:pt>
                <c:pt idx="1152">
                  <c:v>16.600000000000001</c:v>
                </c:pt>
                <c:pt idx="1153">
                  <c:v>13</c:v>
                </c:pt>
                <c:pt idx="1154">
                  <c:v>14.8</c:v>
                </c:pt>
                <c:pt idx="1155">
                  <c:v>13</c:v>
                </c:pt>
                <c:pt idx="1156">
                  <c:v>11.2</c:v>
                </c:pt>
                <c:pt idx="1157">
                  <c:v>13</c:v>
                </c:pt>
                <c:pt idx="1158">
                  <c:v>16.600000000000001</c:v>
                </c:pt>
                <c:pt idx="1159">
                  <c:v>13</c:v>
                </c:pt>
                <c:pt idx="1160">
                  <c:v>11.2</c:v>
                </c:pt>
                <c:pt idx="1161">
                  <c:v>13</c:v>
                </c:pt>
                <c:pt idx="1162">
                  <c:v>22</c:v>
                </c:pt>
                <c:pt idx="1163">
                  <c:v>13</c:v>
                </c:pt>
                <c:pt idx="1164">
                  <c:v>11.2</c:v>
                </c:pt>
                <c:pt idx="1165">
                  <c:v>22</c:v>
                </c:pt>
                <c:pt idx="1166">
                  <c:v>20.2</c:v>
                </c:pt>
                <c:pt idx="1167">
                  <c:v>20.2</c:v>
                </c:pt>
                <c:pt idx="1168">
                  <c:v>23.8</c:v>
                </c:pt>
                <c:pt idx="1169">
                  <c:v>18.399999999999999</c:v>
                </c:pt>
                <c:pt idx="1170">
                  <c:v>16.600000000000001</c:v>
                </c:pt>
                <c:pt idx="1171">
                  <c:v>11.2</c:v>
                </c:pt>
                <c:pt idx="1172">
                  <c:v>9.4</c:v>
                </c:pt>
                <c:pt idx="1173">
                  <c:v>14.8</c:v>
                </c:pt>
                <c:pt idx="1174">
                  <c:v>18.399999999999999</c:v>
                </c:pt>
                <c:pt idx="1175">
                  <c:v>11.2</c:v>
                </c:pt>
                <c:pt idx="1176">
                  <c:v>11.2</c:v>
                </c:pt>
                <c:pt idx="1177">
                  <c:v>11.2</c:v>
                </c:pt>
                <c:pt idx="1178">
                  <c:v>14.8</c:v>
                </c:pt>
                <c:pt idx="1179">
                  <c:v>7.2</c:v>
                </c:pt>
                <c:pt idx="1180">
                  <c:v>14.8</c:v>
                </c:pt>
                <c:pt idx="1181">
                  <c:v>11.2</c:v>
                </c:pt>
                <c:pt idx="1182">
                  <c:v>13</c:v>
                </c:pt>
                <c:pt idx="1183">
                  <c:v>11.2</c:v>
                </c:pt>
                <c:pt idx="1184">
                  <c:v>9.4</c:v>
                </c:pt>
                <c:pt idx="1185">
                  <c:v>13</c:v>
                </c:pt>
                <c:pt idx="1186">
                  <c:v>16.600000000000001</c:v>
                </c:pt>
                <c:pt idx="1187">
                  <c:v>9.4</c:v>
                </c:pt>
                <c:pt idx="1188">
                  <c:v>13</c:v>
                </c:pt>
                <c:pt idx="1189">
                  <c:v>11.2</c:v>
                </c:pt>
                <c:pt idx="1190">
                  <c:v>11.2</c:v>
                </c:pt>
                <c:pt idx="1191">
                  <c:v>9.4</c:v>
                </c:pt>
                <c:pt idx="1192">
                  <c:v>5.4</c:v>
                </c:pt>
                <c:pt idx="1193">
                  <c:v>9.4</c:v>
                </c:pt>
                <c:pt idx="1194">
                  <c:v>9.4</c:v>
                </c:pt>
                <c:pt idx="1195">
                  <c:v>9.4</c:v>
                </c:pt>
                <c:pt idx="1196">
                  <c:v>14.8</c:v>
                </c:pt>
                <c:pt idx="1197">
                  <c:v>16.600000000000001</c:v>
                </c:pt>
                <c:pt idx="1198">
                  <c:v>20.2</c:v>
                </c:pt>
                <c:pt idx="1199">
                  <c:v>13</c:v>
                </c:pt>
                <c:pt idx="1200">
                  <c:v>7.2</c:v>
                </c:pt>
                <c:pt idx="1201">
                  <c:v>16.600000000000001</c:v>
                </c:pt>
                <c:pt idx="1202">
                  <c:v>14.8</c:v>
                </c:pt>
                <c:pt idx="1203">
                  <c:v>14.8</c:v>
                </c:pt>
                <c:pt idx="1204">
                  <c:v>11.2</c:v>
                </c:pt>
                <c:pt idx="1205">
                  <c:v>7.2</c:v>
                </c:pt>
                <c:pt idx="1206">
                  <c:v>9.4</c:v>
                </c:pt>
                <c:pt idx="1207">
                  <c:v>5.4</c:v>
                </c:pt>
                <c:pt idx="1208">
                  <c:v>9.4</c:v>
                </c:pt>
                <c:pt idx="1209">
                  <c:v>11.2</c:v>
                </c:pt>
                <c:pt idx="1210">
                  <c:v>7.2</c:v>
                </c:pt>
                <c:pt idx="1211">
                  <c:v>14.8</c:v>
                </c:pt>
                <c:pt idx="1212">
                  <c:v>9.4</c:v>
                </c:pt>
                <c:pt idx="1213">
                  <c:v>9.4</c:v>
                </c:pt>
                <c:pt idx="1214">
                  <c:v>9.4</c:v>
                </c:pt>
                <c:pt idx="1215">
                  <c:v>7.2</c:v>
                </c:pt>
                <c:pt idx="1216">
                  <c:v>5.4</c:v>
                </c:pt>
                <c:pt idx="1217">
                  <c:v>3.6</c:v>
                </c:pt>
                <c:pt idx="1218">
                  <c:v>11.2</c:v>
                </c:pt>
                <c:pt idx="1219">
                  <c:v>7.2</c:v>
                </c:pt>
                <c:pt idx="1220">
                  <c:v>5.4</c:v>
                </c:pt>
                <c:pt idx="1221">
                  <c:v>3.6</c:v>
                </c:pt>
                <c:pt idx="1222">
                  <c:v>7.2</c:v>
                </c:pt>
                <c:pt idx="1223">
                  <c:v>5.4</c:v>
                </c:pt>
                <c:pt idx="1224">
                  <c:v>5.4</c:v>
                </c:pt>
                <c:pt idx="1225">
                  <c:v>3.6</c:v>
                </c:pt>
                <c:pt idx="1226">
                  <c:v>3.6</c:v>
                </c:pt>
                <c:pt idx="1227">
                  <c:v>5.4</c:v>
                </c:pt>
                <c:pt idx="1228">
                  <c:v>5.4</c:v>
                </c:pt>
                <c:pt idx="1229">
                  <c:v>7.2</c:v>
                </c:pt>
                <c:pt idx="1230">
                  <c:v>5.4</c:v>
                </c:pt>
                <c:pt idx="1231">
                  <c:v>11.2</c:v>
                </c:pt>
                <c:pt idx="1232">
                  <c:v>11.2</c:v>
                </c:pt>
                <c:pt idx="1233">
                  <c:v>3.6</c:v>
                </c:pt>
                <c:pt idx="1234">
                  <c:v>7.2</c:v>
                </c:pt>
                <c:pt idx="1235">
                  <c:v>9.4</c:v>
                </c:pt>
                <c:pt idx="1236">
                  <c:v>5.4</c:v>
                </c:pt>
                <c:pt idx="1237">
                  <c:v>3.6</c:v>
                </c:pt>
                <c:pt idx="1238">
                  <c:v>11.2</c:v>
                </c:pt>
                <c:pt idx="1239">
                  <c:v>9.4</c:v>
                </c:pt>
                <c:pt idx="1240">
                  <c:v>9.4</c:v>
                </c:pt>
                <c:pt idx="1241">
                  <c:v>7.2</c:v>
                </c:pt>
                <c:pt idx="1242">
                  <c:v>5.4</c:v>
                </c:pt>
                <c:pt idx="1243">
                  <c:v>5.4</c:v>
                </c:pt>
                <c:pt idx="1244">
                  <c:v>3.6</c:v>
                </c:pt>
                <c:pt idx="1245">
                  <c:v>7.2</c:v>
                </c:pt>
                <c:pt idx="1246">
                  <c:v>1.8</c:v>
                </c:pt>
                <c:pt idx="1247">
                  <c:v>1.8</c:v>
                </c:pt>
                <c:pt idx="1248">
                  <c:v>3.6</c:v>
                </c:pt>
                <c:pt idx="1249">
                  <c:v>1.8</c:v>
                </c:pt>
                <c:pt idx="1250">
                  <c:v>1.8</c:v>
                </c:pt>
                <c:pt idx="1251">
                  <c:v>3.6</c:v>
                </c:pt>
                <c:pt idx="1252">
                  <c:v>7.2</c:v>
                </c:pt>
                <c:pt idx="1253">
                  <c:v>3.6</c:v>
                </c:pt>
                <c:pt idx="1254">
                  <c:v>7.2</c:v>
                </c:pt>
                <c:pt idx="1255">
                  <c:v>5.4</c:v>
                </c:pt>
                <c:pt idx="1256">
                  <c:v>5.4</c:v>
                </c:pt>
                <c:pt idx="1257">
                  <c:v>5.4</c:v>
                </c:pt>
                <c:pt idx="1258">
                  <c:v>11.2</c:v>
                </c:pt>
                <c:pt idx="1259">
                  <c:v>7.2</c:v>
                </c:pt>
                <c:pt idx="1260">
                  <c:v>5.4</c:v>
                </c:pt>
                <c:pt idx="1261">
                  <c:v>5.4</c:v>
                </c:pt>
                <c:pt idx="1262">
                  <c:v>3.6</c:v>
                </c:pt>
                <c:pt idx="1263">
                  <c:v>5.4</c:v>
                </c:pt>
                <c:pt idx="1264">
                  <c:v>7.2</c:v>
                </c:pt>
                <c:pt idx="1265">
                  <c:v>7.2</c:v>
                </c:pt>
                <c:pt idx="1266">
                  <c:v>3.6</c:v>
                </c:pt>
                <c:pt idx="1267">
                  <c:v>7.2</c:v>
                </c:pt>
                <c:pt idx="1268">
                  <c:v>9.4</c:v>
                </c:pt>
                <c:pt idx="1269">
                  <c:v>7.2</c:v>
                </c:pt>
                <c:pt idx="1270">
                  <c:v>9.4</c:v>
                </c:pt>
                <c:pt idx="1271">
                  <c:v>5.4</c:v>
                </c:pt>
                <c:pt idx="1272">
                  <c:v>3.6</c:v>
                </c:pt>
                <c:pt idx="1273">
                  <c:v>7.2</c:v>
                </c:pt>
                <c:pt idx="1274">
                  <c:v>3.6</c:v>
                </c:pt>
                <c:pt idx="1275">
                  <c:v>3.6</c:v>
                </c:pt>
                <c:pt idx="1276">
                  <c:v>5.4</c:v>
                </c:pt>
                <c:pt idx="1277">
                  <c:v>3.6</c:v>
                </c:pt>
                <c:pt idx="1278">
                  <c:v>3.6</c:v>
                </c:pt>
                <c:pt idx="1279">
                  <c:v>5.4</c:v>
                </c:pt>
                <c:pt idx="1280">
                  <c:v>3.6</c:v>
                </c:pt>
                <c:pt idx="1281">
                  <c:v>3.6</c:v>
                </c:pt>
                <c:pt idx="1282">
                  <c:v>5.4</c:v>
                </c:pt>
                <c:pt idx="1283">
                  <c:v>5.4</c:v>
                </c:pt>
                <c:pt idx="1284">
                  <c:v>5.4</c:v>
                </c:pt>
                <c:pt idx="1285">
                  <c:v>3.6</c:v>
                </c:pt>
                <c:pt idx="1286">
                  <c:v>3.6</c:v>
                </c:pt>
                <c:pt idx="1287">
                  <c:v>11.2</c:v>
                </c:pt>
                <c:pt idx="1288">
                  <c:v>5.4</c:v>
                </c:pt>
                <c:pt idx="1289">
                  <c:v>5.4</c:v>
                </c:pt>
                <c:pt idx="1290">
                  <c:v>5.4</c:v>
                </c:pt>
                <c:pt idx="1291">
                  <c:v>7.2</c:v>
                </c:pt>
                <c:pt idx="1292">
                  <c:v>5.4</c:v>
                </c:pt>
                <c:pt idx="1293">
                  <c:v>5.4</c:v>
                </c:pt>
                <c:pt idx="1294">
                  <c:v>5.4</c:v>
                </c:pt>
                <c:pt idx="1295">
                  <c:v>7.2</c:v>
                </c:pt>
                <c:pt idx="1296">
                  <c:v>5.4</c:v>
                </c:pt>
                <c:pt idx="1297">
                  <c:v>7.2</c:v>
                </c:pt>
                <c:pt idx="1298">
                  <c:v>7.2</c:v>
                </c:pt>
                <c:pt idx="1299">
                  <c:v>3.6</c:v>
                </c:pt>
                <c:pt idx="1300">
                  <c:v>1.8</c:v>
                </c:pt>
                <c:pt idx="1301">
                  <c:v>7.2</c:v>
                </c:pt>
                <c:pt idx="1302">
                  <c:v>5.4</c:v>
                </c:pt>
                <c:pt idx="1303">
                  <c:v>3.6</c:v>
                </c:pt>
                <c:pt idx="1304">
                  <c:v>7.2</c:v>
                </c:pt>
                <c:pt idx="1305">
                  <c:v>7.2</c:v>
                </c:pt>
                <c:pt idx="1306">
                  <c:v>9.4</c:v>
                </c:pt>
                <c:pt idx="1307">
                  <c:v>13</c:v>
                </c:pt>
                <c:pt idx="1308">
                  <c:v>9.4</c:v>
                </c:pt>
                <c:pt idx="1309">
                  <c:v>9.4</c:v>
                </c:pt>
                <c:pt idx="1310">
                  <c:v>9.4</c:v>
                </c:pt>
                <c:pt idx="1311">
                  <c:v>7.2</c:v>
                </c:pt>
                <c:pt idx="1312">
                  <c:v>7.2</c:v>
                </c:pt>
                <c:pt idx="1313">
                  <c:v>11.2</c:v>
                </c:pt>
                <c:pt idx="1314">
                  <c:v>9.4</c:v>
                </c:pt>
                <c:pt idx="1315">
                  <c:v>11.2</c:v>
                </c:pt>
                <c:pt idx="1316">
                  <c:v>7.2</c:v>
                </c:pt>
                <c:pt idx="1317">
                  <c:v>11.2</c:v>
                </c:pt>
                <c:pt idx="1318">
                  <c:v>7.2</c:v>
                </c:pt>
                <c:pt idx="1319">
                  <c:v>5.4</c:v>
                </c:pt>
                <c:pt idx="1320">
                  <c:v>7.2</c:v>
                </c:pt>
                <c:pt idx="1321">
                  <c:v>7.2</c:v>
                </c:pt>
                <c:pt idx="1322">
                  <c:v>9.4</c:v>
                </c:pt>
                <c:pt idx="1323">
                  <c:v>11.2</c:v>
                </c:pt>
                <c:pt idx="1324">
                  <c:v>13</c:v>
                </c:pt>
                <c:pt idx="1325">
                  <c:v>9.4</c:v>
                </c:pt>
                <c:pt idx="1326">
                  <c:v>5.4</c:v>
                </c:pt>
                <c:pt idx="1327">
                  <c:v>9.4</c:v>
                </c:pt>
                <c:pt idx="1328">
                  <c:v>9.4</c:v>
                </c:pt>
                <c:pt idx="1329">
                  <c:v>9.4</c:v>
                </c:pt>
                <c:pt idx="1330">
                  <c:v>9.4</c:v>
                </c:pt>
                <c:pt idx="1331">
                  <c:v>16.600000000000001</c:v>
                </c:pt>
                <c:pt idx="1332">
                  <c:v>9.4</c:v>
                </c:pt>
                <c:pt idx="1333">
                  <c:v>9.4</c:v>
                </c:pt>
                <c:pt idx="1334">
                  <c:v>13</c:v>
                </c:pt>
                <c:pt idx="1335">
                  <c:v>11.2</c:v>
                </c:pt>
                <c:pt idx="1336">
                  <c:v>11.2</c:v>
                </c:pt>
                <c:pt idx="1337">
                  <c:v>11.2</c:v>
                </c:pt>
                <c:pt idx="1338">
                  <c:v>3.6</c:v>
                </c:pt>
                <c:pt idx="1339">
                  <c:v>3.6</c:v>
                </c:pt>
                <c:pt idx="1340">
                  <c:v>7.2</c:v>
                </c:pt>
                <c:pt idx="1341">
                  <c:v>11.2</c:v>
                </c:pt>
                <c:pt idx="1342">
                  <c:v>11.2</c:v>
                </c:pt>
                <c:pt idx="1343">
                  <c:v>7.2</c:v>
                </c:pt>
                <c:pt idx="1344">
                  <c:v>9.4</c:v>
                </c:pt>
                <c:pt idx="1345">
                  <c:v>11.2</c:v>
                </c:pt>
                <c:pt idx="1346">
                  <c:v>7.2</c:v>
                </c:pt>
                <c:pt idx="1347">
                  <c:v>11.2</c:v>
                </c:pt>
                <c:pt idx="1348">
                  <c:v>11.2</c:v>
                </c:pt>
                <c:pt idx="1349">
                  <c:v>11.2</c:v>
                </c:pt>
                <c:pt idx="1350">
                  <c:v>14.8</c:v>
                </c:pt>
                <c:pt idx="1351">
                  <c:v>14.8</c:v>
                </c:pt>
                <c:pt idx="1352">
                  <c:v>22</c:v>
                </c:pt>
                <c:pt idx="1353">
                  <c:v>11.2</c:v>
                </c:pt>
                <c:pt idx="1354">
                  <c:v>7.2</c:v>
                </c:pt>
                <c:pt idx="1355">
                  <c:v>11.2</c:v>
                </c:pt>
                <c:pt idx="1356">
                  <c:v>18.399999999999999</c:v>
                </c:pt>
                <c:pt idx="1357">
                  <c:v>13</c:v>
                </c:pt>
                <c:pt idx="1358">
                  <c:v>16.600000000000001</c:v>
                </c:pt>
                <c:pt idx="1359">
                  <c:v>9.4</c:v>
                </c:pt>
                <c:pt idx="1360">
                  <c:v>13</c:v>
                </c:pt>
                <c:pt idx="1361">
                  <c:v>7.2</c:v>
                </c:pt>
                <c:pt idx="1362">
                  <c:v>9.4</c:v>
                </c:pt>
                <c:pt idx="1363">
                  <c:v>11.2</c:v>
                </c:pt>
                <c:pt idx="1364">
                  <c:v>11.2</c:v>
                </c:pt>
                <c:pt idx="1365">
                  <c:v>7.2</c:v>
                </c:pt>
                <c:pt idx="1366">
                  <c:v>14.8</c:v>
                </c:pt>
                <c:pt idx="1367">
                  <c:v>7.2</c:v>
                </c:pt>
                <c:pt idx="1368">
                  <c:v>13</c:v>
                </c:pt>
                <c:pt idx="1369">
                  <c:v>7.2</c:v>
                </c:pt>
                <c:pt idx="1370">
                  <c:v>13</c:v>
                </c:pt>
                <c:pt idx="1371">
                  <c:v>5.4</c:v>
                </c:pt>
                <c:pt idx="1372">
                  <c:v>11.2</c:v>
                </c:pt>
                <c:pt idx="1373">
                  <c:v>5.4</c:v>
                </c:pt>
                <c:pt idx="1374">
                  <c:v>9.4</c:v>
                </c:pt>
                <c:pt idx="1375">
                  <c:v>3.6</c:v>
                </c:pt>
                <c:pt idx="1376">
                  <c:v>5.4</c:v>
                </c:pt>
                <c:pt idx="1377">
                  <c:v>11.2</c:v>
                </c:pt>
                <c:pt idx="1378">
                  <c:v>5.4</c:v>
                </c:pt>
                <c:pt idx="1379">
                  <c:v>3.6</c:v>
                </c:pt>
                <c:pt idx="1380">
                  <c:v>1.8</c:v>
                </c:pt>
                <c:pt idx="1381">
                  <c:v>5.4</c:v>
                </c:pt>
                <c:pt idx="1382">
                  <c:v>7.2</c:v>
                </c:pt>
                <c:pt idx="1383">
                  <c:v>3.6</c:v>
                </c:pt>
                <c:pt idx="1384">
                  <c:v>3.6</c:v>
                </c:pt>
                <c:pt idx="1385">
                  <c:v>3.6</c:v>
                </c:pt>
                <c:pt idx="1386">
                  <c:v>5.4</c:v>
                </c:pt>
                <c:pt idx="1387">
                  <c:v>3.6</c:v>
                </c:pt>
                <c:pt idx="1388">
                  <c:v>1.8</c:v>
                </c:pt>
                <c:pt idx="1389">
                  <c:v>1.8</c:v>
                </c:pt>
                <c:pt idx="1390">
                  <c:v>1.8</c:v>
                </c:pt>
                <c:pt idx="1391">
                  <c:v>7.2</c:v>
                </c:pt>
                <c:pt idx="1392">
                  <c:v>3.6</c:v>
                </c:pt>
                <c:pt idx="1393">
                  <c:v>1.8</c:v>
                </c:pt>
                <c:pt idx="1394">
                  <c:v>3.6</c:v>
                </c:pt>
                <c:pt idx="1395">
                  <c:v>3.6</c:v>
                </c:pt>
                <c:pt idx="1396">
                  <c:v>5.4</c:v>
                </c:pt>
                <c:pt idx="1397">
                  <c:v>1.8</c:v>
                </c:pt>
                <c:pt idx="1398">
                  <c:v>3.6</c:v>
                </c:pt>
                <c:pt idx="1399">
                  <c:v>5.4</c:v>
                </c:pt>
                <c:pt idx="1400">
                  <c:v>1.8</c:v>
                </c:pt>
                <c:pt idx="1401">
                  <c:v>1.8</c:v>
                </c:pt>
                <c:pt idx="1402">
                  <c:v>3.6</c:v>
                </c:pt>
                <c:pt idx="1403">
                  <c:v>0</c:v>
                </c:pt>
                <c:pt idx="1404">
                  <c:v>0</c:v>
                </c:pt>
                <c:pt idx="1405">
                  <c:v>1.8</c:v>
                </c:pt>
                <c:pt idx="1406">
                  <c:v>3.6</c:v>
                </c:pt>
                <c:pt idx="1407">
                  <c:v>3.6</c:v>
                </c:pt>
                <c:pt idx="1408">
                  <c:v>3.6</c:v>
                </c:pt>
                <c:pt idx="1409">
                  <c:v>5.4</c:v>
                </c:pt>
                <c:pt idx="1410">
                  <c:v>1.8</c:v>
                </c:pt>
                <c:pt idx="1411">
                  <c:v>3.6</c:v>
                </c:pt>
                <c:pt idx="1412">
                  <c:v>1.8</c:v>
                </c:pt>
                <c:pt idx="1413">
                  <c:v>3.6</c:v>
                </c:pt>
                <c:pt idx="1414">
                  <c:v>3.6</c:v>
                </c:pt>
                <c:pt idx="1415">
                  <c:v>3.6</c:v>
                </c:pt>
                <c:pt idx="1416">
                  <c:v>7.2</c:v>
                </c:pt>
                <c:pt idx="1417">
                  <c:v>3.6</c:v>
                </c:pt>
                <c:pt idx="1418">
                  <c:v>5.4</c:v>
                </c:pt>
                <c:pt idx="1419">
                  <c:v>3.6</c:v>
                </c:pt>
                <c:pt idx="1420">
                  <c:v>1.8</c:v>
                </c:pt>
                <c:pt idx="1421">
                  <c:v>7.2</c:v>
                </c:pt>
                <c:pt idx="1422">
                  <c:v>3.6</c:v>
                </c:pt>
                <c:pt idx="1423">
                  <c:v>3.6</c:v>
                </c:pt>
                <c:pt idx="1424">
                  <c:v>5.4</c:v>
                </c:pt>
                <c:pt idx="1425">
                  <c:v>3.6</c:v>
                </c:pt>
                <c:pt idx="1426">
                  <c:v>3.6</c:v>
                </c:pt>
                <c:pt idx="1427">
                  <c:v>5.4</c:v>
                </c:pt>
                <c:pt idx="1428">
                  <c:v>3.6</c:v>
                </c:pt>
                <c:pt idx="1429">
                  <c:v>3.6</c:v>
                </c:pt>
                <c:pt idx="1430">
                  <c:v>3.6</c:v>
                </c:pt>
                <c:pt idx="1431">
                  <c:v>1.8</c:v>
                </c:pt>
                <c:pt idx="1432">
                  <c:v>5.4</c:v>
                </c:pt>
                <c:pt idx="1433">
                  <c:v>3.6</c:v>
                </c:pt>
                <c:pt idx="1434">
                  <c:v>3.6</c:v>
                </c:pt>
                <c:pt idx="1435">
                  <c:v>3.6</c:v>
                </c:pt>
                <c:pt idx="1436">
                  <c:v>3.6</c:v>
                </c:pt>
                <c:pt idx="1437">
                  <c:v>3.6</c:v>
                </c:pt>
                <c:pt idx="1438">
                  <c:v>5.4</c:v>
                </c:pt>
                <c:pt idx="1439">
                  <c:v>3.6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739584"/>
        <c:axId val="169780928"/>
      </c:barChart>
      <c:catAx>
        <c:axId val="3673958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69780928"/>
        <c:crosses val="autoZero"/>
        <c:auto val="1"/>
        <c:lblAlgn val="ctr"/>
        <c:lblOffset val="100"/>
        <c:tickLblSkip val="120"/>
        <c:tickMarkSkip val="10"/>
        <c:noMultiLvlLbl val="0"/>
      </c:catAx>
      <c:valAx>
        <c:axId val="1697809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67395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75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5000">
                  <a:srgbClr val="FFFF66"/>
                </a:gs>
                <a:gs pos="100000">
                  <a:schemeClr val="bg1">
                    <a:lumMod val="65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RELEVÉS!$Q$369:$Q$1334</c:f>
              <c:numCache>
                <c:formatCode>h:mm</c:formatCode>
                <c:ptCount val="966"/>
                <c:pt idx="0">
                  <c:v>0.25</c:v>
                </c:pt>
                <c:pt idx="1">
                  <c:v>0.250694444444444</c:v>
                </c:pt>
                <c:pt idx="2">
                  <c:v>0.25138888888888899</c:v>
                </c:pt>
                <c:pt idx="3">
                  <c:v>0.25208333333333299</c:v>
                </c:pt>
                <c:pt idx="4">
                  <c:v>0.25277777777777799</c:v>
                </c:pt>
                <c:pt idx="5">
                  <c:v>0.25347222222222199</c:v>
                </c:pt>
                <c:pt idx="6">
                  <c:v>0.25416666666666698</c:v>
                </c:pt>
                <c:pt idx="7">
                  <c:v>0.25486111111111098</c:v>
                </c:pt>
                <c:pt idx="8">
                  <c:v>0.25555555555555598</c:v>
                </c:pt>
                <c:pt idx="9">
                  <c:v>0.25624999999999998</c:v>
                </c:pt>
                <c:pt idx="10">
                  <c:v>0.25694444444444398</c:v>
                </c:pt>
                <c:pt idx="11">
                  <c:v>0.25763888888888897</c:v>
                </c:pt>
                <c:pt idx="12">
                  <c:v>0.25833333333333303</c:v>
                </c:pt>
                <c:pt idx="13">
                  <c:v>0.25902777777777802</c:v>
                </c:pt>
                <c:pt idx="14">
                  <c:v>0.25972222222222202</c:v>
                </c:pt>
                <c:pt idx="15">
                  <c:v>0.26041666666666702</c:v>
                </c:pt>
                <c:pt idx="16">
                  <c:v>0.26111111111111102</c:v>
                </c:pt>
                <c:pt idx="17">
                  <c:v>0.26180555555555601</c:v>
                </c:pt>
                <c:pt idx="18">
                  <c:v>0.26250000000000001</c:v>
                </c:pt>
                <c:pt idx="19">
                  <c:v>0.26319444444444401</c:v>
                </c:pt>
                <c:pt idx="20">
                  <c:v>0.26388888888888901</c:v>
                </c:pt>
                <c:pt idx="21">
                  <c:v>0.264583333333333</c:v>
                </c:pt>
                <c:pt idx="22">
                  <c:v>0.265277777777778</c:v>
                </c:pt>
                <c:pt idx="23">
                  <c:v>0.265972222222222</c:v>
                </c:pt>
                <c:pt idx="24">
                  <c:v>0.266666666666667</c:v>
                </c:pt>
                <c:pt idx="25">
                  <c:v>0.26736111111111099</c:v>
                </c:pt>
                <c:pt idx="26">
                  <c:v>0.26805555555555599</c:v>
                </c:pt>
                <c:pt idx="27">
                  <c:v>0.26874999999999999</c:v>
                </c:pt>
                <c:pt idx="28">
                  <c:v>0.26944444444444399</c:v>
                </c:pt>
                <c:pt idx="29">
                  <c:v>0.27013888888888898</c:v>
                </c:pt>
                <c:pt idx="30">
                  <c:v>0.27083333333333298</c:v>
                </c:pt>
                <c:pt idx="31">
                  <c:v>0.27152777777777798</c:v>
                </c:pt>
                <c:pt idx="32">
                  <c:v>0.27222222222222198</c:v>
                </c:pt>
                <c:pt idx="33">
                  <c:v>0.27291666666666697</c:v>
                </c:pt>
                <c:pt idx="34">
                  <c:v>0.27361111111111103</c:v>
                </c:pt>
                <c:pt idx="35">
                  <c:v>0.27430555555555602</c:v>
                </c:pt>
                <c:pt idx="36">
                  <c:v>0.27500000000000002</c:v>
                </c:pt>
                <c:pt idx="37">
                  <c:v>0.27569444444444402</c:v>
                </c:pt>
                <c:pt idx="38">
                  <c:v>0.27638888888888902</c:v>
                </c:pt>
                <c:pt idx="39">
                  <c:v>0.27708333333333302</c:v>
                </c:pt>
                <c:pt idx="40">
                  <c:v>0.27777777777777801</c:v>
                </c:pt>
                <c:pt idx="41">
                  <c:v>0.27847222222222201</c:v>
                </c:pt>
                <c:pt idx="42">
                  <c:v>0.27916666666666701</c:v>
                </c:pt>
                <c:pt idx="43">
                  <c:v>0.27986111111111101</c:v>
                </c:pt>
                <c:pt idx="44">
                  <c:v>0.280555555555556</c:v>
                </c:pt>
                <c:pt idx="45">
                  <c:v>0.28125</c:v>
                </c:pt>
                <c:pt idx="46">
                  <c:v>0.281944444444444</c:v>
                </c:pt>
                <c:pt idx="47">
                  <c:v>0.28263888888888899</c:v>
                </c:pt>
                <c:pt idx="48">
                  <c:v>0.28333333333333299</c:v>
                </c:pt>
                <c:pt idx="49">
                  <c:v>0.28402777777777799</c:v>
                </c:pt>
                <c:pt idx="50">
                  <c:v>0.28472222222222199</c:v>
                </c:pt>
                <c:pt idx="51">
                  <c:v>0.28541666666666698</c:v>
                </c:pt>
                <c:pt idx="52">
                  <c:v>0.28611111111111098</c:v>
                </c:pt>
                <c:pt idx="53">
                  <c:v>0.28680555555555598</c:v>
                </c:pt>
                <c:pt idx="54">
                  <c:v>0.28749999999999998</c:v>
                </c:pt>
                <c:pt idx="55">
                  <c:v>0.28819444444444398</c:v>
                </c:pt>
                <c:pt idx="56">
                  <c:v>0.28888888888888897</c:v>
                </c:pt>
                <c:pt idx="57">
                  <c:v>0.28958333333333303</c:v>
                </c:pt>
                <c:pt idx="58">
                  <c:v>0.29027777777777802</c:v>
                </c:pt>
                <c:pt idx="59">
                  <c:v>0.29097222222222202</c:v>
                </c:pt>
                <c:pt idx="60">
                  <c:v>0.29166666666666702</c:v>
                </c:pt>
                <c:pt idx="61">
                  <c:v>0.29236111111111102</c:v>
                </c:pt>
                <c:pt idx="62">
                  <c:v>0.29305555555555601</c:v>
                </c:pt>
                <c:pt idx="63">
                  <c:v>0.29375000000000001</c:v>
                </c:pt>
                <c:pt idx="64">
                  <c:v>0.29444444444444401</c:v>
                </c:pt>
                <c:pt idx="65">
                  <c:v>0.29513888888888901</c:v>
                </c:pt>
                <c:pt idx="66">
                  <c:v>0.295833333333333</c:v>
                </c:pt>
                <c:pt idx="67">
                  <c:v>0.296527777777778</c:v>
                </c:pt>
                <c:pt idx="68">
                  <c:v>0.297222222222222</c:v>
                </c:pt>
                <c:pt idx="69">
                  <c:v>0.297916666666667</c:v>
                </c:pt>
                <c:pt idx="70">
                  <c:v>0.29861111111111099</c:v>
                </c:pt>
                <c:pt idx="71">
                  <c:v>0.29930555555555599</c:v>
                </c:pt>
                <c:pt idx="72">
                  <c:v>0.3</c:v>
                </c:pt>
                <c:pt idx="73">
                  <c:v>0.30069444444444399</c:v>
                </c:pt>
                <c:pt idx="74">
                  <c:v>0.30138888888888898</c:v>
                </c:pt>
                <c:pt idx="75">
                  <c:v>0.30208333333333298</c:v>
                </c:pt>
                <c:pt idx="76">
                  <c:v>0.30277777777777798</c:v>
                </c:pt>
                <c:pt idx="77">
                  <c:v>0.30347222222222198</c:v>
                </c:pt>
                <c:pt idx="78">
                  <c:v>0.30416666666666697</c:v>
                </c:pt>
                <c:pt idx="79">
                  <c:v>0.30486111111111103</c:v>
                </c:pt>
                <c:pt idx="80">
                  <c:v>0.30555555555555602</c:v>
                </c:pt>
                <c:pt idx="81">
                  <c:v>0.30625000000000002</c:v>
                </c:pt>
                <c:pt idx="82">
                  <c:v>0.30694444444444402</c:v>
                </c:pt>
                <c:pt idx="83">
                  <c:v>0.30763888888888902</c:v>
                </c:pt>
                <c:pt idx="84">
                  <c:v>0.30833333333333302</c:v>
                </c:pt>
                <c:pt idx="85">
                  <c:v>0.30902777777777801</c:v>
                </c:pt>
                <c:pt idx="86">
                  <c:v>0.30972222222222201</c:v>
                </c:pt>
                <c:pt idx="87">
                  <c:v>0.31041666666666701</c:v>
                </c:pt>
                <c:pt idx="88">
                  <c:v>0.31111111111111101</c:v>
                </c:pt>
                <c:pt idx="89">
                  <c:v>0.311805555555556</c:v>
                </c:pt>
                <c:pt idx="90">
                  <c:v>0.3125</c:v>
                </c:pt>
                <c:pt idx="91">
                  <c:v>0.313194444444444</c:v>
                </c:pt>
                <c:pt idx="92">
                  <c:v>0.31388888888888899</c:v>
                </c:pt>
                <c:pt idx="93">
                  <c:v>0.31458333333333299</c:v>
                </c:pt>
                <c:pt idx="94">
                  <c:v>0.31527777777777799</c:v>
                </c:pt>
                <c:pt idx="95">
                  <c:v>0.31597222222222199</c:v>
                </c:pt>
                <c:pt idx="96">
                  <c:v>0.31666666666666698</c:v>
                </c:pt>
                <c:pt idx="97">
                  <c:v>0.31736111111111098</c:v>
                </c:pt>
                <c:pt idx="98">
                  <c:v>0.31805555555555598</c:v>
                </c:pt>
                <c:pt idx="99">
                  <c:v>0.31874999999999998</c:v>
                </c:pt>
                <c:pt idx="100">
                  <c:v>0.31944444444444398</c:v>
                </c:pt>
                <c:pt idx="101">
                  <c:v>0.32013888888888897</c:v>
                </c:pt>
                <c:pt idx="102">
                  <c:v>0.32083333333333303</c:v>
                </c:pt>
                <c:pt idx="103">
                  <c:v>0.32152777777777802</c:v>
                </c:pt>
                <c:pt idx="104">
                  <c:v>0.32222222222222202</c:v>
                </c:pt>
                <c:pt idx="105">
                  <c:v>0.32291666666666702</c:v>
                </c:pt>
                <c:pt idx="106">
                  <c:v>0.32361111111111102</c:v>
                </c:pt>
                <c:pt idx="107">
                  <c:v>0.32430555555555601</c:v>
                </c:pt>
                <c:pt idx="108">
                  <c:v>0.32500000000000001</c:v>
                </c:pt>
                <c:pt idx="109">
                  <c:v>0.32569444444444401</c:v>
                </c:pt>
                <c:pt idx="110">
                  <c:v>0.32638888888888901</c:v>
                </c:pt>
                <c:pt idx="111">
                  <c:v>0.327083333333333</c:v>
                </c:pt>
                <c:pt idx="112">
                  <c:v>0.327777777777778</c:v>
                </c:pt>
                <c:pt idx="113">
                  <c:v>0.328472222222222</c:v>
                </c:pt>
                <c:pt idx="114">
                  <c:v>0.329166666666667</c:v>
                </c:pt>
                <c:pt idx="115">
                  <c:v>0.32986111111111099</c:v>
                </c:pt>
                <c:pt idx="116">
                  <c:v>0.33055555555555599</c:v>
                </c:pt>
                <c:pt idx="117">
                  <c:v>0.33124999999999999</c:v>
                </c:pt>
                <c:pt idx="118">
                  <c:v>0.33194444444444399</c:v>
                </c:pt>
                <c:pt idx="119">
                  <c:v>0.33263888888888898</c:v>
                </c:pt>
                <c:pt idx="120">
                  <c:v>0.33333333333333298</c:v>
                </c:pt>
                <c:pt idx="121">
                  <c:v>0.33402777777777798</c:v>
                </c:pt>
                <c:pt idx="122">
                  <c:v>0.33472222222222198</c:v>
                </c:pt>
                <c:pt idx="123">
                  <c:v>0.33541666666666697</c:v>
                </c:pt>
                <c:pt idx="124">
                  <c:v>0.33611111111111103</c:v>
                </c:pt>
                <c:pt idx="125">
                  <c:v>0.33680555555555602</c:v>
                </c:pt>
                <c:pt idx="126">
                  <c:v>0.33750000000000002</c:v>
                </c:pt>
                <c:pt idx="127">
                  <c:v>0.33819444444444402</c:v>
                </c:pt>
                <c:pt idx="128">
                  <c:v>0.33888888888888902</c:v>
                </c:pt>
                <c:pt idx="129">
                  <c:v>0.33958333333333302</c:v>
                </c:pt>
                <c:pt idx="130">
                  <c:v>0.34027777777777801</c:v>
                </c:pt>
                <c:pt idx="131">
                  <c:v>0.34097222222222201</c:v>
                </c:pt>
                <c:pt idx="132">
                  <c:v>0.34166666666666701</c:v>
                </c:pt>
                <c:pt idx="133">
                  <c:v>0.34236111111111101</c:v>
                </c:pt>
                <c:pt idx="134">
                  <c:v>0.343055555555556</c:v>
                </c:pt>
                <c:pt idx="135">
                  <c:v>0.34375</c:v>
                </c:pt>
                <c:pt idx="136">
                  <c:v>0.344444444444444</c:v>
                </c:pt>
                <c:pt idx="137">
                  <c:v>0.34513888888888899</c:v>
                </c:pt>
                <c:pt idx="138">
                  <c:v>0.34583333333333299</c:v>
                </c:pt>
                <c:pt idx="139">
                  <c:v>0.34652777777777799</c:v>
                </c:pt>
                <c:pt idx="140">
                  <c:v>0.34722222222222199</c:v>
                </c:pt>
                <c:pt idx="141">
                  <c:v>0.34791666666666698</c:v>
                </c:pt>
                <c:pt idx="142">
                  <c:v>0.34861111111111098</c:v>
                </c:pt>
                <c:pt idx="143">
                  <c:v>0.34930555555555598</c:v>
                </c:pt>
                <c:pt idx="144">
                  <c:v>0.35</c:v>
                </c:pt>
                <c:pt idx="145">
                  <c:v>0.35069444444444398</c:v>
                </c:pt>
                <c:pt idx="146">
                  <c:v>0.35138888888888897</c:v>
                </c:pt>
                <c:pt idx="147">
                  <c:v>0.35208333333333303</c:v>
                </c:pt>
                <c:pt idx="148">
                  <c:v>0.35277777777777802</c:v>
                </c:pt>
                <c:pt idx="149">
                  <c:v>0.35347222222222202</c:v>
                </c:pt>
                <c:pt idx="150">
                  <c:v>0.35416666666666702</c:v>
                </c:pt>
                <c:pt idx="151">
                  <c:v>0.35486111111111102</c:v>
                </c:pt>
                <c:pt idx="152">
                  <c:v>0.35555555555555601</c:v>
                </c:pt>
                <c:pt idx="153">
                  <c:v>0.35625000000000001</c:v>
                </c:pt>
                <c:pt idx="154">
                  <c:v>0.35694444444444401</c:v>
                </c:pt>
                <c:pt idx="155">
                  <c:v>0.35763888888888901</c:v>
                </c:pt>
                <c:pt idx="156">
                  <c:v>0.358333333333333</c:v>
                </c:pt>
                <c:pt idx="157">
                  <c:v>0.359027777777778</c:v>
                </c:pt>
                <c:pt idx="158">
                  <c:v>0.359722222222222</c:v>
                </c:pt>
                <c:pt idx="159">
                  <c:v>0.360416666666667</c:v>
                </c:pt>
                <c:pt idx="160">
                  <c:v>0.36111111111111099</c:v>
                </c:pt>
                <c:pt idx="161">
                  <c:v>0.36180555555555599</c:v>
                </c:pt>
                <c:pt idx="162">
                  <c:v>0.36249999999999999</c:v>
                </c:pt>
                <c:pt idx="163">
                  <c:v>0.36319444444444399</c:v>
                </c:pt>
                <c:pt idx="164">
                  <c:v>0.36388888888888898</c:v>
                </c:pt>
                <c:pt idx="165">
                  <c:v>0.36458333333333298</c:v>
                </c:pt>
                <c:pt idx="166">
                  <c:v>0.36527777777777798</c:v>
                </c:pt>
                <c:pt idx="167">
                  <c:v>0.36597222222222198</c:v>
                </c:pt>
                <c:pt idx="168">
                  <c:v>0.36666666666666697</c:v>
                </c:pt>
                <c:pt idx="169">
                  <c:v>0.36736111111111103</c:v>
                </c:pt>
                <c:pt idx="170">
                  <c:v>0.36805555555555602</c:v>
                </c:pt>
                <c:pt idx="171">
                  <c:v>0.36875000000000002</c:v>
                </c:pt>
                <c:pt idx="172">
                  <c:v>0.36944444444444402</c:v>
                </c:pt>
                <c:pt idx="173">
                  <c:v>0.37013888888888902</c:v>
                </c:pt>
                <c:pt idx="174">
                  <c:v>0.37083333333333302</c:v>
                </c:pt>
                <c:pt idx="175">
                  <c:v>0.37152777777777801</c:v>
                </c:pt>
                <c:pt idx="176">
                  <c:v>0.37222222222222201</c:v>
                </c:pt>
                <c:pt idx="177">
                  <c:v>0.37291666666666701</c:v>
                </c:pt>
                <c:pt idx="178">
                  <c:v>0.37361111111111101</c:v>
                </c:pt>
                <c:pt idx="179">
                  <c:v>0.374305555555556</c:v>
                </c:pt>
                <c:pt idx="180">
                  <c:v>0.375</c:v>
                </c:pt>
                <c:pt idx="181">
                  <c:v>0.375694444444444</c:v>
                </c:pt>
                <c:pt idx="182">
                  <c:v>0.37638888888888899</c:v>
                </c:pt>
                <c:pt idx="183">
                  <c:v>0.37708333333333299</c:v>
                </c:pt>
                <c:pt idx="184">
                  <c:v>0.37777777777777799</c:v>
                </c:pt>
                <c:pt idx="185">
                  <c:v>0.37847222222222199</c:v>
                </c:pt>
                <c:pt idx="186">
                  <c:v>0.37916666666666698</c:v>
                </c:pt>
                <c:pt idx="187">
                  <c:v>0.37986111111111098</c:v>
                </c:pt>
                <c:pt idx="188">
                  <c:v>0.38055555555555598</c:v>
                </c:pt>
                <c:pt idx="189">
                  <c:v>0.38124999999999998</c:v>
                </c:pt>
                <c:pt idx="190">
                  <c:v>0.38194444444444398</c:v>
                </c:pt>
                <c:pt idx="191">
                  <c:v>0.38263888888888897</c:v>
                </c:pt>
                <c:pt idx="192">
                  <c:v>0.38333333333333303</c:v>
                </c:pt>
                <c:pt idx="193">
                  <c:v>0.38402777777777802</c:v>
                </c:pt>
                <c:pt idx="194">
                  <c:v>0.38472222222222202</c:v>
                </c:pt>
                <c:pt idx="195">
                  <c:v>0.38541666666666702</c:v>
                </c:pt>
                <c:pt idx="196">
                  <c:v>0.38611111111111102</c:v>
                </c:pt>
                <c:pt idx="197">
                  <c:v>0.38680555555555601</c:v>
                </c:pt>
                <c:pt idx="198">
                  <c:v>0.38750000000000001</c:v>
                </c:pt>
                <c:pt idx="199">
                  <c:v>0.38819444444444401</c:v>
                </c:pt>
                <c:pt idx="200">
                  <c:v>0.38888888888888901</c:v>
                </c:pt>
                <c:pt idx="201">
                  <c:v>0.389583333333333</c:v>
                </c:pt>
                <c:pt idx="202">
                  <c:v>0.390277777777778</c:v>
                </c:pt>
                <c:pt idx="203">
                  <c:v>0.390972222222222</c:v>
                </c:pt>
                <c:pt idx="204">
                  <c:v>0.391666666666667</c:v>
                </c:pt>
                <c:pt idx="205">
                  <c:v>0.39236111111111099</c:v>
                </c:pt>
                <c:pt idx="206">
                  <c:v>0.39305555555555599</c:v>
                </c:pt>
                <c:pt idx="207">
                  <c:v>0.39374999999999999</c:v>
                </c:pt>
                <c:pt idx="208">
                  <c:v>0.39444444444444399</c:v>
                </c:pt>
                <c:pt idx="209">
                  <c:v>0.39513888888888898</c:v>
                </c:pt>
                <c:pt idx="210">
                  <c:v>0.39583333333333298</c:v>
                </c:pt>
                <c:pt idx="211">
                  <c:v>0.39652777777777798</c:v>
                </c:pt>
                <c:pt idx="212">
                  <c:v>0.39722222222222198</c:v>
                </c:pt>
                <c:pt idx="213">
                  <c:v>0.39791666666666697</c:v>
                </c:pt>
                <c:pt idx="214">
                  <c:v>0.39861111111111103</c:v>
                </c:pt>
                <c:pt idx="215">
                  <c:v>0.39930555555555602</c:v>
                </c:pt>
                <c:pt idx="216">
                  <c:v>0.4</c:v>
                </c:pt>
                <c:pt idx="217">
                  <c:v>0.40069444444444402</c:v>
                </c:pt>
                <c:pt idx="218">
                  <c:v>0.40138888888888902</c:v>
                </c:pt>
                <c:pt idx="219">
                  <c:v>0.40208333333333302</c:v>
                </c:pt>
                <c:pt idx="220">
                  <c:v>0.40277777777777801</c:v>
                </c:pt>
                <c:pt idx="221">
                  <c:v>0.40347222222222201</c:v>
                </c:pt>
                <c:pt idx="222">
                  <c:v>0.40416666666666701</c:v>
                </c:pt>
                <c:pt idx="223">
                  <c:v>0.40486111111111101</c:v>
                </c:pt>
                <c:pt idx="224">
                  <c:v>0.405555555555556</c:v>
                </c:pt>
                <c:pt idx="225">
                  <c:v>0.40625</c:v>
                </c:pt>
                <c:pt idx="226">
                  <c:v>0.406944444444444</c:v>
                </c:pt>
                <c:pt idx="227">
                  <c:v>0.40763888888888899</c:v>
                </c:pt>
                <c:pt idx="228">
                  <c:v>0.40833333333333299</c:v>
                </c:pt>
                <c:pt idx="229">
                  <c:v>0.40902777777777799</c:v>
                </c:pt>
                <c:pt idx="230">
                  <c:v>0.40972222222222199</c:v>
                </c:pt>
                <c:pt idx="231">
                  <c:v>0.41041666666666698</c:v>
                </c:pt>
                <c:pt idx="232">
                  <c:v>0.41111111111111098</c:v>
                </c:pt>
                <c:pt idx="233">
                  <c:v>0.41180555555555598</c:v>
                </c:pt>
                <c:pt idx="234">
                  <c:v>0.41249999999999998</c:v>
                </c:pt>
                <c:pt idx="235">
                  <c:v>0.41319444444444398</c:v>
                </c:pt>
                <c:pt idx="236">
                  <c:v>0.41388888888888897</c:v>
                </c:pt>
                <c:pt idx="237">
                  <c:v>0.41458333333333303</c:v>
                </c:pt>
                <c:pt idx="238">
                  <c:v>0.41527777777777802</c:v>
                </c:pt>
                <c:pt idx="239">
                  <c:v>0.41597222222222202</c:v>
                </c:pt>
                <c:pt idx="240">
                  <c:v>0.41666666666666702</c:v>
                </c:pt>
                <c:pt idx="241">
                  <c:v>0.41736111111111102</c:v>
                </c:pt>
                <c:pt idx="242">
                  <c:v>0.41805555555555601</c:v>
                </c:pt>
                <c:pt idx="243">
                  <c:v>0.41875000000000001</c:v>
                </c:pt>
                <c:pt idx="244">
                  <c:v>0.41944444444444401</c:v>
                </c:pt>
                <c:pt idx="245">
                  <c:v>0.42013888888888901</c:v>
                </c:pt>
                <c:pt idx="246">
                  <c:v>0.420833333333333</c:v>
                </c:pt>
                <c:pt idx="247">
                  <c:v>0.421527777777778</c:v>
                </c:pt>
                <c:pt idx="248">
                  <c:v>0.422222222222222</c:v>
                </c:pt>
                <c:pt idx="249">
                  <c:v>0.422916666666667</c:v>
                </c:pt>
                <c:pt idx="250">
                  <c:v>0.42361111111111099</c:v>
                </c:pt>
                <c:pt idx="251">
                  <c:v>0.42430555555555599</c:v>
                </c:pt>
                <c:pt idx="252">
                  <c:v>0.42499999999999999</c:v>
                </c:pt>
                <c:pt idx="253">
                  <c:v>0.42569444444444399</c:v>
                </c:pt>
                <c:pt idx="254">
                  <c:v>0.42638888888888898</c:v>
                </c:pt>
                <c:pt idx="255">
                  <c:v>0.42708333333333298</c:v>
                </c:pt>
                <c:pt idx="256">
                  <c:v>0.42777777777777798</c:v>
                </c:pt>
                <c:pt idx="257">
                  <c:v>0.42847222222222198</c:v>
                </c:pt>
                <c:pt idx="258">
                  <c:v>0.42916666666666697</c:v>
                </c:pt>
                <c:pt idx="259">
                  <c:v>0.42986111111111103</c:v>
                </c:pt>
                <c:pt idx="260">
                  <c:v>0.43055555555555602</c:v>
                </c:pt>
                <c:pt idx="261">
                  <c:v>0.43125000000000002</c:v>
                </c:pt>
                <c:pt idx="262">
                  <c:v>0.43194444444444402</c:v>
                </c:pt>
                <c:pt idx="263">
                  <c:v>0.43263888888888902</c:v>
                </c:pt>
                <c:pt idx="264">
                  <c:v>0.43333333333333302</c:v>
                </c:pt>
                <c:pt idx="265">
                  <c:v>0.43402777777777801</c:v>
                </c:pt>
                <c:pt idx="266">
                  <c:v>0.43472222222222201</c:v>
                </c:pt>
                <c:pt idx="267">
                  <c:v>0.43541666666666701</c:v>
                </c:pt>
                <c:pt idx="268">
                  <c:v>0.43611111111111101</c:v>
                </c:pt>
                <c:pt idx="269">
                  <c:v>0.436805555555556</c:v>
                </c:pt>
                <c:pt idx="270">
                  <c:v>0.4375</c:v>
                </c:pt>
                <c:pt idx="271">
                  <c:v>0.438194444444444</c:v>
                </c:pt>
                <c:pt idx="272">
                  <c:v>0.43888888888888899</c:v>
                </c:pt>
                <c:pt idx="273">
                  <c:v>0.43958333333333299</c:v>
                </c:pt>
                <c:pt idx="274">
                  <c:v>0.44027777777777799</c:v>
                </c:pt>
                <c:pt idx="275">
                  <c:v>0.44097222222222199</c:v>
                </c:pt>
                <c:pt idx="276">
                  <c:v>0.44166666666666698</c:v>
                </c:pt>
                <c:pt idx="277">
                  <c:v>0.44236111111111098</c:v>
                </c:pt>
                <c:pt idx="278">
                  <c:v>0.44305555555555598</c:v>
                </c:pt>
                <c:pt idx="279">
                  <c:v>0.44374999999999998</c:v>
                </c:pt>
                <c:pt idx="280">
                  <c:v>0.44444444444444398</c:v>
                </c:pt>
                <c:pt idx="281">
                  <c:v>0.44513888888888897</c:v>
                </c:pt>
                <c:pt idx="282">
                  <c:v>0.44583333333333303</c:v>
                </c:pt>
                <c:pt idx="283">
                  <c:v>0.44652777777777802</c:v>
                </c:pt>
                <c:pt idx="284">
                  <c:v>0.44722222222222202</c:v>
                </c:pt>
                <c:pt idx="285">
                  <c:v>0.44791666666666702</c:v>
                </c:pt>
                <c:pt idx="286">
                  <c:v>0.44861111111111102</c:v>
                </c:pt>
                <c:pt idx="287">
                  <c:v>0.44930555555555601</c:v>
                </c:pt>
                <c:pt idx="288">
                  <c:v>0.45</c:v>
                </c:pt>
                <c:pt idx="289">
                  <c:v>0.45069444444444401</c:v>
                </c:pt>
                <c:pt idx="290">
                  <c:v>0.45138888888888901</c:v>
                </c:pt>
                <c:pt idx="291">
                  <c:v>0.452083333333333</c:v>
                </c:pt>
                <c:pt idx="292">
                  <c:v>0.452777777777778</c:v>
                </c:pt>
                <c:pt idx="293">
                  <c:v>0.453472222222222</c:v>
                </c:pt>
                <c:pt idx="294">
                  <c:v>0.454166666666667</c:v>
                </c:pt>
                <c:pt idx="295">
                  <c:v>0.45486111111111099</c:v>
                </c:pt>
                <c:pt idx="296">
                  <c:v>0.45555555555555599</c:v>
                </c:pt>
                <c:pt idx="297">
                  <c:v>0.45624999999999999</c:v>
                </c:pt>
                <c:pt idx="298">
                  <c:v>0.45694444444444399</c:v>
                </c:pt>
                <c:pt idx="299">
                  <c:v>0.45763888888888898</c:v>
                </c:pt>
                <c:pt idx="300">
                  <c:v>0.45833333333333298</c:v>
                </c:pt>
                <c:pt idx="301">
                  <c:v>0.45902777777777798</c:v>
                </c:pt>
                <c:pt idx="302">
                  <c:v>0.45972222222222198</c:v>
                </c:pt>
                <c:pt idx="303">
                  <c:v>0.46041666666666697</c:v>
                </c:pt>
                <c:pt idx="304">
                  <c:v>0.46111111111111103</c:v>
                </c:pt>
                <c:pt idx="305">
                  <c:v>0.46180555555555602</c:v>
                </c:pt>
                <c:pt idx="306">
                  <c:v>0.46250000000000002</c:v>
                </c:pt>
                <c:pt idx="307">
                  <c:v>0.46319444444444402</c:v>
                </c:pt>
                <c:pt idx="308">
                  <c:v>0.46388888888888902</c:v>
                </c:pt>
                <c:pt idx="309">
                  <c:v>0.46458333333333302</c:v>
                </c:pt>
                <c:pt idx="310">
                  <c:v>0.46527777777777801</c:v>
                </c:pt>
                <c:pt idx="311">
                  <c:v>0.46597222222222201</c:v>
                </c:pt>
                <c:pt idx="312">
                  <c:v>0.46666666666666701</c:v>
                </c:pt>
                <c:pt idx="313">
                  <c:v>0.46736111111111101</c:v>
                </c:pt>
                <c:pt idx="314">
                  <c:v>0.468055555555556</c:v>
                </c:pt>
                <c:pt idx="315">
                  <c:v>0.46875</c:v>
                </c:pt>
                <c:pt idx="316">
                  <c:v>0.469444444444444</c:v>
                </c:pt>
                <c:pt idx="317">
                  <c:v>0.47013888888888899</c:v>
                </c:pt>
                <c:pt idx="318">
                  <c:v>0.47083333333333299</c:v>
                </c:pt>
                <c:pt idx="319">
                  <c:v>0.47152777777777799</c:v>
                </c:pt>
                <c:pt idx="320">
                  <c:v>0.47222222222222199</c:v>
                </c:pt>
                <c:pt idx="321">
                  <c:v>0.47291666666666698</c:v>
                </c:pt>
                <c:pt idx="322">
                  <c:v>0.47361111111111098</c:v>
                </c:pt>
                <c:pt idx="323">
                  <c:v>0.47430555555555598</c:v>
                </c:pt>
                <c:pt idx="324">
                  <c:v>0.47499999999999998</c:v>
                </c:pt>
                <c:pt idx="325">
                  <c:v>0.47569444444444398</c:v>
                </c:pt>
                <c:pt idx="326">
                  <c:v>0.47638888888888897</c:v>
                </c:pt>
                <c:pt idx="327">
                  <c:v>0.47708333333333303</c:v>
                </c:pt>
                <c:pt idx="328">
                  <c:v>0.47777777777777802</c:v>
                </c:pt>
                <c:pt idx="329">
                  <c:v>0.47847222222222202</c:v>
                </c:pt>
                <c:pt idx="330">
                  <c:v>0.47916666666666702</c:v>
                </c:pt>
                <c:pt idx="331">
                  <c:v>0.47986111111111102</c:v>
                </c:pt>
                <c:pt idx="332">
                  <c:v>0.48055555555555601</c:v>
                </c:pt>
                <c:pt idx="333">
                  <c:v>0.48125000000000001</c:v>
                </c:pt>
                <c:pt idx="334">
                  <c:v>0.48194444444444401</c:v>
                </c:pt>
                <c:pt idx="335">
                  <c:v>0.48263888888888901</c:v>
                </c:pt>
                <c:pt idx="336">
                  <c:v>0.483333333333333</c:v>
                </c:pt>
                <c:pt idx="337">
                  <c:v>0.484027777777778</c:v>
                </c:pt>
                <c:pt idx="338">
                  <c:v>0.484722222222222</c:v>
                </c:pt>
                <c:pt idx="339">
                  <c:v>0.485416666666667</c:v>
                </c:pt>
                <c:pt idx="340">
                  <c:v>0.48611111111111099</c:v>
                </c:pt>
                <c:pt idx="341">
                  <c:v>0.48680555555555599</c:v>
                </c:pt>
                <c:pt idx="342">
                  <c:v>0.48749999999999999</c:v>
                </c:pt>
                <c:pt idx="343">
                  <c:v>0.48819444444444399</c:v>
                </c:pt>
                <c:pt idx="344">
                  <c:v>0.48888888888888898</c:v>
                </c:pt>
                <c:pt idx="345">
                  <c:v>0.48958333333333298</c:v>
                </c:pt>
                <c:pt idx="346">
                  <c:v>0.49027777777777798</c:v>
                </c:pt>
                <c:pt idx="347">
                  <c:v>0.49097222222222198</c:v>
                </c:pt>
                <c:pt idx="348">
                  <c:v>0.49166666666666697</c:v>
                </c:pt>
                <c:pt idx="349">
                  <c:v>0.49236111111111103</c:v>
                </c:pt>
                <c:pt idx="350">
                  <c:v>0.49305555555555602</c:v>
                </c:pt>
                <c:pt idx="351">
                  <c:v>0.49375000000000002</c:v>
                </c:pt>
                <c:pt idx="352">
                  <c:v>0.49444444444444402</c:v>
                </c:pt>
                <c:pt idx="353">
                  <c:v>0.49513888888888902</c:v>
                </c:pt>
                <c:pt idx="354">
                  <c:v>0.49583333333333302</c:v>
                </c:pt>
                <c:pt idx="355">
                  <c:v>0.49652777777777801</c:v>
                </c:pt>
                <c:pt idx="356">
                  <c:v>0.49722222222222201</c:v>
                </c:pt>
                <c:pt idx="357">
                  <c:v>0.49791666666666701</c:v>
                </c:pt>
                <c:pt idx="358">
                  <c:v>0.49861111111111101</c:v>
                </c:pt>
                <c:pt idx="359">
                  <c:v>0.499305555555556</c:v>
                </c:pt>
                <c:pt idx="360">
                  <c:v>0.5</c:v>
                </c:pt>
                <c:pt idx="361">
                  <c:v>0.500694444444444</c:v>
                </c:pt>
                <c:pt idx="362">
                  <c:v>0.50138888888888899</c:v>
                </c:pt>
                <c:pt idx="363">
                  <c:v>0.50208333333333299</c:v>
                </c:pt>
                <c:pt idx="364">
                  <c:v>0.50277777777777799</c:v>
                </c:pt>
                <c:pt idx="365">
                  <c:v>0.50347222222222199</c:v>
                </c:pt>
                <c:pt idx="366">
                  <c:v>0.50416666666666698</c:v>
                </c:pt>
                <c:pt idx="367">
                  <c:v>0.50486111111111098</c:v>
                </c:pt>
                <c:pt idx="368">
                  <c:v>0.50555555555555598</c:v>
                </c:pt>
                <c:pt idx="369">
                  <c:v>0.50624999999999998</c:v>
                </c:pt>
                <c:pt idx="370">
                  <c:v>0.50694444444444398</c:v>
                </c:pt>
                <c:pt idx="371">
                  <c:v>0.50763888888888897</c:v>
                </c:pt>
                <c:pt idx="372">
                  <c:v>0.50833333333333297</c:v>
                </c:pt>
                <c:pt idx="373">
                  <c:v>0.50902777777777797</c:v>
                </c:pt>
                <c:pt idx="374">
                  <c:v>0.50972222222222197</c:v>
                </c:pt>
                <c:pt idx="375">
                  <c:v>0.51041666666666696</c:v>
                </c:pt>
                <c:pt idx="376">
                  <c:v>0.51111111111111096</c:v>
                </c:pt>
                <c:pt idx="377">
                  <c:v>0.51180555555555596</c:v>
                </c:pt>
                <c:pt idx="378">
                  <c:v>0.51249999999999996</c:v>
                </c:pt>
                <c:pt idx="379">
                  <c:v>0.51319444444444495</c:v>
                </c:pt>
                <c:pt idx="380">
                  <c:v>0.51388888888888895</c:v>
                </c:pt>
                <c:pt idx="381">
                  <c:v>0.51458333333333295</c:v>
                </c:pt>
                <c:pt idx="382">
                  <c:v>0.51527777777777795</c:v>
                </c:pt>
                <c:pt idx="383">
                  <c:v>0.51597222222222205</c:v>
                </c:pt>
                <c:pt idx="384">
                  <c:v>0.51666666666666705</c:v>
                </c:pt>
                <c:pt idx="385">
                  <c:v>0.51736111111111105</c:v>
                </c:pt>
                <c:pt idx="386">
                  <c:v>0.51805555555555605</c:v>
                </c:pt>
                <c:pt idx="387">
                  <c:v>0.51875000000000004</c:v>
                </c:pt>
                <c:pt idx="388">
                  <c:v>0.51944444444444404</c:v>
                </c:pt>
                <c:pt idx="389">
                  <c:v>0.52013888888888904</c:v>
                </c:pt>
                <c:pt idx="390">
                  <c:v>0.52083333333333304</c:v>
                </c:pt>
                <c:pt idx="391">
                  <c:v>0.52152777777777803</c:v>
                </c:pt>
                <c:pt idx="392">
                  <c:v>0.52222222222222203</c:v>
                </c:pt>
                <c:pt idx="393">
                  <c:v>0.52291666666666703</c:v>
                </c:pt>
                <c:pt idx="394">
                  <c:v>0.52361111111111103</c:v>
                </c:pt>
                <c:pt idx="395">
                  <c:v>0.52430555555555602</c:v>
                </c:pt>
                <c:pt idx="396">
                  <c:v>0.52500000000000002</c:v>
                </c:pt>
                <c:pt idx="397">
                  <c:v>0.52569444444444402</c:v>
                </c:pt>
                <c:pt idx="398">
                  <c:v>0.52638888888888902</c:v>
                </c:pt>
                <c:pt idx="399">
                  <c:v>0.52708333333333302</c:v>
                </c:pt>
                <c:pt idx="400">
                  <c:v>0.52777777777777801</c:v>
                </c:pt>
                <c:pt idx="401">
                  <c:v>0.52847222222222201</c:v>
                </c:pt>
                <c:pt idx="402">
                  <c:v>0.52916666666666701</c:v>
                </c:pt>
                <c:pt idx="403">
                  <c:v>0.52986111111111101</c:v>
                </c:pt>
                <c:pt idx="404">
                  <c:v>0.530555555555556</c:v>
                </c:pt>
                <c:pt idx="405">
                  <c:v>0.53125</c:v>
                </c:pt>
                <c:pt idx="406">
                  <c:v>0.531944444444444</c:v>
                </c:pt>
                <c:pt idx="407">
                  <c:v>0.53263888888888899</c:v>
                </c:pt>
                <c:pt idx="408">
                  <c:v>0.53333333333333299</c:v>
                </c:pt>
                <c:pt idx="409">
                  <c:v>0.53402777777777799</c:v>
                </c:pt>
                <c:pt idx="410">
                  <c:v>0.53472222222222199</c:v>
                </c:pt>
                <c:pt idx="411">
                  <c:v>0.53541666666666698</c:v>
                </c:pt>
                <c:pt idx="412">
                  <c:v>0.53611111111111098</c:v>
                </c:pt>
                <c:pt idx="413">
                  <c:v>0.53680555555555598</c:v>
                </c:pt>
                <c:pt idx="414">
                  <c:v>0.53749999999999998</c:v>
                </c:pt>
                <c:pt idx="415">
                  <c:v>0.53819444444444398</c:v>
                </c:pt>
                <c:pt idx="416">
                  <c:v>0.53888888888888897</c:v>
                </c:pt>
                <c:pt idx="417">
                  <c:v>0.53958333333333297</c:v>
                </c:pt>
                <c:pt idx="418">
                  <c:v>0.54027777777777797</c:v>
                </c:pt>
                <c:pt idx="419">
                  <c:v>0.54097222222222197</c:v>
                </c:pt>
                <c:pt idx="420">
                  <c:v>0.54166666666666696</c:v>
                </c:pt>
                <c:pt idx="421">
                  <c:v>0.54236111111111096</c:v>
                </c:pt>
                <c:pt idx="422">
                  <c:v>0.54305555555555596</c:v>
                </c:pt>
                <c:pt idx="423">
                  <c:v>0.54374999999999996</c:v>
                </c:pt>
                <c:pt idx="424">
                  <c:v>0.54444444444444495</c:v>
                </c:pt>
                <c:pt idx="425">
                  <c:v>0.54513888888888895</c:v>
                </c:pt>
                <c:pt idx="426">
                  <c:v>0.54583333333333295</c:v>
                </c:pt>
                <c:pt idx="427">
                  <c:v>0.54652777777777795</c:v>
                </c:pt>
                <c:pt idx="428">
                  <c:v>0.54722222222222205</c:v>
                </c:pt>
                <c:pt idx="429">
                  <c:v>0.54791666666666705</c:v>
                </c:pt>
                <c:pt idx="430">
                  <c:v>0.54861111111111105</c:v>
                </c:pt>
                <c:pt idx="431">
                  <c:v>0.54930555555555605</c:v>
                </c:pt>
                <c:pt idx="432">
                  <c:v>0.55000000000000004</c:v>
                </c:pt>
                <c:pt idx="433">
                  <c:v>0.55069444444444404</c:v>
                </c:pt>
                <c:pt idx="434">
                  <c:v>0.55138888888888904</c:v>
                </c:pt>
                <c:pt idx="435">
                  <c:v>0.55208333333333304</c:v>
                </c:pt>
                <c:pt idx="436">
                  <c:v>0.55277777777777803</c:v>
                </c:pt>
                <c:pt idx="437">
                  <c:v>0.55347222222222203</c:v>
                </c:pt>
                <c:pt idx="438">
                  <c:v>0.55416666666666703</c:v>
                </c:pt>
                <c:pt idx="439">
                  <c:v>0.55486111111111103</c:v>
                </c:pt>
                <c:pt idx="440">
                  <c:v>0.55555555555555602</c:v>
                </c:pt>
                <c:pt idx="441">
                  <c:v>0.55625000000000002</c:v>
                </c:pt>
                <c:pt idx="442">
                  <c:v>0.55694444444444402</c:v>
                </c:pt>
                <c:pt idx="443">
                  <c:v>0.55763888888888902</c:v>
                </c:pt>
                <c:pt idx="444">
                  <c:v>0.55833333333333302</c:v>
                </c:pt>
                <c:pt idx="445">
                  <c:v>0.55902777777777801</c:v>
                </c:pt>
                <c:pt idx="446">
                  <c:v>0.55972222222222201</c:v>
                </c:pt>
                <c:pt idx="447">
                  <c:v>0.56041666666666701</c:v>
                </c:pt>
                <c:pt idx="448">
                  <c:v>0.56111111111111101</c:v>
                </c:pt>
                <c:pt idx="449">
                  <c:v>0.561805555555556</c:v>
                </c:pt>
                <c:pt idx="450">
                  <c:v>0.5625</c:v>
                </c:pt>
                <c:pt idx="451">
                  <c:v>0.563194444444444</c:v>
                </c:pt>
                <c:pt idx="452">
                  <c:v>0.56388888888888899</c:v>
                </c:pt>
                <c:pt idx="453">
                  <c:v>0.56458333333333299</c:v>
                </c:pt>
                <c:pt idx="454">
                  <c:v>0.56527777777777799</c:v>
                </c:pt>
                <c:pt idx="455">
                  <c:v>0.56597222222222199</c:v>
                </c:pt>
                <c:pt idx="456">
                  <c:v>0.56666666666666698</c:v>
                </c:pt>
                <c:pt idx="457">
                  <c:v>0.56736111111111098</c:v>
                </c:pt>
                <c:pt idx="458">
                  <c:v>0.56805555555555598</c:v>
                </c:pt>
                <c:pt idx="459">
                  <c:v>0.56874999999999998</c:v>
                </c:pt>
                <c:pt idx="460">
                  <c:v>0.56944444444444398</c:v>
                </c:pt>
                <c:pt idx="461">
                  <c:v>0.57013888888888897</c:v>
                </c:pt>
                <c:pt idx="462">
                  <c:v>0.57083333333333297</c:v>
                </c:pt>
                <c:pt idx="463">
                  <c:v>0.57152777777777797</c:v>
                </c:pt>
                <c:pt idx="464">
                  <c:v>0.57222222222222197</c:v>
                </c:pt>
                <c:pt idx="465">
                  <c:v>0.57291666666666696</c:v>
                </c:pt>
                <c:pt idx="466">
                  <c:v>0.57361111111111096</c:v>
                </c:pt>
                <c:pt idx="467">
                  <c:v>0.57430555555555596</c:v>
                </c:pt>
                <c:pt idx="468">
                  <c:v>0.57499999999999996</c:v>
                </c:pt>
                <c:pt idx="469">
                  <c:v>0.57569444444444495</c:v>
                </c:pt>
                <c:pt idx="470">
                  <c:v>0.57638888888888895</c:v>
                </c:pt>
                <c:pt idx="471">
                  <c:v>0.57708333333333295</c:v>
                </c:pt>
                <c:pt idx="472">
                  <c:v>0.57777777777777795</c:v>
                </c:pt>
                <c:pt idx="473">
                  <c:v>0.57847222222222205</c:v>
                </c:pt>
                <c:pt idx="474">
                  <c:v>0.57916666666666705</c:v>
                </c:pt>
                <c:pt idx="475">
                  <c:v>0.57986111111111105</c:v>
                </c:pt>
                <c:pt idx="476">
                  <c:v>0.58055555555555605</c:v>
                </c:pt>
                <c:pt idx="477">
                  <c:v>0.58125000000000004</c:v>
                </c:pt>
                <c:pt idx="478">
                  <c:v>0.58194444444444404</c:v>
                </c:pt>
                <c:pt idx="479">
                  <c:v>0.58263888888888904</c:v>
                </c:pt>
                <c:pt idx="480">
                  <c:v>0.58333333333333304</c:v>
                </c:pt>
                <c:pt idx="481">
                  <c:v>0.58402777777777803</c:v>
                </c:pt>
                <c:pt idx="482">
                  <c:v>0.58472222222222203</c:v>
                </c:pt>
                <c:pt idx="483">
                  <c:v>0.58541666666666703</c:v>
                </c:pt>
                <c:pt idx="484">
                  <c:v>0.58611111111111103</c:v>
                </c:pt>
                <c:pt idx="485">
                  <c:v>0.58680555555555602</c:v>
                </c:pt>
                <c:pt idx="486">
                  <c:v>0.58750000000000002</c:v>
                </c:pt>
                <c:pt idx="487">
                  <c:v>0.58819444444444402</c:v>
                </c:pt>
                <c:pt idx="488">
                  <c:v>0.58888888888888902</c:v>
                </c:pt>
                <c:pt idx="489">
                  <c:v>0.58958333333333302</c:v>
                </c:pt>
                <c:pt idx="490">
                  <c:v>0.59027777777777801</c:v>
                </c:pt>
                <c:pt idx="491">
                  <c:v>0.59097222222222201</c:v>
                </c:pt>
                <c:pt idx="492">
                  <c:v>0.59166666666666701</c:v>
                </c:pt>
                <c:pt idx="493">
                  <c:v>0.59236111111111101</c:v>
                </c:pt>
                <c:pt idx="494">
                  <c:v>0.593055555555556</c:v>
                </c:pt>
                <c:pt idx="495">
                  <c:v>0.59375</c:v>
                </c:pt>
                <c:pt idx="496">
                  <c:v>0.594444444444444</c:v>
                </c:pt>
                <c:pt idx="497">
                  <c:v>0.59513888888888899</c:v>
                </c:pt>
                <c:pt idx="498">
                  <c:v>0.59583333333333299</c:v>
                </c:pt>
                <c:pt idx="499">
                  <c:v>0.59652777777777799</c:v>
                </c:pt>
                <c:pt idx="500">
                  <c:v>0.59722222222222199</c:v>
                </c:pt>
                <c:pt idx="501">
                  <c:v>0.59791666666666698</c:v>
                </c:pt>
                <c:pt idx="502">
                  <c:v>0.59861111111111098</c:v>
                </c:pt>
                <c:pt idx="503">
                  <c:v>0.59930555555555598</c:v>
                </c:pt>
                <c:pt idx="504">
                  <c:v>0.6</c:v>
                </c:pt>
                <c:pt idx="505">
                  <c:v>0.60069444444444398</c:v>
                </c:pt>
                <c:pt idx="506">
                  <c:v>0.60138888888888897</c:v>
                </c:pt>
                <c:pt idx="507">
                  <c:v>0.60208333333333297</c:v>
                </c:pt>
                <c:pt idx="508">
                  <c:v>0.60277777777777797</c:v>
                </c:pt>
                <c:pt idx="509">
                  <c:v>0.60347222222222197</c:v>
                </c:pt>
                <c:pt idx="510">
                  <c:v>0.60416666666666696</c:v>
                </c:pt>
                <c:pt idx="511">
                  <c:v>0.60486111111111096</c:v>
                </c:pt>
                <c:pt idx="512">
                  <c:v>0.60555555555555596</c:v>
                </c:pt>
                <c:pt idx="513">
                  <c:v>0.60624999999999996</c:v>
                </c:pt>
                <c:pt idx="514">
                  <c:v>0.60694444444444495</c:v>
                </c:pt>
                <c:pt idx="515">
                  <c:v>0.60763888888888895</c:v>
                </c:pt>
                <c:pt idx="516">
                  <c:v>0.60833333333333295</c:v>
                </c:pt>
                <c:pt idx="517">
                  <c:v>0.60902777777777795</c:v>
                </c:pt>
                <c:pt idx="518">
                  <c:v>0.60972222222222205</c:v>
                </c:pt>
                <c:pt idx="519">
                  <c:v>0.61041666666666705</c:v>
                </c:pt>
                <c:pt idx="520">
                  <c:v>0.61111111111111105</c:v>
                </c:pt>
                <c:pt idx="521">
                  <c:v>0.61180555555555605</c:v>
                </c:pt>
                <c:pt idx="522">
                  <c:v>0.61250000000000004</c:v>
                </c:pt>
                <c:pt idx="523">
                  <c:v>0.61319444444444404</c:v>
                </c:pt>
                <c:pt idx="524">
                  <c:v>0.61388888888888904</c:v>
                </c:pt>
                <c:pt idx="525">
                  <c:v>0.61458333333333304</c:v>
                </c:pt>
                <c:pt idx="526">
                  <c:v>0.61527777777777803</c:v>
                </c:pt>
                <c:pt idx="527">
                  <c:v>0.61597222222222203</c:v>
                </c:pt>
                <c:pt idx="528">
                  <c:v>0.61666666666666703</c:v>
                </c:pt>
                <c:pt idx="529">
                  <c:v>0.61736111111111103</c:v>
                </c:pt>
                <c:pt idx="530">
                  <c:v>0.61805555555555602</c:v>
                </c:pt>
                <c:pt idx="531">
                  <c:v>0.61875000000000002</c:v>
                </c:pt>
                <c:pt idx="532">
                  <c:v>0.61944444444444402</c:v>
                </c:pt>
                <c:pt idx="533">
                  <c:v>0.62013888888888902</c:v>
                </c:pt>
                <c:pt idx="534">
                  <c:v>0.62083333333333302</c:v>
                </c:pt>
                <c:pt idx="535">
                  <c:v>0.62152777777777801</c:v>
                </c:pt>
                <c:pt idx="536">
                  <c:v>0.62222222222222201</c:v>
                </c:pt>
                <c:pt idx="537">
                  <c:v>0.62291666666666701</c:v>
                </c:pt>
                <c:pt idx="538">
                  <c:v>0.62361111111111101</c:v>
                </c:pt>
                <c:pt idx="539">
                  <c:v>0.624305555555556</c:v>
                </c:pt>
                <c:pt idx="540">
                  <c:v>0.625</c:v>
                </c:pt>
                <c:pt idx="541">
                  <c:v>0.625694444444444</c:v>
                </c:pt>
                <c:pt idx="542">
                  <c:v>0.62638888888888899</c:v>
                </c:pt>
                <c:pt idx="543">
                  <c:v>0.62708333333333299</c:v>
                </c:pt>
                <c:pt idx="544">
                  <c:v>0.62777777777777799</c:v>
                </c:pt>
                <c:pt idx="545">
                  <c:v>0.62847222222222199</c:v>
                </c:pt>
                <c:pt idx="546">
                  <c:v>0.62916666666666698</c:v>
                </c:pt>
                <c:pt idx="547">
                  <c:v>0.62986111111111098</c:v>
                </c:pt>
                <c:pt idx="548">
                  <c:v>0.63055555555555598</c:v>
                </c:pt>
                <c:pt idx="549">
                  <c:v>0.63124999999999998</c:v>
                </c:pt>
                <c:pt idx="550">
                  <c:v>0.63194444444444398</c:v>
                </c:pt>
                <c:pt idx="551">
                  <c:v>0.63263888888888897</c:v>
                </c:pt>
                <c:pt idx="552">
                  <c:v>0.63333333333333297</c:v>
                </c:pt>
                <c:pt idx="553">
                  <c:v>0.63402777777777797</c:v>
                </c:pt>
                <c:pt idx="554">
                  <c:v>0.63472222222222197</c:v>
                </c:pt>
                <c:pt idx="555">
                  <c:v>0.63541666666666696</c:v>
                </c:pt>
                <c:pt idx="556">
                  <c:v>0.63611111111111096</c:v>
                </c:pt>
                <c:pt idx="557">
                  <c:v>0.63680555555555596</c:v>
                </c:pt>
                <c:pt idx="558">
                  <c:v>0.63749999999999996</c:v>
                </c:pt>
                <c:pt idx="559">
                  <c:v>0.63819444444444495</c:v>
                </c:pt>
                <c:pt idx="560">
                  <c:v>0.63888888888888895</c:v>
                </c:pt>
                <c:pt idx="561">
                  <c:v>0.63958333333333295</c:v>
                </c:pt>
                <c:pt idx="562">
                  <c:v>0.64027777777777795</c:v>
                </c:pt>
                <c:pt idx="563">
                  <c:v>0.64097222222222205</c:v>
                </c:pt>
                <c:pt idx="564">
                  <c:v>0.64166666666666705</c:v>
                </c:pt>
                <c:pt idx="565">
                  <c:v>0.64236111111111105</c:v>
                </c:pt>
                <c:pt idx="566">
                  <c:v>0.64305555555555605</c:v>
                </c:pt>
                <c:pt idx="567">
                  <c:v>0.64375000000000004</c:v>
                </c:pt>
                <c:pt idx="568">
                  <c:v>0.64444444444444404</c:v>
                </c:pt>
                <c:pt idx="569">
                  <c:v>0.64513888888888904</c:v>
                </c:pt>
                <c:pt idx="570">
                  <c:v>0.64583333333333304</c:v>
                </c:pt>
                <c:pt idx="571">
                  <c:v>0.64652777777777803</c:v>
                </c:pt>
                <c:pt idx="572">
                  <c:v>0.64722222222222203</c:v>
                </c:pt>
                <c:pt idx="573">
                  <c:v>0.64791666666666703</c:v>
                </c:pt>
                <c:pt idx="574">
                  <c:v>0.64861111111111103</c:v>
                </c:pt>
                <c:pt idx="575">
                  <c:v>0.64930555555555602</c:v>
                </c:pt>
                <c:pt idx="576">
                  <c:v>0.65</c:v>
                </c:pt>
                <c:pt idx="577">
                  <c:v>0.65069444444444402</c:v>
                </c:pt>
                <c:pt idx="578">
                  <c:v>0.65138888888888902</c:v>
                </c:pt>
                <c:pt idx="579">
                  <c:v>0.65208333333333302</c:v>
                </c:pt>
                <c:pt idx="580">
                  <c:v>0.65277777777777801</c:v>
                </c:pt>
                <c:pt idx="581">
                  <c:v>0.65347222222222201</c:v>
                </c:pt>
                <c:pt idx="582">
                  <c:v>0.65416666666666701</c:v>
                </c:pt>
                <c:pt idx="583">
                  <c:v>0.65486111111111101</c:v>
                </c:pt>
                <c:pt idx="584">
                  <c:v>0.655555555555556</c:v>
                </c:pt>
                <c:pt idx="585">
                  <c:v>0.65625</c:v>
                </c:pt>
                <c:pt idx="586">
                  <c:v>0.656944444444444</c:v>
                </c:pt>
                <c:pt idx="587">
                  <c:v>0.65763888888888899</c:v>
                </c:pt>
                <c:pt idx="588">
                  <c:v>0.65833333333333299</c:v>
                </c:pt>
                <c:pt idx="589">
                  <c:v>0.65902777777777799</c:v>
                </c:pt>
                <c:pt idx="590">
                  <c:v>0.65972222222222199</c:v>
                </c:pt>
                <c:pt idx="591">
                  <c:v>0.66041666666666698</c:v>
                </c:pt>
                <c:pt idx="592">
                  <c:v>0.66111111111111098</c:v>
                </c:pt>
                <c:pt idx="593">
                  <c:v>0.66180555555555598</c:v>
                </c:pt>
                <c:pt idx="594">
                  <c:v>0.66249999999999998</c:v>
                </c:pt>
                <c:pt idx="595">
                  <c:v>0.66319444444444398</c:v>
                </c:pt>
                <c:pt idx="596">
                  <c:v>0.66388888888888897</c:v>
                </c:pt>
                <c:pt idx="597">
                  <c:v>0.66458333333333297</c:v>
                </c:pt>
                <c:pt idx="598">
                  <c:v>0.66527777777777797</c:v>
                </c:pt>
                <c:pt idx="599">
                  <c:v>0.66597222222222197</c:v>
                </c:pt>
                <c:pt idx="600">
                  <c:v>0.66666666666666696</c:v>
                </c:pt>
                <c:pt idx="601">
                  <c:v>0.66736111111111096</c:v>
                </c:pt>
                <c:pt idx="602">
                  <c:v>0.66805555555555596</c:v>
                </c:pt>
                <c:pt idx="603">
                  <c:v>0.66874999999999996</c:v>
                </c:pt>
                <c:pt idx="604">
                  <c:v>0.66944444444444495</c:v>
                </c:pt>
                <c:pt idx="605">
                  <c:v>0.67013888888888895</c:v>
                </c:pt>
                <c:pt idx="606">
                  <c:v>0.67083333333333295</c:v>
                </c:pt>
                <c:pt idx="607">
                  <c:v>0.67152777777777795</c:v>
                </c:pt>
                <c:pt idx="608">
                  <c:v>0.67222222222222205</c:v>
                </c:pt>
                <c:pt idx="609">
                  <c:v>0.67291666666666705</c:v>
                </c:pt>
                <c:pt idx="610">
                  <c:v>0.67361111111111105</c:v>
                </c:pt>
                <c:pt idx="611">
                  <c:v>0.67430555555555605</c:v>
                </c:pt>
                <c:pt idx="612">
                  <c:v>0.67500000000000004</c:v>
                </c:pt>
                <c:pt idx="613">
                  <c:v>0.67569444444444404</c:v>
                </c:pt>
                <c:pt idx="614">
                  <c:v>0.67638888888888904</c:v>
                </c:pt>
                <c:pt idx="615">
                  <c:v>0.67708333333333304</c:v>
                </c:pt>
                <c:pt idx="616">
                  <c:v>0.67777777777777803</c:v>
                </c:pt>
                <c:pt idx="617">
                  <c:v>0.67847222222222203</c:v>
                </c:pt>
                <c:pt idx="618">
                  <c:v>0.67916666666666703</c:v>
                </c:pt>
                <c:pt idx="619">
                  <c:v>0.67986111111111103</c:v>
                </c:pt>
                <c:pt idx="620">
                  <c:v>0.68055555555555602</c:v>
                </c:pt>
                <c:pt idx="621">
                  <c:v>0.68125000000000002</c:v>
                </c:pt>
                <c:pt idx="622">
                  <c:v>0.68194444444444402</c:v>
                </c:pt>
                <c:pt idx="623">
                  <c:v>0.68263888888888902</c:v>
                </c:pt>
                <c:pt idx="624">
                  <c:v>0.68333333333333302</c:v>
                </c:pt>
                <c:pt idx="625">
                  <c:v>0.68402777777777801</c:v>
                </c:pt>
                <c:pt idx="626">
                  <c:v>0.68472222222222201</c:v>
                </c:pt>
                <c:pt idx="627">
                  <c:v>0.68541666666666701</c:v>
                </c:pt>
                <c:pt idx="628">
                  <c:v>0.68611111111111101</c:v>
                </c:pt>
                <c:pt idx="629">
                  <c:v>0.686805555555556</c:v>
                </c:pt>
                <c:pt idx="630">
                  <c:v>0.6875</c:v>
                </c:pt>
                <c:pt idx="631">
                  <c:v>0.688194444444444</c:v>
                </c:pt>
                <c:pt idx="632">
                  <c:v>0.68888888888888899</c:v>
                </c:pt>
                <c:pt idx="633">
                  <c:v>0.68958333333333299</c:v>
                </c:pt>
                <c:pt idx="634">
                  <c:v>0.69027777777777799</c:v>
                </c:pt>
                <c:pt idx="635">
                  <c:v>0.69097222222222199</c:v>
                </c:pt>
                <c:pt idx="636">
                  <c:v>0.69166666666666698</c:v>
                </c:pt>
                <c:pt idx="637">
                  <c:v>0.69236111111111098</c:v>
                </c:pt>
                <c:pt idx="638">
                  <c:v>0.69305555555555598</c:v>
                </c:pt>
                <c:pt idx="639">
                  <c:v>0.69374999999999998</c:v>
                </c:pt>
                <c:pt idx="640">
                  <c:v>0.69444444444444398</c:v>
                </c:pt>
                <c:pt idx="641">
                  <c:v>0.69513888888888897</c:v>
                </c:pt>
                <c:pt idx="642">
                  <c:v>0.69583333333333297</c:v>
                </c:pt>
                <c:pt idx="643">
                  <c:v>0.69652777777777797</c:v>
                </c:pt>
                <c:pt idx="644">
                  <c:v>0.69722222222222197</c:v>
                </c:pt>
                <c:pt idx="645">
                  <c:v>0.69791666666666696</c:v>
                </c:pt>
                <c:pt idx="646">
                  <c:v>0.69861111111111096</c:v>
                </c:pt>
                <c:pt idx="647">
                  <c:v>0.69930555555555596</c:v>
                </c:pt>
                <c:pt idx="648">
                  <c:v>0.7</c:v>
                </c:pt>
                <c:pt idx="649">
                  <c:v>0.70069444444444495</c:v>
                </c:pt>
                <c:pt idx="650">
                  <c:v>0.70138888888888895</c:v>
                </c:pt>
                <c:pt idx="651">
                  <c:v>0.70208333333333295</c:v>
                </c:pt>
                <c:pt idx="652">
                  <c:v>0.70277777777777795</c:v>
                </c:pt>
                <c:pt idx="653">
                  <c:v>0.70347222222222205</c:v>
                </c:pt>
                <c:pt idx="654">
                  <c:v>0.70416666666666705</c:v>
                </c:pt>
                <c:pt idx="655">
                  <c:v>0.70486111111111105</c:v>
                </c:pt>
                <c:pt idx="656">
                  <c:v>0.70555555555555605</c:v>
                </c:pt>
                <c:pt idx="657">
                  <c:v>0.70625000000000004</c:v>
                </c:pt>
                <c:pt idx="658">
                  <c:v>0.70694444444444404</c:v>
                </c:pt>
                <c:pt idx="659">
                  <c:v>0.70763888888888904</c:v>
                </c:pt>
                <c:pt idx="660">
                  <c:v>0.70833333333333304</c:v>
                </c:pt>
                <c:pt idx="661">
                  <c:v>0.70902777777777803</c:v>
                </c:pt>
                <c:pt idx="662">
                  <c:v>0.70972222222222203</c:v>
                </c:pt>
                <c:pt idx="663">
                  <c:v>0.71041666666666703</c:v>
                </c:pt>
                <c:pt idx="664">
                  <c:v>0.71111111111111103</c:v>
                </c:pt>
                <c:pt idx="665">
                  <c:v>0.71180555555555602</c:v>
                </c:pt>
                <c:pt idx="666">
                  <c:v>0.71250000000000002</c:v>
                </c:pt>
                <c:pt idx="667">
                  <c:v>0.71319444444444402</c:v>
                </c:pt>
                <c:pt idx="668">
                  <c:v>0.71388888888888902</c:v>
                </c:pt>
                <c:pt idx="669">
                  <c:v>0.71458333333333302</c:v>
                </c:pt>
                <c:pt idx="670">
                  <c:v>0.71527777777777801</c:v>
                </c:pt>
                <c:pt idx="671">
                  <c:v>0.71597222222222201</c:v>
                </c:pt>
                <c:pt idx="672">
                  <c:v>0.71666666666666701</c:v>
                </c:pt>
                <c:pt idx="673">
                  <c:v>0.71736111111111101</c:v>
                </c:pt>
                <c:pt idx="674">
                  <c:v>0.718055555555556</c:v>
                </c:pt>
                <c:pt idx="675">
                  <c:v>0.71875</c:v>
                </c:pt>
                <c:pt idx="676">
                  <c:v>0.719444444444444</c:v>
                </c:pt>
                <c:pt idx="677">
                  <c:v>0.72013888888888899</c:v>
                </c:pt>
                <c:pt idx="678">
                  <c:v>0.72083333333333299</c:v>
                </c:pt>
                <c:pt idx="679">
                  <c:v>0.72152777777777799</c:v>
                </c:pt>
                <c:pt idx="680">
                  <c:v>0.72222222222222199</c:v>
                </c:pt>
                <c:pt idx="681">
                  <c:v>0.72291666666666698</c:v>
                </c:pt>
                <c:pt idx="682">
                  <c:v>0.72361111111111098</c:v>
                </c:pt>
                <c:pt idx="683">
                  <c:v>0.72430555555555598</c:v>
                </c:pt>
                <c:pt idx="684">
                  <c:v>0.72499999999999998</c:v>
                </c:pt>
                <c:pt idx="685">
                  <c:v>0.72569444444444398</c:v>
                </c:pt>
                <c:pt idx="686">
                  <c:v>0.72638888888888897</c:v>
                </c:pt>
                <c:pt idx="687">
                  <c:v>0.72708333333333297</c:v>
                </c:pt>
                <c:pt idx="688">
                  <c:v>0.72777777777777797</c:v>
                </c:pt>
                <c:pt idx="689">
                  <c:v>0.72847222222222197</c:v>
                </c:pt>
                <c:pt idx="690">
                  <c:v>0.72916666666666696</c:v>
                </c:pt>
                <c:pt idx="691">
                  <c:v>0.72986111111111096</c:v>
                </c:pt>
                <c:pt idx="692">
                  <c:v>0.73055555555555596</c:v>
                </c:pt>
                <c:pt idx="693">
                  <c:v>0.73124999999999996</c:v>
                </c:pt>
                <c:pt idx="694">
                  <c:v>0.73194444444444495</c:v>
                </c:pt>
                <c:pt idx="695">
                  <c:v>0.73263888888888895</c:v>
                </c:pt>
                <c:pt idx="696">
                  <c:v>0.73333333333333295</c:v>
                </c:pt>
                <c:pt idx="697">
                  <c:v>0.73402777777777795</c:v>
                </c:pt>
                <c:pt idx="698">
                  <c:v>0.73472222222222205</c:v>
                </c:pt>
                <c:pt idx="699">
                  <c:v>0.73541666666666705</c:v>
                </c:pt>
                <c:pt idx="700">
                  <c:v>0.73611111111111105</c:v>
                </c:pt>
                <c:pt idx="701">
                  <c:v>0.73680555555555605</c:v>
                </c:pt>
                <c:pt idx="702">
                  <c:v>0.73750000000000004</c:v>
                </c:pt>
                <c:pt idx="703">
                  <c:v>0.73819444444444404</c:v>
                </c:pt>
                <c:pt idx="704">
                  <c:v>0.73888888888888904</c:v>
                </c:pt>
                <c:pt idx="705">
                  <c:v>0.73958333333333304</c:v>
                </c:pt>
                <c:pt idx="706">
                  <c:v>0.74027777777777803</c:v>
                </c:pt>
                <c:pt idx="707">
                  <c:v>0.74097222222222203</c:v>
                </c:pt>
                <c:pt idx="708">
                  <c:v>0.74166666666666703</c:v>
                </c:pt>
                <c:pt idx="709">
                  <c:v>0.74236111111111103</c:v>
                </c:pt>
                <c:pt idx="710">
                  <c:v>0.74305555555555602</c:v>
                </c:pt>
                <c:pt idx="711">
                  <c:v>0.74375000000000002</c:v>
                </c:pt>
                <c:pt idx="712">
                  <c:v>0.74444444444444402</c:v>
                </c:pt>
                <c:pt idx="713">
                  <c:v>0.74513888888888902</c:v>
                </c:pt>
                <c:pt idx="714">
                  <c:v>0.74583333333333302</c:v>
                </c:pt>
                <c:pt idx="715">
                  <c:v>0.74652777777777801</c:v>
                </c:pt>
                <c:pt idx="716">
                  <c:v>0.74722222222222201</c:v>
                </c:pt>
                <c:pt idx="717">
                  <c:v>0.74791666666666701</c:v>
                </c:pt>
                <c:pt idx="718">
                  <c:v>0.74861111111111101</c:v>
                </c:pt>
                <c:pt idx="719">
                  <c:v>0.749305555555556</c:v>
                </c:pt>
                <c:pt idx="720">
                  <c:v>0.75</c:v>
                </c:pt>
                <c:pt idx="721">
                  <c:v>0.750694444444444</c:v>
                </c:pt>
                <c:pt idx="722">
                  <c:v>0.75138888888888899</c:v>
                </c:pt>
                <c:pt idx="723">
                  <c:v>0.75208333333333299</c:v>
                </c:pt>
                <c:pt idx="724">
                  <c:v>0.75277777777777799</c:v>
                </c:pt>
                <c:pt idx="725">
                  <c:v>0.75347222222222199</c:v>
                </c:pt>
                <c:pt idx="726">
                  <c:v>0.75416666666666698</c:v>
                </c:pt>
                <c:pt idx="727">
                  <c:v>0.75486111111111098</c:v>
                </c:pt>
                <c:pt idx="728">
                  <c:v>0.75555555555555598</c:v>
                </c:pt>
                <c:pt idx="729">
                  <c:v>0.75624999999999998</c:v>
                </c:pt>
                <c:pt idx="730">
                  <c:v>0.75694444444444398</c:v>
                </c:pt>
                <c:pt idx="731">
                  <c:v>0.75763888888888897</c:v>
                </c:pt>
                <c:pt idx="732">
                  <c:v>0.75833333333333297</c:v>
                </c:pt>
                <c:pt idx="733">
                  <c:v>0.75902777777777797</c:v>
                </c:pt>
                <c:pt idx="734">
                  <c:v>0.75972222222222197</c:v>
                </c:pt>
                <c:pt idx="735">
                  <c:v>0.76041666666666696</c:v>
                </c:pt>
                <c:pt idx="736">
                  <c:v>0.76111111111111096</c:v>
                </c:pt>
                <c:pt idx="737">
                  <c:v>0.76180555555555596</c:v>
                </c:pt>
                <c:pt idx="738">
                  <c:v>0.76249999999999996</c:v>
                </c:pt>
                <c:pt idx="739">
                  <c:v>0.76319444444444495</c:v>
                </c:pt>
                <c:pt idx="740">
                  <c:v>0.76388888888888895</c:v>
                </c:pt>
                <c:pt idx="741">
                  <c:v>0.76458333333333295</c:v>
                </c:pt>
                <c:pt idx="742">
                  <c:v>0.76527777777777795</c:v>
                </c:pt>
                <c:pt idx="743">
                  <c:v>0.76597222222222205</c:v>
                </c:pt>
                <c:pt idx="744">
                  <c:v>0.76666666666666705</c:v>
                </c:pt>
                <c:pt idx="745">
                  <c:v>0.76736111111111105</c:v>
                </c:pt>
                <c:pt idx="746">
                  <c:v>0.76805555555555605</c:v>
                </c:pt>
                <c:pt idx="747">
                  <c:v>0.76875000000000004</c:v>
                </c:pt>
                <c:pt idx="748">
                  <c:v>0.76944444444444404</c:v>
                </c:pt>
                <c:pt idx="749">
                  <c:v>0.77013888888888904</c:v>
                </c:pt>
                <c:pt idx="750">
                  <c:v>0.77083333333333304</c:v>
                </c:pt>
                <c:pt idx="751">
                  <c:v>0.77152777777777803</c:v>
                </c:pt>
                <c:pt idx="752">
                  <c:v>0.77222222222222203</c:v>
                </c:pt>
                <c:pt idx="753">
                  <c:v>0.77291666666666703</c:v>
                </c:pt>
                <c:pt idx="754">
                  <c:v>0.77361111111111103</c:v>
                </c:pt>
                <c:pt idx="755">
                  <c:v>0.77430555555555602</c:v>
                </c:pt>
                <c:pt idx="756">
                  <c:v>0.77500000000000002</c:v>
                </c:pt>
                <c:pt idx="757">
                  <c:v>0.77569444444444402</c:v>
                </c:pt>
                <c:pt idx="758">
                  <c:v>0.77638888888888902</c:v>
                </c:pt>
                <c:pt idx="759">
                  <c:v>0.77708333333333302</c:v>
                </c:pt>
                <c:pt idx="760">
                  <c:v>0.77777777777777801</c:v>
                </c:pt>
                <c:pt idx="761">
                  <c:v>0.77847222222222201</c:v>
                </c:pt>
                <c:pt idx="762">
                  <c:v>0.77916666666666701</c:v>
                </c:pt>
                <c:pt idx="763">
                  <c:v>0.77986111111111101</c:v>
                </c:pt>
                <c:pt idx="764">
                  <c:v>0.780555555555556</c:v>
                </c:pt>
                <c:pt idx="765">
                  <c:v>0.78125</c:v>
                </c:pt>
                <c:pt idx="766">
                  <c:v>0.781944444444444</c:v>
                </c:pt>
                <c:pt idx="767">
                  <c:v>0.78263888888888899</c:v>
                </c:pt>
                <c:pt idx="768">
                  <c:v>0.78333333333333299</c:v>
                </c:pt>
                <c:pt idx="769">
                  <c:v>0.78402777777777799</c:v>
                </c:pt>
                <c:pt idx="770">
                  <c:v>0.78472222222222199</c:v>
                </c:pt>
                <c:pt idx="771">
                  <c:v>0.78541666666666698</c:v>
                </c:pt>
                <c:pt idx="772">
                  <c:v>0.78611111111111098</c:v>
                </c:pt>
                <c:pt idx="773">
                  <c:v>0.78680555555555598</c:v>
                </c:pt>
                <c:pt idx="774">
                  <c:v>0.78749999999999998</c:v>
                </c:pt>
                <c:pt idx="775">
                  <c:v>0.78819444444444398</c:v>
                </c:pt>
                <c:pt idx="776">
                  <c:v>0.78888888888888897</c:v>
                </c:pt>
                <c:pt idx="777">
                  <c:v>0.78958333333333297</c:v>
                </c:pt>
                <c:pt idx="778">
                  <c:v>0.79027777777777797</c:v>
                </c:pt>
                <c:pt idx="779">
                  <c:v>0.79097222222222197</c:v>
                </c:pt>
                <c:pt idx="780">
                  <c:v>0.79166666666666696</c:v>
                </c:pt>
                <c:pt idx="781">
                  <c:v>0.79236111111111096</c:v>
                </c:pt>
                <c:pt idx="782">
                  <c:v>0.79305555555555596</c:v>
                </c:pt>
                <c:pt idx="783">
                  <c:v>0.79374999999999996</c:v>
                </c:pt>
                <c:pt idx="784">
                  <c:v>0.79444444444444495</c:v>
                </c:pt>
                <c:pt idx="785">
                  <c:v>0.79513888888888895</c:v>
                </c:pt>
                <c:pt idx="786">
                  <c:v>0.79583333333333295</c:v>
                </c:pt>
                <c:pt idx="787">
                  <c:v>0.79652777777777795</c:v>
                </c:pt>
                <c:pt idx="788">
                  <c:v>0.79722222222222205</c:v>
                </c:pt>
                <c:pt idx="789">
                  <c:v>0.79791666666666705</c:v>
                </c:pt>
                <c:pt idx="790">
                  <c:v>0.79861111111111105</c:v>
                </c:pt>
                <c:pt idx="791">
                  <c:v>0.79930555555555605</c:v>
                </c:pt>
                <c:pt idx="792">
                  <c:v>0.8</c:v>
                </c:pt>
                <c:pt idx="793">
                  <c:v>0.80069444444444404</c:v>
                </c:pt>
                <c:pt idx="794">
                  <c:v>0.80138888888888904</c:v>
                </c:pt>
                <c:pt idx="795">
                  <c:v>0.80208333333333304</c:v>
                </c:pt>
                <c:pt idx="796">
                  <c:v>0.80277777777777803</c:v>
                </c:pt>
                <c:pt idx="797">
                  <c:v>0.80347222222222203</c:v>
                </c:pt>
                <c:pt idx="798">
                  <c:v>0.80416666666666703</c:v>
                </c:pt>
                <c:pt idx="799">
                  <c:v>0.80486111111111103</c:v>
                </c:pt>
                <c:pt idx="800">
                  <c:v>0.80555555555555602</c:v>
                </c:pt>
                <c:pt idx="801">
                  <c:v>0.80625000000000002</c:v>
                </c:pt>
                <c:pt idx="802">
                  <c:v>0.80694444444444402</c:v>
                </c:pt>
                <c:pt idx="803">
                  <c:v>0.80763888888888902</c:v>
                </c:pt>
                <c:pt idx="804">
                  <c:v>0.80833333333333302</c:v>
                </c:pt>
                <c:pt idx="805">
                  <c:v>0.80902777777777801</c:v>
                </c:pt>
                <c:pt idx="806">
                  <c:v>0.80972222222222201</c:v>
                </c:pt>
                <c:pt idx="807">
                  <c:v>0.81041666666666701</c:v>
                </c:pt>
                <c:pt idx="808">
                  <c:v>0.81111111111111101</c:v>
                </c:pt>
                <c:pt idx="809">
                  <c:v>0.811805555555556</c:v>
                </c:pt>
                <c:pt idx="810">
                  <c:v>0.8125</c:v>
                </c:pt>
                <c:pt idx="811">
                  <c:v>0.813194444444444</c:v>
                </c:pt>
                <c:pt idx="812">
                  <c:v>0.81388888888888899</c:v>
                </c:pt>
                <c:pt idx="813">
                  <c:v>0.81458333333333299</c:v>
                </c:pt>
                <c:pt idx="814">
                  <c:v>0.81527777777777799</c:v>
                </c:pt>
                <c:pt idx="815">
                  <c:v>0.81597222222222199</c:v>
                </c:pt>
                <c:pt idx="816">
                  <c:v>0.81666666666666698</c:v>
                </c:pt>
                <c:pt idx="817">
                  <c:v>0.81736111111111098</c:v>
                </c:pt>
                <c:pt idx="818">
                  <c:v>0.81805555555555598</c:v>
                </c:pt>
                <c:pt idx="819">
                  <c:v>0.81874999999999998</c:v>
                </c:pt>
                <c:pt idx="820">
                  <c:v>0.81944444444444497</c:v>
                </c:pt>
                <c:pt idx="821">
                  <c:v>0.82013888888888897</c:v>
                </c:pt>
                <c:pt idx="822">
                  <c:v>0.82083333333333297</c:v>
                </c:pt>
                <c:pt idx="823">
                  <c:v>0.82152777777777797</c:v>
                </c:pt>
                <c:pt idx="824">
                  <c:v>0.82222222222222197</c:v>
                </c:pt>
                <c:pt idx="825">
                  <c:v>0.82291666666666696</c:v>
                </c:pt>
                <c:pt idx="826">
                  <c:v>0.82361111111111096</c:v>
                </c:pt>
                <c:pt idx="827">
                  <c:v>0.82430555555555596</c:v>
                </c:pt>
                <c:pt idx="828">
                  <c:v>0.82499999999999996</c:v>
                </c:pt>
                <c:pt idx="829">
                  <c:v>0.82569444444444495</c:v>
                </c:pt>
                <c:pt idx="830">
                  <c:v>0.82638888888888895</c:v>
                </c:pt>
                <c:pt idx="831">
                  <c:v>0.82708333333333295</c:v>
                </c:pt>
                <c:pt idx="832">
                  <c:v>0.82777777777777795</c:v>
                </c:pt>
                <c:pt idx="833">
                  <c:v>0.82847222222222205</c:v>
                </c:pt>
                <c:pt idx="834">
                  <c:v>0.82916666666666705</c:v>
                </c:pt>
                <c:pt idx="835">
                  <c:v>0.82986111111111105</c:v>
                </c:pt>
                <c:pt idx="836">
                  <c:v>0.83055555555555605</c:v>
                </c:pt>
                <c:pt idx="837">
                  <c:v>0.83125000000000004</c:v>
                </c:pt>
                <c:pt idx="838">
                  <c:v>0.83194444444444404</c:v>
                </c:pt>
                <c:pt idx="839">
                  <c:v>0.83263888888888904</c:v>
                </c:pt>
                <c:pt idx="840">
                  <c:v>0.83333333333333304</c:v>
                </c:pt>
                <c:pt idx="841">
                  <c:v>0.83402777777777803</c:v>
                </c:pt>
                <c:pt idx="842">
                  <c:v>0.83472222222222203</c:v>
                </c:pt>
                <c:pt idx="843">
                  <c:v>0.83541666666666703</c:v>
                </c:pt>
                <c:pt idx="844">
                  <c:v>0.83611111111111103</c:v>
                </c:pt>
                <c:pt idx="845">
                  <c:v>0.83680555555555602</c:v>
                </c:pt>
                <c:pt idx="846">
                  <c:v>0.83750000000000002</c:v>
                </c:pt>
                <c:pt idx="847">
                  <c:v>0.83819444444444402</c:v>
                </c:pt>
                <c:pt idx="848">
                  <c:v>0.83888888888888902</c:v>
                </c:pt>
                <c:pt idx="849">
                  <c:v>0.83958333333333302</c:v>
                </c:pt>
                <c:pt idx="850">
                  <c:v>0.84027777777777801</c:v>
                </c:pt>
                <c:pt idx="851">
                  <c:v>0.84097222222222201</c:v>
                </c:pt>
                <c:pt idx="852">
                  <c:v>0.84166666666666701</c:v>
                </c:pt>
                <c:pt idx="853">
                  <c:v>0.84236111111111101</c:v>
                </c:pt>
                <c:pt idx="854">
                  <c:v>0.843055555555556</c:v>
                </c:pt>
                <c:pt idx="855">
                  <c:v>0.84375</c:v>
                </c:pt>
                <c:pt idx="856">
                  <c:v>0.844444444444444</c:v>
                </c:pt>
                <c:pt idx="857">
                  <c:v>0.84513888888888899</c:v>
                </c:pt>
                <c:pt idx="858">
                  <c:v>0.84583333333333299</c:v>
                </c:pt>
                <c:pt idx="859">
                  <c:v>0.84652777777777799</c:v>
                </c:pt>
                <c:pt idx="860">
                  <c:v>0.84722222222222199</c:v>
                </c:pt>
                <c:pt idx="861">
                  <c:v>0.84791666666666698</c:v>
                </c:pt>
                <c:pt idx="862">
                  <c:v>0.84861111111111098</c:v>
                </c:pt>
                <c:pt idx="863">
                  <c:v>0.84930555555555598</c:v>
                </c:pt>
                <c:pt idx="864">
                  <c:v>0.85</c:v>
                </c:pt>
                <c:pt idx="865">
                  <c:v>0.85069444444444497</c:v>
                </c:pt>
                <c:pt idx="866">
                  <c:v>0.85138888888888897</c:v>
                </c:pt>
                <c:pt idx="867">
                  <c:v>0.85208333333333297</c:v>
                </c:pt>
                <c:pt idx="868">
                  <c:v>0.85277777777777797</c:v>
                </c:pt>
                <c:pt idx="869">
                  <c:v>0.85347222222222197</c:v>
                </c:pt>
                <c:pt idx="870">
                  <c:v>0.85416666666666696</c:v>
                </c:pt>
                <c:pt idx="871">
                  <c:v>0.85486111111111096</c:v>
                </c:pt>
                <c:pt idx="872">
                  <c:v>0.85555555555555596</c:v>
                </c:pt>
                <c:pt idx="873">
                  <c:v>0.85624999999999996</c:v>
                </c:pt>
                <c:pt idx="874">
                  <c:v>0.85694444444444495</c:v>
                </c:pt>
                <c:pt idx="875">
                  <c:v>0.85763888888888895</c:v>
                </c:pt>
                <c:pt idx="876">
                  <c:v>0.85833333333333295</c:v>
                </c:pt>
                <c:pt idx="877">
                  <c:v>0.85902777777777795</c:v>
                </c:pt>
                <c:pt idx="878">
                  <c:v>0.85972222222222205</c:v>
                </c:pt>
                <c:pt idx="879">
                  <c:v>0.86041666666666705</c:v>
                </c:pt>
                <c:pt idx="880">
                  <c:v>0.86111111111111105</c:v>
                </c:pt>
                <c:pt idx="881">
                  <c:v>0.86180555555555605</c:v>
                </c:pt>
                <c:pt idx="882">
                  <c:v>0.86250000000000004</c:v>
                </c:pt>
                <c:pt idx="883">
                  <c:v>0.86319444444444404</c:v>
                </c:pt>
                <c:pt idx="884">
                  <c:v>0.86388888888888904</c:v>
                </c:pt>
                <c:pt idx="885">
                  <c:v>0.86458333333333304</c:v>
                </c:pt>
                <c:pt idx="886">
                  <c:v>0.86527777777777803</c:v>
                </c:pt>
                <c:pt idx="887">
                  <c:v>0.86597222222222203</c:v>
                </c:pt>
                <c:pt idx="888">
                  <c:v>0.86666666666666703</c:v>
                </c:pt>
                <c:pt idx="889">
                  <c:v>0.86736111111111103</c:v>
                </c:pt>
                <c:pt idx="890">
                  <c:v>0.86805555555555602</c:v>
                </c:pt>
                <c:pt idx="891">
                  <c:v>0.86875000000000002</c:v>
                </c:pt>
                <c:pt idx="892">
                  <c:v>0.86944444444444402</c:v>
                </c:pt>
                <c:pt idx="893">
                  <c:v>0.87013888888888902</c:v>
                </c:pt>
                <c:pt idx="894">
                  <c:v>0.87083333333333302</c:v>
                </c:pt>
                <c:pt idx="895">
                  <c:v>0.87152777777777801</c:v>
                </c:pt>
                <c:pt idx="896">
                  <c:v>0.87222222222222201</c:v>
                </c:pt>
                <c:pt idx="897">
                  <c:v>0.87291666666666701</c:v>
                </c:pt>
                <c:pt idx="898">
                  <c:v>0.87361111111111101</c:v>
                </c:pt>
                <c:pt idx="899">
                  <c:v>0.874305555555556</c:v>
                </c:pt>
                <c:pt idx="900">
                  <c:v>0.875</c:v>
                </c:pt>
                <c:pt idx="901">
                  <c:v>0.875694444444444</c:v>
                </c:pt>
                <c:pt idx="902">
                  <c:v>0.87638888888888899</c:v>
                </c:pt>
                <c:pt idx="903">
                  <c:v>0.87708333333333299</c:v>
                </c:pt>
                <c:pt idx="904">
                  <c:v>0.87777777777777799</c:v>
                </c:pt>
                <c:pt idx="905">
                  <c:v>0.87847222222222199</c:v>
                </c:pt>
                <c:pt idx="906">
                  <c:v>0.87916666666666698</c:v>
                </c:pt>
                <c:pt idx="907">
                  <c:v>0.87986111111111098</c:v>
                </c:pt>
                <c:pt idx="908">
                  <c:v>0.88055555555555598</c:v>
                </c:pt>
                <c:pt idx="909">
                  <c:v>0.88124999999999998</c:v>
                </c:pt>
                <c:pt idx="910">
                  <c:v>0.88194444444444497</c:v>
                </c:pt>
                <c:pt idx="911">
                  <c:v>0.88263888888888897</c:v>
                </c:pt>
                <c:pt idx="912">
                  <c:v>0.88333333333333297</c:v>
                </c:pt>
                <c:pt idx="913">
                  <c:v>0.88402777777777797</c:v>
                </c:pt>
                <c:pt idx="914">
                  <c:v>0.88472222222222197</c:v>
                </c:pt>
                <c:pt idx="915">
                  <c:v>0.88541666666666696</c:v>
                </c:pt>
                <c:pt idx="916">
                  <c:v>0.88611111111111096</c:v>
                </c:pt>
                <c:pt idx="917">
                  <c:v>0.88680555555555596</c:v>
                </c:pt>
                <c:pt idx="918">
                  <c:v>0.88749999999999996</c:v>
                </c:pt>
                <c:pt idx="919">
                  <c:v>0.88819444444444495</c:v>
                </c:pt>
                <c:pt idx="920">
                  <c:v>0.88888888888888895</c:v>
                </c:pt>
                <c:pt idx="921">
                  <c:v>0.88958333333333295</c:v>
                </c:pt>
                <c:pt idx="922">
                  <c:v>0.89027777777777795</c:v>
                </c:pt>
                <c:pt idx="923">
                  <c:v>0.89097222222222205</c:v>
                </c:pt>
                <c:pt idx="924">
                  <c:v>0.89166666666666705</c:v>
                </c:pt>
                <c:pt idx="925">
                  <c:v>0.89236111111111105</c:v>
                </c:pt>
                <c:pt idx="926">
                  <c:v>0.89305555555555605</c:v>
                </c:pt>
                <c:pt idx="927">
                  <c:v>0.89375000000000004</c:v>
                </c:pt>
                <c:pt idx="928">
                  <c:v>0.89444444444444404</c:v>
                </c:pt>
                <c:pt idx="929">
                  <c:v>0.89513888888888904</c:v>
                </c:pt>
                <c:pt idx="930">
                  <c:v>0.89583333333333304</c:v>
                </c:pt>
                <c:pt idx="931">
                  <c:v>0.89652777777777803</c:v>
                </c:pt>
                <c:pt idx="932">
                  <c:v>0.89722222222222203</c:v>
                </c:pt>
                <c:pt idx="933">
                  <c:v>0.89791666666666703</c:v>
                </c:pt>
                <c:pt idx="934">
                  <c:v>0.89861111111111103</c:v>
                </c:pt>
                <c:pt idx="935">
                  <c:v>0.89930555555555602</c:v>
                </c:pt>
                <c:pt idx="936">
                  <c:v>0.9</c:v>
                </c:pt>
                <c:pt idx="937">
                  <c:v>0.90069444444444402</c:v>
                </c:pt>
                <c:pt idx="938">
                  <c:v>0.90138888888888902</c:v>
                </c:pt>
                <c:pt idx="939">
                  <c:v>0.90208333333333302</c:v>
                </c:pt>
                <c:pt idx="940">
                  <c:v>0.90277777777777801</c:v>
                </c:pt>
                <c:pt idx="941">
                  <c:v>0.90347222222222201</c:v>
                </c:pt>
                <c:pt idx="942">
                  <c:v>0.90416666666666701</c:v>
                </c:pt>
                <c:pt idx="943">
                  <c:v>0.90486111111111101</c:v>
                </c:pt>
                <c:pt idx="944">
                  <c:v>0.905555555555556</c:v>
                </c:pt>
                <c:pt idx="945">
                  <c:v>0.90625</c:v>
                </c:pt>
                <c:pt idx="946">
                  <c:v>0.906944444444444</c:v>
                </c:pt>
                <c:pt idx="947">
                  <c:v>0.90763888888888899</c:v>
                </c:pt>
                <c:pt idx="948">
                  <c:v>0.90833333333333299</c:v>
                </c:pt>
                <c:pt idx="949">
                  <c:v>0.90902777777777799</c:v>
                </c:pt>
                <c:pt idx="950">
                  <c:v>0.90972222222222199</c:v>
                </c:pt>
                <c:pt idx="951">
                  <c:v>0.91041666666666698</c:v>
                </c:pt>
                <c:pt idx="952">
                  <c:v>0.91111111111111098</c:v>
                </c:pt>
                <c:pt idx="953">
                  <c:v>0.91180555555555598</c:v>
                </c:pt>
                <c:pt idx="954">
                  <c:v>0.91249999999999998</c:v>
                </c:pt>
                <c:pt idx="955">
                  <c:v>0.91319444444444497</c:v>
                </c:pt>
                <c:pt idx="956">
                  <c:v>0.91388888888888897</c:v>
                </c:pt>
                <c:pt idx="957">
                  <c:v>0.91458333333333297</c:v>
                </c:pt>
                <c:pt idx="958">
                  <c:v>0.91527777777777797</c:v>
                </c:pt>
                <c:pt idx="959">
                  <c:v>0.91597222222222197</c:v>
                </c:pt>
                <c:pt idx="960">
                  <c:v>0.91666666666666696</c:v>
                </c:pt>
                <c:pt idx="961">
                  <c:v>0.91736111111111096</c:v>
                </c:pt>
                <c:pt idx="962">
                  <c:v>0.91805555555555596</c:v>
                </c:pt>
                <c:pt idx="963">
                  <c:v>0.91874999999999996</c:v>
                </c:pt>
                <c:pt idx="964">
                  <c:v>0.91944444444444495</c:v>
                </c:pt>
                <c:pt idx="965">
                  <c:v>0.92013888888888895</c:v>
                </c:pt>
              </c:numCache>
            </c:numRef>
          </c:cat>
          <c:val>
            <c:numRef>
              <c:f>RELEVÉS!$T$370:$T$1333</c:f>
              <c:numCache>
                <c:formatCode>General</c:formatCode>
                <c:ptCount val="964"/>
                <c:pt idx="29">
                  <c:v>-3.0999999999999979</c:v>
                </c:pt>
                <c:pt idx="30">
                  <c:v>-20.7</c:v>
                </c:pt>
                <c:pt idx="31">
                  <c:v>-3.0999999999999979</c:v>
                </c:pt>
                <c:pt idx="32">
                  <c:v>-2.9000000000000021</c:v>
                </c:pt>
                <c:pt idx="33">
                  <c:v>-2.9000000000000021</c:v>
                </c:pt>
                <c:pt idx="34">
                  <c:v>-3</c:v>
                </c:pt>
                <c:pt idx="35">
                  <c:v>-3</c:v>
                </c:pt>
                <c:pt idx="36">
                  <c:v>-3</c:v>
                </c:pt>
                <c:pt idx="37">
                  <c:v>-3</c:v>
                </c:pt>
                <c:pt idx="38">
                  <c:v>-3</c:v>
                </c:pt>
                <c:pt idx="39">
                  <c:v>-3</c:v>
                </c:pt>
                <c:pt idx="40">
                  <c:v>-3</c:v>
                </c:pt>
                <c:pt idx="41">
                  <c:v>-3</c:v>
                </c:pt>
                <c:pt idx="42">
                  <c:v>-3</c:v>
                </c:pt>
                <c:pt idx="43">
                  <c:v>-3</c:v>
                </c:pt>
                <c:pt idx="44">
                  <c:v>-2.8999999999999986</c:v>
                </c:pt>
                <c:pt idx="45">
                  <c:v>-2.8999999999999986</c:v>
                </c:pt>
                <c:pt idx="46">
                  <c:v>-2.8999999999999986</c:v>
                </c:pt>
                <c:pt idx="47">
                  <c:v>-2.8999999999999986</c:v>
                </c:pt>
                <c:pt idx="48">
                  <c:v>-2.8999999999999986</c:v>
                </c:pt>
                <c:pt idx="49">
                  <c:v>-3</c:v>
                </c:pt>
                <c:pt idx="50">
                  <c:v>-3</c:v>
                </c:pt>
                <c:pt idx="51">
                  <c:v>-3</c:v>
                </c:pt>
                <c:pt idx="52">
                  <c:v>-3</c:v>
                </c:pt>
                <c:pt idx="53">
                  <c:v>-3</c:v>
                </c:pt>
                <c:pt idx="54">
                  <c:v>-3</c:v>
                </c:pt>
                <c:pt idx="55">
                  <c:v>-3</c:v>
                </c:pt>
                <c:pt idx="56">
                  <c:v>-3</c:v>
                </c:pt>
                <c:pt idx="57">
                  <c:v>-3</c:v>
                </c:pt>
                <c:pt idx="58">
                  <c:v>-3</c:v>
                </c:pt>
                <c:pt idx="59">
                  <c:v>-3</c:v>
                </c:pt>
                <c:pt idx="60">
                  <c:v>-3</c:v>
                </c:pt>
                <c:pt idx="61">
                  <c:v>-3.1000000000000014</c:v>
                </c:pt>
                <c:pt idx="62">
                  <c:v>-3</c:v>
                </c:pt>
                <c:pt idx="63">
                  <c:v>-3</c:v>
                </c:pt>
                <c:pt idx="64">
                  <c:v>-3</c:v>
                </c:pt>
                <c:pt idx="65">
                  <c:v>-3</c:v>
                </c:pt>
                <c:pt idx="66">
                  <c:v>-3</c:v>
                </c:pt>
                <c:pt idx="67">
                  <c:v>-3</c:v>
                </c:pt>
                <c:pt idx="68">
                  <c:v>-3</c:v>
                </c:pt>
                <c:pt idx="69">
                  <c:v>-3</c:v>
                </c:pt>
                <c:pt idx="70">
                  <c:v>-3</c:v>
                </c:pt>
                <c:pt idx="71">
                  <c:v>-3</c:v>
                </c:pt>
                <c:pt idx="72">
                  <c:v>-3</c:v>
                </c:pt>
                <c:pt idx="73">
                  <c:v>-3.1000000000000014</c:v>
                </c:pt>
                <c:pt idx="74">
                  <c:v>-3.1000000000000014</c:v>
                </c:pt>
                <c:pt idx="75">
                  <c:v>-3.1000000000000014</c:v>
                </c:pt>
                <c:pt idx="76">
                  <c:v>-3.1000000000000014</c:v>
                </c:pt>
                <c:pt idx="77">
                  <c:v>-3.1000000000000014</c:v>
                </c:pt>
                <c:pt idx="78">
                  <c:v>-3.1000000000000014</c:v>
                </c:pt>
                <c:pt idx="79">
                  <c:v>-3</c:v>
                </c:pt>
                <c:pt idx="80">
                  <c:v>-3.1000000000000014</c:v>
                </c:pt>
                <c:pt idx="81">
                  <c:v>-3.1000000000000014</c:v>
                </c:pt>
                <c:pt idx="82">
                  <c:v>-3.1000000000000014</c:v>
                </c:pt>
                <c:pt idx="83">
                  <c:v>-3</c:v>
                </c:pt>
                <c:pt idx="84">
                  <c:v>-3</c:v>
                </c:pt>
                <c:pt idx="85">
                  <c:v>-2.8999999999999986</c:v>
                </c:pt>
                <c:pt idx="86">
                  <c:v>-2.8999999999999986</c:v>
                </c:pt>
                <c:pt idx="87">
                  <c:v>-2.8999999999999986</c:v>
                </c:pt>
                <c:pt idx="88">
                  <c:v>-2.8999999999999986</c:v>
                </c:pt>
                <c:pt idx="89">
                  <c:v>-2.8999999999999986</c:v>
                </c:pt>
                <c:pt idx="90">
                  <c:v>-2.8999999999999986</c:v>
                </c:pt>
                <c:pt idx="91">
                  <c:v>-2.8999999999999986</c:v>
                </c:pt>
                <c:pt idx="92">
                  <c:v>-2.8999999999999986</c:v>
                </c:pt>
                <c:pt idx="93">
                  <c:v>-2.8999999999999986</c:v>
                </c:pt>
                <c:pt idx="94">
                  <c:v>-2.8999999999999986</c:v>
                </c:pt>
                <c:pt idx="95">
                  <c:v>-2.8999999999999986</c:v>
                </c:pt>
                <c:pt idx="96">
                  <c:v>-2.8999999999999986</c:v>
                </c:pt>
                <c:pt idx="97">
                  <c:v>-2.8999999999999986</c:v>
                </c:pt>
                <c:pt idx="98">
                  <c:v>-2.8999999999999986</c:v>
                </c:pt>
                <c:pt idx="99">
                  <c:v>-2.8999999999999986</c:v>
                </c:pt>
                <c:pt idx="100">
                  <c:v>-2.8999999999999986</c:v>
                </c:pt>
                <c:pt idx="101">
                  <c:v>-2.8999999999999986</c:v>
                </c:pt>
                <c:pt idx="102">
                  <c:v>-2.8999999999999986</c:v>
                </c:pt>
                <c:pt idx="103">
                  <c:v>-2.8000000000000007</c:v>
                </c:pt>
                <c:pt idx="104">
                  <c:v>-2.8000000000000007</c:v>
                </c:pt>
                <c:pt idx="105">
                  <c:v>-2.6999999999999993</c:v>
                </c:pt>
                <c:pt idx="106">
                  <c:v>-2.6999999999999993</c:v>
                </c:pt>
                <c:pt idx="107">
                  <c:v>-2.6999999999999993</c:v>
                </c:pt>
                <c:pt idx="108">
                  <c:v>-2.5999999999999979</c:v>
                </c:pt>
                <c:pt idx="109">
                  <c:v>-2.5999999999999979</c:v>
                </c:pt>
                <c:pt idx="110">
                  <c:v>-2.5999999999999979</c:v>
                </c:pt>
                <c:pt idx="111">
                  <c:v>-2.5999999999999979</c:v>
                </c:pt>
                <c:pt idx="112">
                  <c:v>-2.5999999999999979</c:v>
                </c:pt>
                <c:pt idx="113">
                  <c:v>-2.5999999999999979</c:v>
                </c:pt>
                <c:pt idx="114">
                  <c:v>-2.5999999999999979</c:v>
                </c:pt>
                <c:pt idx="115">
                  <c:v>-2.5</c:v>
                </c:pt>
                <c:pt idx="116">
                  <c:v>-2.5</c:v>
                </c:pt>
                <c:pt idx="117">
                  <c:v>-2.5</c:v>
                </c:pt>
                <c:pt idx="118">
                  <c:v>-2.3999999999999986</c:v>
                </c:pt>
                <c:pt idx="119">
                  <c:v>-2.3999999999999986</c:v>
                </c:pt>
                <c:pt idx="120">
                  <c:v>-2.3000000000000007</c:v>
                </c:pt>
                <c:pt idx="121">
                  <c:v>-2.3000000000000007</c:v>
                </c:pt>
                <c:pt idx="122">
                  <c:v>-2.0999999999999979</c:v>
                </c:pt>
                <c:pt idx="123">
                  <c:v>-2.0999999999999979</c:v>
                </c:pt>
                <c:pt idx="124">
                  <c:v>-2</c:v>
                </c:pt>
                <c:pt idx="125">
                  <c:v>-2</c:v>
                </c:pt>
                <c:pt idx="126">
                  <c:v>-1.8999999999999986</c:v>
                </c:pt>
                <c:pt idx="127">
                  <c:v>-1.7999999999999972</c:v>
                </c:pt>
                <c:pt idx="128">
                  <c:v>-1.7999999999999972</c:v>
                </c:pt>
                <c:pt idx="129">
                  <c:v>-1.7999999999999972</c:v>
                </c:pt>
                <c:pt idx="130">
                  <c:v>-1.6999999999999993</c:v>
                </c:pt>
                <c:pt idx="131">
                  <c:v>-1.6999999999999993</c:v>
                </c:pt>
                <c:pt idx="132">
                  <c:v>-1.6999999999999993</c:v>
                </c:pt>
                <c:pt idx="133">
                  <c:v>-1.5999999999999979</c:v>
                </c:pt>
                <c:pt idx="134">
                  <c:v>-1.5999999999999979</c:v>
                </c:pt>
                <c:pt idx="135">
                  <c:v>-1.5999999999999979</c:v>
                </c:pt>
                <c:pt idx="136">
                  <c:v>-1.5</c:v>
                </c:pt>
                <c:pt idx="137">
                  <c:v>-1.5</c:v>
                </c:pt>
                <c:pt idx="138">
                  <c:v>-1.5</c:v>
                </c:pt>
                <c:pt idx="139">
                  <c:v>-1.5</c:v>
                </c:pt>
                <c:pt idx="140">
                  <c:v>-1.5</c:v>
                </c:pt>
                <c:pt idx="141">
                  <c:v>-1.4000000000000021</c:v>
                </c:pt>
                <c:pt idx="142">
                  <c:v>-1.5</c:v>
                </c:pt>
                <c:pt idx="143">
                  <c:v>-1.5</c:v>
                </c:pt>
                <c:pt idx="144">
                  <c:v>-1.5</c:v>
                </c:pt>
                <c:pt idx="145">
                  <c:v>-1.6000000000000014</c:v>
                </c:pt>
                <c:pt idx="146">
                  <c:v>-1.5</c:v>
                </c:pt>
                <c:pt idx="147">
                  <c:v>-1.5999999999999979</c:v>
                </c:pt>
                <c:pt idx="148">
                  <c:v>-1.5999999999999979</c:v>
                </c:pt>
                <c:pt idx="149">
                  <c:v>-1.6000000000000014</c:v>
                </c:pt>
                <c:pt idx="150">
                  <c:v>-1.6000000000000014</c:v>
                </c:pt>
                <c:pt idx="151">
                  <c:v>-1.5</c:v>
                </c:pt>
                <c:pt idx="152">
                  <c:v>-1.6000000000000014</c:v>
                </c:pt>
                <c:pt idx="153">
                  <c:v>-1.6000000000000014</c:v>
                </c:pt>
                <c:pt idx="154">
                  <c:v>-1.6999999999999993</c:v>
                </c:pt>
                <c:pt idx="155">
                  <c:v>-1.5999999999999979</c:v>
                </c:pt>
                <c:pt idx="156">
                  <c:v>-1.5</c:v>
                </c:pt>
                <c:pt idx="157">
                  <c:v>-1.6000000000000014</c:v>
                </c:pt>
                <c:pt idx="158">
                  <c:v>-1.6999999999999993</c:v>
                </c:pt>
                <c:pt idx="159">
                  <c:v>-1.5999999999999979</c:v>
                </c:pt>
                <c:pt idx="160">
                  <c:v>-1.6000000000000014</c:v>
                </c:pt>
                <c:pt idx="161">
                  <c:v>-1.6000000000000014</c:v>
                </c:pt>
                <c:pt idx="162">
                  <c:v>-1.5</c:v>
                </c:pt>
                <c:pt idx="163">
                  <c:v>-1.3999999999999986</c:v>
                </c:pt>
                <c:pt idx="164">
                  <c:v>-1.5</c:v>
                </c:pt>
                <c:pt idx="165">
                  <c:v>-1.4000000000000021</c:v>
                </c:pt>
                <c:pt idx="166">
                  <c:v>-1.3000000000000007</c:v>
                </c:pt>
                <c:pt idx="167">
                  <c:v>-1.2000000000000028</c:v>
                </c:pt>
                <c:pt idx="168">
                  <c:v>-1.1000000000000014</c:v>
                </c:pt>
                <c:pt idx="169">
                  <c:v>-1</c:v>
                </c:pt>
                <c:pt idx="170">
                  <c:v>-0.90000000000000213</c:v>
                </c:pt>
                <c:pt idx="171">
                  <c:v>-0.90000000000000213</c:v>
                </c:pt>
                <c:pt idx="172">
                  <c:v>-0.89999999999999858</c:v>
                </c:pt>
                <c:pt idx="173">
                  <c:v>-0.80000000000000071</c:v>
                </c:pt>
                <c:pt idx="174">
                  <c:v>-0.69999999999999929</c:v>
                </c:pt>
                <c:pt idx="175">
                  <c:v>-0.69999999999999929</c:v>
                </c:pt>
                <c:pt idx="176">
                  <c:v>-0.59999999999999787</c:v>
                </c:pt>
                <c:pt idx="177">
                  <c:v>-0.59999999999999787</c:v>
                </c:pt>
                <c:pt idx="178">
                  <c:v>-0.59999999999999787</c:v>
                </c:pt>
                <c:pt idx="179">
                  <c:v>-0.59999999999999787</c:v>
                </c:pt>
                <c:pt idx="180">
                  <c:v>-0.59999999999999787</c:v>
                </c:pt>
                <c:pt idx="181">
                  <c:v>-0.69999999999999929</c:v>
                </c:pt>
                <c:pt idx="182">
                  <c:v>-0.59999999999999787</c:v>
                </c:pt>
                <c:pt idx="183">
                  <c:v>-0.59999999999999787</c:v>
                </c:pt>
                <c:pt idx="184">
                  <c:v>-0.69999999999999929</c:v>
                </c:pt>
                <c:pt idx="185">
                  <c:v>-0.60000000000000142</c:v>
                </c:pt>
                <c:pt idx="186">
                  <c:v>-0.60000000000000142</c:v>
                </c:pt>
                <c:pt idx="187">
                  <c:v>-0.60000000000000142</c:v>
                </c:pt>
                <c:pt idx="188">
                  <c:v>-0.5</c:v>
                </c:pt>
                <c:pt idx="189">
                  <c:v>-0.5</c:v>
                </c:pt>
                <c:pt idx="190">
                  <c:v>-0.5</c:v>
                </c:pt>
                <c:pt idx="191">
                  <c:v>-0.30000000000000071</c:v>
                </c:pt>
                <c:pt idx="192">
                  <c:v>-0.30000000000000071</c:v>
                </c:pt>
                <c:pt idx="193">
                  <c:v>-0.20000000000000284</c:v>
                </c:pt>
                <c:pt idx="194">
                  <c:v>0</c:v>
                </c:pt>
                <c:pt idx="195">
                  <c:v>0.10000000000000142</c:v>
                </c:pt>
                <c:pt idx="196">
                  <c:v>0.19999999999999929</c:v>
                </c:pt>
                <c:pt idx="197">
                  <c:v>0.19999999999999929</c:v>
                </c:pt>
                <c:pt idx="198">
                  <c:v>0.19999999999999929</c:v>
                </c:pt>
                <c:pt idx="199">
                  <c:v>0.19999999999999929</c:v>
                </c:pt>
                <c:pt idx="200">
                  <c:v>0.19999999999999929</c:v>
                </c:pt>
                <c:pt idx="201">
                  <c:v>0.19999999999999929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-0.20000000000000284</c:v>
                </c:pt>
                <c:pt idx="210">
                  <c:v>0</c:v>
                </c:pt>
                <c:pt idx="211">
                  <c:v>-0.10000000000000142</c:v>
                </c:pt>
                <c:pt idx="212">
                  <c:v>-0.10000000000000142</c:v>
                </c:pt>
                <c:pt idx="213">
                  <c:v>0</c:v>
                </c:pt>
                <c:pt idx="214">
                  <c:v>9.9999999999997868E-2</c:v>
                </c:pt>
                <c:pt idx="215">
                  <c:v>0.19999999999999929</c:v>
                </c:pt>
                <c:pt idx="216">
                  <c:v>0.19999999999999929</c:v>
                </c:pt>
                <c:pt idx="217">
                  <c:v>0.19999999999999929</c:v>
                </c:pt>
                <c:pt idx="218">
                  <c:v>0.30000000000000071</c:v>
                </c:pt>
                <c:pt idx="219">
                  <c:v>0.30000000000000071</c:v>
                </c:pt>
                <c:pt idx="220">
                  <c:v>0.39999999999999858</c:v>
                </c:pt>
                <c:pt idx="221">
                  <c:v>0.39999999999999858</c:v>
                </c:pt>
                <c:pt idx="222">
                  <c:v>0.5</c:v>
                </c:pt>
                <c:pt idx="223">
                  <c:v>0.5</c:v>
                </c:pt>
                <c:pt idx="224">
                  <c:v>0.59999999999999787</c:v>
                </c:pt>
                <c:pt idx="225">
                  <c:v>0.60000000000000142</c:v>
                </c:pt>
                <c:pt idx="226">
                  <c:v>0.70000000000000284</c:v>
                </c:pt>
                <c:pt idx="227">
                  <c:v>0.90000000000000213</c:v>
                </c:pt>
                <c:pt idx="228">
                  <c:v>0.89999999999999858</c:v>
                </c:pt>
                <c:pt idx="229">
                  <c:v>1.2000000000000028</c:v>
                </c:pt>
                <c:pt idx="230">
                  <c:v>1.3000000000000007</c:v>
                </c:pt>
                <c:pt idx="231">
                  <c:v>1.4000000000000021</c:v>
                </c:pt>
                <c:pt idx="232">
                  <c:v>1.6000000000000014</c:v>
                </c:pt>
                <c:pt idx="233">
                  <c:v>1.7000000000000028</c:v>
                </c:pt>
                <c:pt idx="234">
                  <c:v>1.6999999999999993</c:v>
                </c:pt>
                <c:pt idx="235">
                  <c:v>1.7999999999999972</c:v>
                </c:pt>
                <c:pt idx="236">
                  <c:v>2.0999999999999979</c:v>
                </c:pt>
                <c:pt idx="237">
                  <c:v>2.3000000000000007</c:v>
                </c:pt>
                <c:pt idx="238">
                  <c:v>2.3999999999999986</c:v>
                </c:pt>
                <c:pt idx="239">
                  <c:v>2.6999999999999993</c:v>
                </c:pt>
                <c:pt idx="240">
                  <c:v>3</c:v>
                </c:pt>
                <c:pt idx="241">
                  <c:v>3.1999999999999993</c:v>
                </c:pt>
                <c:pt idx="242">
                  <c:v>3.3000000000000007</c:v>
                </c:pt>
                <c:pt idx="243">
                  <c:v>3.3000000000000007</c:v>
                </c:pt>
                <c:pt idx="244">
                  <c:v>3.5</c:v>
                </c:pt>
                <c:pt idx="245">
                  <c:v>3.5</c:v>
                </c:pt>
                <c:pt idx="246">
                  <c:v>3.5</c:v>
                </c:pt>
                <c:pt idx="247">
                  <c:v>3.5</c:v>
                </c:pt>
                <c:pt idx="248">
                  <c:v>3.5</c:v>
                </c:pt>
                <c:pt idx="249">
                  <c:v>3.5999999999999979</c:v>
                </c:pt>
                <c:pt idx="250">
                  <c:v>3.5999999999999979</c:v>
                </c:pt>
                <c:pt idx="251">
                  <c:v>3.5</c:v>
                </c:pt>
                <c:pt idx="252">
                  <c:v>3.3999999999999986</c:v>
                </c:pt>
                <c:pt idx="253">
                  <c:v>3.5</c:v>
                </c:pt>
                <c:pt idx="254">
                  <c:v>3.5</c:v>
                </c:pt>
                <c:pt idx="255">
                  <c:v>3.5</c:v>
                </c:pt>
                <c:pt idx="256">
                  <c:v>3.5</c:v>
                </c:pt>
                <c:pt idx="257">
                  <c:v>3.5</c:v>
                </c:pt>
                <c:pt idx="258">
                  <c:v>3.5</c:v>
                </c:pt>
                <c:pt idx="259">
                  <c:v>3.3000000000000007</c:v>
                </c:pt>
                <c:pt idx="260">
                  <c:v>3.3000000000000007</c:v>
                </c:pt>
                <c:pt idx="261">
                  <c:v>3.1999999999999993</c:v>
                </c:pt>
                <c:pt idx="262">
                  <c:v>3</c:v>
                </c:pt>
                <c:pt idx="263">
                  <c:v>3.1000000000000014</c:v>
                </c:pt>
                <c:pt idx="264">
                  <c:v>3</c:v>
                </c:pt>
                <c:pt idx="265">
                  <c:v>3.0999999999999979</c:v>
                </c:pt>
                <c:pt idx="266">
                  <c:v>3.0999999999999979</c:v>
                </c:pt>
                <c:pt idx="267">
                  <c:v>3.1000000000000014</c:v>
                </c:pt>
                <c:pt idx="268">
                  <c:v>3.1999999999999993</c:v>
                </c:pt>
                <c:pt idx="269">
                  <c:v>3.1999999999999993</c:v>
                </c:pt>
                <c:pt idx="270">
                  <c:v>3.3999999999999986</c:v>
                </c:pt>
                <c:pt idx="271">
                  <c:v>3.3000000000000007</c:v>
                </c:pt>
                <c:pt idx="272">
                  <c:v>3.4000000000000021</c:v>
                </c:pt>
                <c:pt idx="273">
                  <c:v>3.5</c:v>
                </c:pt>
                <c:pt idx="274">
                  <c:v>3.5</c:v>
                </c:pt>
                <c:pt idx="275">
                  <c:v>3.6000000000000014</c:v>
                </c:pt>
                <c:pt idx="276">
                  <c:v>3.5999999999999979</c:v>
                </c:pt>
                <c:pt idx="277">
                  <c:v>3.6000000000000014</c:v>
                </c:pt>
                <c:pt idx="278">
                  <c:v>3.5</c:v>
                </c:pt>
                <c:pt idx="279">
                  <c:v>3.6000000000000014</c:v>
                </c:pt>
                <c:pt idx="280">
                  <c:v>3.6999999999999993</c:v>
                </c:pt>
                <c:pt idx="281">
                  <c:v>3.5999999999999979</c:v>
                </c:pt>
                <c:pt idx="282">
                  <c:v>3.6999999999999993</c:v>
                </c:pt>
                <c:pt idx="283">
                  <c:v>3.5999999999999979</c:v>
                </c:pt>
                <c:pt idx="284">
                  <c:v>3.7000000000000028</c:v>
                </c:pt>
                <c:pt idx="285">
                  <c:v>3.6999999999999993</c:v>
                </c:pt>
                <c:pt idx="286">
                  <c:v>3.8999999999999986</c:v>
                </c:pt>
                <c:pt idx="287">
                  <c:v>4</c:v>
                </c:pt>
                <c:pt idx="288">
                  <c:v>4</c:v>
                </c:pt>
                <c:pt idx="289">
                  <c:v>4.1000000000000014</c:v>
                </c:pt>
                <c:pt idx="290">
                  <c:v>4.1999999999999993</c:v>
                </c:pt>
                <c:pt idx="291">
                  <c:v>4.1999999999999993</c:v>
                </c:pt>
                <c:pt idx="292">
                  <c:v>4.3999999999999986</c:v>
                </c:pt>
                <c:pt idx="293">
                  <c:v>4.6000000000000014</c:v>
                </c:pt>
                <c:pt idx="294">
                  <c:v>4.8000000000000007</c:v>
                </c:pt>
                <c:pt idx="295">
                  <c:v>4.8999999999999986</c:v>
                </c:pt>
                <c:pt idx="296">
                  <c:v>5.0999999999999979</c:v>
                </c:pt>
                <c:pt idx="297">
                  <c:v>5.1999999999999993</c:v>
                </c:pt>
                <c:pt idx="298">
                  <c:v>5.3000000000000007</c:v>
                </c:pt>
                <c:pt idx="299">
                  <c:v>5.3999999999999986</c:v>
                </c:pt>
                <c:pt idx="300">
                  <c:v>5.4000000000000021</c:v>
                </c:pt>
                <c:pt idx="301">
                  <c:v>5.5</c:v>
                </c:pt>
                <c:pt idx="302">
                  <c:v>5.5</c:v>
                </c:pt>
                <c:pt idx="303">
                  <c:v>5.5</c:v>
                </c:pt>
                <c:pt idx="304">
                  <c:v>5.8000000000000007</c:v>
                </c:pt>
                <c:pt idx="305">
                  <c:v>6</c:v>
                </c:pt>
                <c:pt idx="306">
                  <c:v>6.0999999999999979</c:v>
                </c:pt>
                <c:pt idx="307">
                  <c:v>6.3999999999999986</c:v>
                </c:pt>
                <c:pt idx="308">
                  <c:v>6.8000000000000007</c:v>
                </c:pt>
                <c:pt idx="309">
                  <c:v>6.7000000000000028</c:v>
                </c:pt>
                <c:pt idx="310">
                  <c:v>6.8000000000000007</c:v>
                </c:pt>
                <c:pt idx="311">
                  <c:v>7.1000000000000014</c:v>
                </c:pt>
                <c:pt idx="312">
                  <c:v>7.2999999999999972</c:v>
                </c:pt>
                <c:pt idx="313">
                  <c:v>7.5</c:v>
                </c:pt>
                <c:pt idx="314">
                  <c:v>7.6999999999999957</c:v>
                </c:pt>
                <c:pt idx="315">
                  <c:v>7.8000000000000007</c:v>
                </c:pt>
                <c:pt idx="316">
                  <c:v>8.0000000000000036</c:v>
                </c:pt>
                <c:pt idx="317">
                  <c:v>8.3000000000000007</c:v>
                </c:pt>
                <c:pt idx="318">
                  <c:v>8.4000000000000021</c:v>
                </c:pt>
                <c:pt idx="319">
                  <c:v>8.6000000000000014</c:v>
                </c:pt>
                <c:pt idx="320">
                  <c:v>8.7999999999999972</c:v>
                </c:pt>
                <c:pt idx="321">
                  <c:v>8.7999999999999972</c:v>
                </c:pt>
                <c:pt idx="322">
                  <c:v>9</c:v>
                </c:pt>
                <c:pt idx="323">
                  <c:v>9.1000000000000014</c:v>
                </c:pt>
                <c:pt idx="324">
                  <c:v>9.2999999999999972</c:v>
                </c:pt>
                <c:pt idx="325">
                  <c:v>9.3999999999999986</c:v>
                </c:pt>
                <c:pt idx="326">
                  <c:v>9.2999999999999972</c:v>
                </c:pt>
                <c:pt idx="327">
                  <c:v>9.1000000000000014</c:v>
                </c:pt>
                <c:pt idx="328">
                  <c:v>9.1000000000000014</c:v>
                </c:pt>
                <c:pt idx="329">
                  <c:v>9.1000000000000014</c:v>
                </c:pt>
                <c:pt idx="330">
                  <c:v>9.0999999999999979</c:v>
                </c:pt>
                <c:pt idx="331">
                  <c:v>9.0999999999999979</c:v>
                </c:pt>
                <c:pt idx="332">
                  <c:v>9.3000000000000007</c:v>
                </c:pt>
                <c:pt idx="333">
                  <c:v>9.2000000000000028</c:v>
                </c:pt>
                <c:pt idx="334">
                  <c:v>9.2999999999999972</c:v>
                </c:pt>
                <c:pt idx="335">
                  <c:v>9.3999999999999986</c:v>
                </c:pt>
                <c:pt idx="336">
                  <c:v>9.5</c:v>
                </c:pt>
                <c:pt idx="337">
                  <c:v>9.6000000000000014</c:v>
                </c:pt>
                <c:pt idx="338">
                  <c:v>9.6999999999999993</c:v>
                </c:pt>
                <c:pt idx="339">
                  <c:v>9.8999999999999986</c:v>
                </c:pt>
                <c:pt idx="340">
                  <c:v>9.8999999999999986</c:v>
                </c:pt>
                <c:pt idx="341">
                  <c:v>10</c:v>
                </c:pt>
                <c:pt idx="342">
                  <c:v>9.8999999999999986</c:v>
                </c:pt>
                <c:pt idx="343">
                  <c:v>9.7000000000000028</c:v>
                </c:pt>
                <c:pt idx="344">
                  <c:v>9.7000000000000028</c:v>
                </c:pt>
                <c:pt idx="345">
                  <c:v>9.5</c:v>
                </c:pt>
                <c:pt idx="346">
                  <c:v>9.5</c:v>
                </c:pt>
                <c:pt idx="347">
                  <c:v>9.5</c:v>
                </c:pt>
                <c:pt idx="348">
                  <c:v>9.5</c:v>
                </c:pt>
                <c:pt idx="349">
                  <c:v>9.3999999999999986</c:v>
                </c:pt>
                <c:pt idx="350">
                  <c:v>9.5</c:v>
                </c:pt>
                <c:pt idx="351">
                  <c:v>9.6000000000000014</c:v>
                </c:pt>
                <c:pt idx="352">
                  <c:v>9.7000000000000028</c:v>
                </c:pt>
                <c:pt idx="353">
                  <c:v>9.8000000000000043</c:v>
                </c:pt>
                <c:pt idx="354">
                  <c:v>10.099999999999998</c:v>
                </c:pt>
                <c:pt idx="355">
                  <c:v>10.099999999999998</c:v>
                </c:pt>
                <c:pt idx="356">
                  <c:v>10.199999999999999</c:v>
                </c:pt>
                <c:pt idx="357">
                  <c:v>10.3</c:v>
                </c:pt>
                <c:pt idx="358">
                  <c:v>10.399999999999999</c:v>
                </c:pt>
                <c:pt idx="359">
                  <c:v>10.5</c:v>
                </c:pt>
                <c:pt idx="360">
                  <c:v>10.5</c:v>
                </c:pt>
                <c:pt idx="361">
                  <c:v>10.600000000000001</c:v>
                </c:pt>
                <c:pt idx="362">
                  <c:v>10.399999999999999</c:v>
                </c:pt>
                <c:pt idx="363">
                  <c:v>10.399999999999999</c:v>
                </c:pt>
                <c:pt idx="364">
                  <c:v>10.600000000000001</c:v>
                </c:pt>
                <c:pt idx="365">
                  <c:v>10.5</c:v>
                </c:pt>
                <c:pt idx="366">
                  <c:v>10.5</c:v>
                </c:pt>
                <c:pt idx="367">
                  <c:v>10.5</c:v>
                </c:pt>
                <c:pt idx="368">
                  <c:v>10.400000000000002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10.199999999999999</c:v>
                </c:pt>
                <c:pt idx="373">
                  <c:v>10.200000000000003</c:v>
                </c:pt>
                <c:pt idx="374">
                  <c:v>10.199999999999996</c:v>
                </c:pt>
                <c:pt idx="375">
                  <c:v>10.5</c:v>
                </c:pt>
                <c:pt idx="376">
                  <c:v>10.600000000000001</c:v>
                </c:pt>
                <c:pt idx="377">
                  <c:v>10.699999999999996</c:v>
                </c:pt>
                <c:pt idx="378">
                  <c:v>10.8</c:v>
                </c:pt>
                <c:pt idx="379">
                  <c:v>10.8</c:v>
                </c:pt>
                <c:pt idx="380">
                  <c:v>10.800000000000004</c:v>
                </c:pt>
                <c:pt idx="381">
                  <c:v>10.899999999999999</c:v>
                </c:pt>
                <c:pt idx="382">
                  <c:v>10.899999999999999</c:v>
                </c:pt>
                <c:pt idx="383">
                  <c:v>10.800000000000004</c:v>
                </c:pt>
                <c:pt idx="384">
                  <c:v>10.800000000000004</c:v>
                </c:pt>
                <c:pt idx="385">
                  <c:v>10.8</c:v>
                </c:pt>
                <c:pt idx="386">
                  <c:v>10.599999999999998</c:v>
                </c:pt>
                <c:pt idx="387">
                  <c:v>10.499999999999996</c:v>
                </c:pt>
                <c:pt idx="388">
                  <c:v>10.400000000000002</c:v>
                </c:pt>
                <c:pt idx="389">
                  <c:v>10.3</c:v>
                </c:pt>
                <c:pt idx="390">
                  <c:v>10.5</c:v>
                </c:pt>
                <c:pt idx="391">
                  <c:v>10.399999999999999</c:v>
                </c:pt>
                <c:pt idx="392">
                  <c:v>10.399999999999999</c:v>
                </c:pt>
                <c:pt idx="393">
                  <c:v>10.399999999999999</c:v>
                </c:pt>
                <c:pt idx="394">
                  <c:v>10.400000000000002</c:v>
                </c:pt>
                <c:pt idx="395">
                  <c:v>10.500000000000004</c:v>
                </c:pt>
                <c:pt idx="396">
                  <c:v>10.599999999999998</c:v>
                </c:pt>
                <c:pt idx="397">
                  <c:v>10.799999999999997</c:v>
                </c:pt>
                <c:pt idx="398">
                  <c:v>10.899999999999999</c:v>
                </c:pt>
                <c:pt idx="399">
                  <c:v>11</c:v>
                </c:pt>
                <c:pt idx="400">
                  <c:v>11</c:v>
                </c:pt>
                <c:pt idx="401">
                  <c:v>10.900000000000002</c:v>
                </c:pt>
                <c:pt idx="402">
                  <c:v>10.900000000000002</c:v>
                </c:pt>
                <c:pt idx="403">
                  <c:v>10.900000000000002</c:v>
                </c:pt>
                <c:pt idx="404">
                  <c:v>10.7</c:v>
                </c:pt>
                <c:pt idx="405">
                  <c:v>10.5</c:v>
                </c:pt>
                <c:pt idx="406">
                  <c:v>10.600000000000001</c:v>
                </c:pt>
                <c:pt idx="407">
                  <c:v>10.700000000000003</c:v>
                </c:pt>
                <c:pt idx="408">
                  <c:v>11</c:v>
                </c:pt>
                <c:pt idx="409">
                  <c:v>11.300000000000004</c:v>
                </c:pt>
                <c:pt idx="410">
                  <c:v>11.399999999999999</c:v>
                </c:pt>
                <c:pt idx="411">
                  <c:v>11.499999999999996</c:v>
                </c:pt>
                <c:pt idx="412">
                  <c:v>11.400000000000002</c:v>
                </c:pt>
                <c:pt idx="413">
                  <c:v>11.2</c:v>
                </c:pt>
                <c:pt idx="414">
                  <c:v>11.100000000000001</c:v>
                </c:pt>
                <c:pt idx="415">
                  <c:v>10.899999999999999</c:v>
                </c:pt>
                <c:pt idx="416">
                  <c:v>10.799999999999997</c:v>
                </c:pt>
                <c:pt idx="417">
                  <c:v>10.600000000000001</c:v>
                </c:pt>
                <c:pt idx="418">
                  <c:v>10.599999999999998</c:v>
                </c:pt>
                <c:pt idx="419">
                  <c:v>10.299999999999997</c:v>
                </c:pt>
                <c:pt idx="420">
                  <c:v>10</c:v>
                </c:pt>
                <c:pt idx="421">
                  <c:v>10.100000000000001</c:v>
                </c:pt>
                <c:pt idx="422">
                  <c:v>10.299999999999997</c:v>
                </c:pt>
                <c:pt idx="423">
                  <c:v>10.299999999999997</c:v>
                </c:pt>
                <c:pt idx="424">
                  <c:v>10.599999999999998</c:v>
                </c:pt>
                <c:pt idx="425">
                  <c:v>10.600000000000001</c:v>
                </c:pt>
                <c:pt idx="426">
                  <c:v>10.800000000000004</c:v>
                </c:pt>
                <c:pt idx="427">
                  <c:v>10.700000000000003</c:v>
                </c:pt>
                <c:pt idx="428">
                  <c:v>10.600000000000001</c:v>
                </c:pt>
                <c:pt idx="429">
                  <c:v>10.600000000000001</c:v>
                </c:pt>
                <c:pt idx="430">
                  <c:v>10.499999999999996</c:v>
                </c:pt>
                <c:pt idx="431">
                  <c:v>10.700000000000003</c:v>
                </c:pt>
                <c:pt idx="432">
                  <c:v>10.800000000000004</c:v>
                </c:pt>
                <c:pt idx="433">
                  <c:v>10.8</c:v>
                </c:pt>
                <c:pt idx="434">
                  <c:v>10.7</c:v>
                </c:pt>
                <c:pt idx="435">
                  <c:v>10.499999999999996</c:v>
                </c:pt>
                <c:pt idx="436">
                  <c:v>10.500000000000004</c:v>
                </c:pt>
                <c:pt idx="437">
                  <c:v>10.5</c:v>
                </c:pt>
                <c:pt idx="438">
                  <c:v>10.600000000000001</c:v>
                </c:pt>
                <c:pt idx="439">
                  <c:v>10.699999999999996</c:v>
                </c:pt>
                <c:pt idx="440">
                  <c:v>10.799999999999997</c:v>
                </c:pt>
                <c:pt idx="441">
                  <c:v>10.799999999999997</c:v>
                </c:pt>
                <c:pt idx="442">
                  <c:v>10.799999999999997</c:v>
                </c:pt>
                <c:pt idx="443">
                  <c:v>10.699999999999996</c:v>
                </c:pt>
                <c:pt idx="444">
                  <c:v>10.5</c:v>
                </c:pt>
                <c:pt idx="445">
                  <c:v>10.199999999999996</c:v>
                </c:pt>
                <c:pt idx="446">
                  <c:v>9.9000000000000021</c:v>
                </c:pt>
                <c:pt idx="447">
                  <c:v>9.6999999999999993</c:v>
                </c:pt>
                <c:pt idx="448">
                  <c:v>9.5999999999999979</c:v>
                </c:pt>
                <c:pt idx="449">
                  <c:v>9.5999999999999979</c:v>
                </c:pt>
                <c:pt idx="450">
                  <c:v>9.5999999999999979</c:v>
                </c:pt>
                <c:pt idx="451">
                  <c:v>9.5999999999999979</c:v>
                </c:pt>
                <c:pt idx="452">
                  <c:v>9.4000000000000021</c:v>
                </c:pt>
                <c:pt idx="453">
                  <c:v>9.1999999999999993</c:v>
                </c:pt>
                <c:pt idx="454">
                  <c:v>9.0999999999999979</c:v>
                </c:pt>
                <c:pt idx="455">
                  <c:v>9</c:v>
                </c:pt>
                <c:pt idx="456">
                  <c:v>8.6000000000000014</c:v>
                </c:pt>
                <c:pt idx="457">
                  <c:v>8.4000000000000021</c:v>
                </c:pt>
                <c:pt idx="458">
                  <c:v>8.1999999999999993</c:v>
                </c:pt>
                <c:pt idx="459">
                  <c:v>7.8000000000000007</c:v>
                </c:pt>
                <c:pt idx="460">
                  <c:v>7.4999999999999964</c:v>
                </c:pt>
                <c:pt idx="461">
                  <c:v>7.1999999999999993</c:v>
                </c:pt>
                <c:pt idx="462">
                  <c:v>6.8999999999999986</c:v>
                </c:pt>
                <c:pt idx="463">
                  <c:v>6.6999999999999993</c:v>
                </c:pt>
                <c:pt idx="464">
                  <c:v>6.3999999999999986</c:v>
                </c:pt>
                <c:pt idx="465">
                  <c:v>6.0999999999999979</c:v>
                </c:pt>
                <c:pt idx="466">
                  <c:v>6</c:v>
                </c:pt>
                <c:pt idx="467">
                  <c:v>5.8999999999999986</c:v>
                </c:pt>
                <c:pt idx="468">
                  <c:v>5.6999999999999993</c:v>
                </c:pt>
                <c:pt idx="469">
                  <c:v>5.3999999999999986</c:v>
                </c:pt>
                <c:pt idx="470">
                  <c:v>5.3000000000000007</c:v>
                </c:pt>
                <c:pt idx="471">
                  <c:v>5.1000000000000014</c:v>
                </c:pt>
                <c:pt idx="472">
                  <c:v>4.8999999999999986</c:v>
                </c:pt>
                <c:pt idx="473">
                  <c:v>4.6999999999999993</c:v>
                </c:pt>
                <c:pt idx="474">
                  <c:v>4.5</c:v>
                </c:pt>
                <c:pt idx="475">
                  <c:v>4.3999999999999986</c:v>
                </c:pt>
                <c:pt idx="476">
                  <c:v>4.3000000000000007</c:v>
                </c:pt>
                <c:pt idx="477">
                  <c:v>4.2000000000000028</c:v>
                </c:pt>
                <c:pt idx="478">
                  <c:v>4.0999999999999979</c:v>
                </c:pt>
                <c:pt idx="479">
                  <c:v>4</c:v>
                </c:pt>
                <c:pt idx="480">
                  <c:v>3.9000000000000021</c:v>
                </c:pt>
                <c:pt idx="481">
                  <c:v>3.8000000000000007</c:v>
                </c:pt>
                <c:pt idx="482">
                  <c:v>3.5</c:v>
                </c:pt>
                <c:pt idx="483">
                  <c:v>3.3999999999999986</c:v>
                </c:pt>
                <c:pt idx="484">
                  <c:v>3.3999999999999986</c:v>
                </c:pt>
                <c:pt idx="485">
                  <c:v>3.3000000000000007</c:v>
                </c:pt>
                <c:pt idx="486">
                  <c:v>3.3000000000000007</c:v>
                </c:pt>
                <c:pt idx="487">
                  <c:v>3.1999999999999993</c:v>
                </c:pt>
                <c:pt idx="488">
                  <c:v>3.0999999999999979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2.8999999999999986</c:v>
                </c:pt>
                <c:pt idx="493">
                  <c:v>2.8999999999999986</c:v>
                </c:pt>
                <c:pt idx="494">
                  <c:v>2.8999999999999986</c:v>
                </c:pt>
                <c:pt idx="495">
                  <c:v>2.7999999999999972</c:v>
                </c:pt>
                <c:pt idx="496">
                  <c:v>2.6999999999999993</c:v>
                </c:pt>
                <c:pt idx="497">
                  <c:v>2.5999999999999979</c:v>
                </c:pt>
                <c:pt idx="498">
                  <c:v>2.5</c:v>
                </c:pt>
                <c:pt idx="499">
                  <c:v>2.1999999999999993</c:v>
                </c:pt>
                <c:pt idx="500">
                  <c:v>2</c:v>
                </c:pt>
                <c:pt idx="501">
                  <c:v>1.8000000000000007</c:v>
                </c:pt>
                <c:pt idx="502">
                  <c:v>1.6999999999999993</c:v>
                </c:pt>
                <c:pt idx="503">
                  <c:v>1.6999999999999993</c:v>
                </c:pt>
                <c:pt idx="504">
                  <c:v>1.5999999999999979</c:v>
                </c:pt>
                <c:pt idx="505">
                  <c:v>1.5</c:v>
                </c:pt>
                <c:pt idx="506">
                  <c:v>1.5</c:v>
                </c:pt>
                <c:pt idx="507">
                  <c:v>1.5</c:v>
                </c:pt>
                <c:pt idx="508">
                  <c:v>1.4000000000000021</c:v>
                </c:pt>
                <c:pt idx="509">
                  <c:v>1.5</c:v>
                </c:pt>
                <c:pt idx="510">
                  <c:v>1.3999999999999986</c:v>
                </c:pt>
                <c:pt idx="511">
                  <c:v>1.5</c:v>
                </c:pt>
                <c:pt idx="512">
                  <c:v>1.5999999999999979</c:v>
                </c:pt>
                <c:pt idx="513">
                  <c:v>1.5999999999999979</c:v>
                </c:pt>
                <c:pt idx="514">
                  <c:v>1.6999999999999993</c:v>
                </c:pt>
                <c:pt idx="515">
                  <c:v>1.8000000000000007</c:v>
                </c:pt>
                <c:pt idx="516">
                  <c:v>1.8999999999999986</c:v>
                </c:pt>
                <c:pt idx="517">
                  <c:v>2</c:v>
                </c:pt>
                <c:pt idx="518">
                  <c:v>2.1000000000000014</c:v>
                </c:pt>
                <c:pt idx="519">
                  <c:v>2.3000000000000007</c:v>
                </c:pt>
                <c:pt idx="520">
                  <c:v>2.4000000000000021</c:v>
                </c:pt>
                <c:pt idx="521">
                  <c:v>2.5</c:v>
                </c:pt>
                <c:pt idx="522">
                  <c:v>2.5</c:v>
                </c:pt>
                <c:pt idx="523">
                  <c:v>2.4000000000000021</c:v>
                </c:pt>
                <c:pt idx="524">
                  <c:v>2.3000000000000007</c:v>
                </c:pt>
                <c:pt idx="525">
                  <c:v>2.2000000000000028</c:v>
                </c:pt>
                <c:pt idx="526">
                  <c:v>2.2000000000000028</c:v>
                </c:pt>
                <c:pt idx="527">
                  <c:v>2.2000000000000028</c:v>
                </c:pt>
                <c:pt idx="528">
                  <c:v>2.2000000000000028</c:v>
                </c:pt>
                <c:pt idx="529">
                  <c:v>2.3000000000000007</c:v>
                </c:pt>
                <c:pt idx="530">
                  <c:v>2.3999999999999986</c:v>
                </c:pt>
                <c:pt idx="531">
                  <c:v>2.5</c:v>
                </c:pt>
                <c:pt idx="532">
                  <c:v>2.6000000000000014</c:v>
                </c:pt>
                <c:pt idx="533">
                  <c:v>2.7999999999999972</c:v>
                </c:pt>
                <c:pt idx="534">
                  <c:v>3</c:v>
                </c:pt>
                <c:pt idx="535">
                  <c:v>3.2999999999999972</c:v>
                </c:pt>
                <c:pt idx="536">
                  <c:v>3.5</c:v>
                </c:pt>
                <c:pt idx="537">
                  <c:v>3.6999999999999993</c:v>
                </c:pt>
                <c:pt idx="538">
                  <c:v>3.5999999999999979</c:v>
                </c:pt>
                <c:pt idx="539">
                  <c:v>3.6999999999999993</c:v>
                </c:pt>
                <c:pt idx="540">
                  <c:v>3.5</c:v>
                </c:pt>
                <c:pt idx="541">
                  <c:v>3.6000000000000014</c:v>
                </c:pt>
                <c:pt idx="542">
                  <c:v>3.5999999999999979</c:v>
                </c:pt>
                <c:pt idx="543">
                  <c:v>3.5999999999999979</c:v>
                </c:pt>
                <c:pt idx="544">
                  <c:v>3.5</c:v>
                </c:pt>
                <c:pt idx="545">
                  <c:v>3.5999999999999979</c:v>
                </c:pt>
                <c:pt idx="546">
                  <c:v>3.6000000000000014</c:v>
                </c:pt>
                <c:pt idx="547">
                  <c:v>3.6999999999999993</c:v>
                </c:pt>
                <c:pt idx="548">
                  <c:v>3.7999999999999972</c:v>
                </c:pt>
                <c:pt idx="549">
                  <c:v>3.8000000000000007</c:v>
                </c:pt>
                <c:pt idx="550">
                  <c:v>3.9000000000000021</c:v>
                </c:pt>
                <c:pt idx="551">
                  <c:v>4</c:v>
                </c:pt>
                <c:pt idx="552">
                  <c:v>4</c:v>
                </c:pt>
                <c:pt idx="553">
                  <c:v>4.1999999999999993</c:v>
                </c:pt>
                <c:pt idx="554">
                  <c:v>4.3000000000000007</c:v>
                </c:pt>
                <c:pt idx="555">
                  <c:v>4.3999999999999986</c:v>
                </c:pt>
                <c:pt idx="556">
                  <c:v>4.5</c:v>
                </c:pt>
                <c:pt idx="557">
                  <c:v>4.5999999999999979</c:v>
                </c:pt>
                <c:pt idx="558">
                  <c:v>5</c:v>
                </c:pt>
                <c:pt idx="559">
                  <c:v>5.4000000000000021</c:v>
                </c:pt>
                <c:pt idx="560">
                  <c:v>5.8000000000000007</c:v>
                </c:pt>
                <c:pt idx="561">
                  <c:v>6.4000000000000021</c:v>
                </c:pt>
                <c:pt idx="562">
                  <c:v>6.8999999999999986</c:v>
                </c:pt>
                <c:pt idx="563">
                  <c:v>7.7000000000000028</c:v>
                </c:pt>
                <c:pt idx="564">
                  <c:v>8.3999999999999986</c:v>
                </c:pt>
                <c:pt idx="565">
                  <c:v>9.1000000000000014</c:v>
                </c:pt>
                <c:pt idx="566">
                  <c:v>9.6999999999999993</c:v>
                </c:pt>
                <c:pt idx="567">
                  <c:v>10.199999999999999</c:v>
                </c:pt>
                <c:pt idx="568">
                  <c:v>10.700000000000003</c:v>
                </c:pt>
                <c:pt idx="569">
                  <c:v>11.099999999999998</c:v>
                </c:pt>
                <c:pt idx="570">
                  <c:v>11.3</c:v>
                </c:pt>
                <c:pt idx="571">
                  <c:v>11.499999999999996</c:v>
                </c:pt>
                <c:pt idx="572">
                  <c:v>11.400000000000002</c:v>
                </c:pt>
                <c:pt idx="573">
                  <c:v>11.5</c:v>
                </c:pt>
                <c:pt idx="574">
                  <c:v>11.700000000000003</c:v>
                </c:pt>
                <c:pt idx="575">
                  <c:v>11.600000000000001</c:v>
                </c:pt>
                <c:pt idx="576">
                  <c:v>11.7</c:v>
                </c:pt>
                <c:pt idx="577">
                  <c:v>11.3</c:v>
                </c:pt>
                <c:pt idx="578">
                  <c:v>10.899999999999999</c:v>
                </c:pt>
                <c:pt idx="579">
                  <c:v>10.399999999999999</c:v>
                </c:pt>
                <c:pt idx="580">
                  <c:v>9.8999999999999986</c:v>
                </c:pt>
                <c:pt idx="581">
                  <c:v>9.3999999999999986</c:v>
                </c:pt>
                <c:pt idx="582">
                  <c:v>8.8999999999999986</c:v>
                </c:pt>
                <c:pt idx="583">
                  <c:v>8.6999999999999993</c:v>
                </c:pt>
                <c:pt idx="584">
                  <c:v>8.3000000000000007</c:v>
                </c:pt>
                <c:pt idx="585">
                  <c:v>7.9000000000000021</c:v>
                </c:pt>
                <c:pt idx="586">
                  <c:v>7.5000000000000036</c:v>
                </c:pt>
                <c:pt idx="587">
                  <c:v>6.9999999999999964</c:v>
                </c:pt>
                <c:pt idx="588">
                  <c:v>6.6999999999999993</c:v>
                </c:pt>
                <c:pt idx="589">
                  <c:v>6.4000000000000021</c:v>
                </c:pt>
                <c:pt idx="590">
                  <c:v>6.0999999999999979</c:v>
                </c:pt>
                <c:pt idx="591">
                  <c:v>5.8999999999999986</c:v>
                </c:pt>
                <c:pt idx="592">
                  <c:v>5.8000000000000007</c:v>
                </c:pt>
                <c:pt idx="593">
                  <c:v>5.5999999999999979</c:v>
                </c:pt>
                <c:pt idx="594">
                  <c:v>5.6999999999999993</c:v>
                </c:pt>
                <c:pt idx="595">
                  <c:v>5.5999999999999979</c:v>
                </c:pt>
                <c:pt idx="596">
                  <c:v>5.6000000000000014</c:v>
                </c:pt>
                <c:pt idx="597">
                  <c:v>5.5</c:v>
                </c:pt>
                <c:pt idx="598">
                  <c:v>5.3999999999999986</c:v>
                </c:pt>
                <c:pt idx="599">
                  <c:v>5.2000000000000028</c:v>
                </c:pt>
                <c:pt idx="600">
                  <c:v>4.9000000000000021</c:v>
                </c:pt>
                <c:pt idx="601">
                  <c:v>4.6000000000000014</c:v>
                </c:pt>
                <c:pt idx="602">
                  <c:v>4.5</c:v>
                </c:pt>
                <c:pt idx="603">
                  <c:v>4.1999999999999993</c:v>
                </c:pt>
                <c:pt idx="604">
                  <c:v>4</c:v>
                </c:pt>
                <c:pt idx="605">
                  <c:v>3.7999999999999972</c:v>
                </c:pt>
                <c:pt idx="606">
                  <c:v>3.8999999999999986</c:v>
                </c:pt>
                <c:pt idx="607">
                  <c:v>3.8000000000000007</c:v>
                </c:pt>
                <c:pt idx="608">
                  <c:v>3.5</c:v>
                </c:pt>
                <c:pt idx="609">
                  <c:v>3.2000000000000028</c:v>
                </c:pt>
                <c:pt idx="610">
                  <c:v>3.0999999999999979</c:v>
                </c:pt>
                <c:pt idx="611">
                  <c:v>2.9000000000000021</c:v>
                </c:pt>
                <c:pt idx="612">
                  <c:v>2.6000000000000014</c:v>
                </c:pt>
                <c:pt idx="613">
                  <c:v>2.5</c:v>
                </c:pt>
                <c:pt idx="614">
                  <c:v>2.2999999999999972</c:v>
                </c:pt>
                <c:pt idx="615">
                  <c:v>2.3000000000000007</c:v>
                </c:pt>
                <c:pt idx="616">
                  <c:v>2.1000000000000014</c:v>
                </c:pt>
                <c:pt idx="617">
                  <c:v>1.8000000000000007</c:v>
                </c:pt>
                <c:pt idx="618">
                  <c:v>1.6000000000000014</c:v>
                </c:pt>
                <c:pt idx="619">
                  <c:v>1.3999999999999986</c:v>
                </c:pt>
                <c:pt idx="620">
                  <c:v>1.1999999999999993</c:v>
                </c:pt>
                <c:pt idx="621">
                  <c:v>1</c:v>
                </c:pt>
                <c:pt idx="622">
                  <c:v>0.80000000000000071</c:v>
                </c:pt>
                <c:pt idx="623">
                  <c:v>0.69999999999999929</c:v>
                </c:pt>
                <c:pt idx="624">
                  <c:v>0.60000000000000142</c:v>
                </c:pt>
                <c:pt idx="625">
                  <c:v>0.39999999999999858</c:v>
                </c:pt>
                <c:pt idx="626">
                  <c:v>0.30000000000000071</c:v>
                </c:pt>
                <c:pt idx="627">
                  <c:v>0.19999999999999929</c:v>
                </c:pt>
                <c:pt idx="628">
                  <c:v>0.10000000000000142</c:v>
                </c:pt>
                <c:pt idx="629">
                  <c:v>0</c:v>
                </c:pt>
                <c:pt idx="630">
                  <c:v>0</c:v>
                </c:pt>
                <c:pt idx="631">
                  <c:v>-9.9999999999997868E-2</c:v>
                </c:pt>
                <c:pt idx="632">
                  <c:v>-0.19999999999999929</c:v>
                </c:pt>
                <c:pt idx="633">
                  <c:v>-0.30000000000000071</c:v>
                </c:pt>
                <c:pt idx="634">
                  <c:v>-0.30000000000000071</c:v>
                </c:pt>
                <c:pt idx="635">
                  <c:v>-0.30000000000000071</c:v>
                </c:pt>
                <c:pt idx="636">
                  <c:v>-0.20000000000000284</c:v>
                </c:pt>
                <c:pt idx="637">
                  <c:v>0.30000000000000071</c:v>
                </c:pt>
                <c:pt idx="638">
                  <c:v>1</c:v>
                </c:pt>
                <c:pt idx="639">
                  <c:v>1.6999999999999993</c:v>
                </c:pt>
                <c:pt idx="640">
                  <c:v>2.3999999999999986</c:v>
                </c:pt>
                <c:pt idx="641">
                  <c:v>2.9000000000000021</c:v>
                </c:pt>
                <c:pt idx="642">
                  <c:v>3.3000000000000007</c:v>
                </c:pt>
                <c:pt idx="643">
                  <c:v>3.6999999999999993</c:v>
                </c:pt>
                <c:pt idx="644">
                  <c:v>4</c:v>
                </c:pt>
                <c:pt idx="645">
                  <c:v>4.1000000000000014</c:v>
                </c:pt>
                <c:pt idx="646">
                  <c:v>4.5</c:v>
                </c:pt>
                <c:pt idx="647">
                  <c:v>4.8000000000000007</c:v>
                </c:pt>
                <c:pt idx="648">
                  <c:v>5.1000000000000014</c:v>
                </c:pt>
                <c:pt idx="649">
                  <c:v>5.4000000000000021</c:v>
                </c:pt>
                <c:pt idx="650">
                  <c:v>5.8000000000000007</c:v>
                </c:pt>
                <c:pt idx="651">
                  <c:v>6.1999999999999993</c:v>
                </c:pt>
                <c:pt idx="652">
                  <c:v>6.3000000000000007</c:v>
                </c:pt>
                <c:pt idx="653">
                  <c:v>6.1999999999999993</c:v>
                </c:pt>
                <c:pt idx="654">
                  <c:v>6.1999999999999993</c:v>
                </c:pt>
                <c:pt idx="655">
                  <c:v>6</c:v>
                </c:pt>
                <c:pt idx="656">
                  <c:v>5.8000000000000007</c:v>
                </c:pt>
                <c:pt idx="657">
                  <c:v>5.5</c:v>
                </c:pt>
                <c:pt idx="658">
                  <c:v>5.2000000000000028</c:v>
                </c:pt>
                <c:pt idx="659">
                  <c:v>4.8000000000000007</c:v>
                </c:pt>
                <c:pt idx="660">
                  <c:v>4.6000000000000014</c:v>
                </c:pt>
                <c:pt idx="661">
                  <c:v>4.3000000000000007</c:v>
                </c:pt>
                <c:pt idx="662">
                  <c:v>4.1000000000000014</c:v>
                </c:pt>
                <c:pt idx="663">
                  <c:v>3.8999999999999986</c:v>
                </c:pt>
                <c:pt idx="664">
                  <c:v>3.6999999999999993</c:v>
                </c:pt>
                <c:pt idx="665">
                  <c:v>3.5</c:v>
                </c:pt>
                <c:pt idx="666">
                  <c:v>3.3000000000000007</c:v>
                </c:pt>
                <c:pt idx="667">
                  <c:v>3.3000000000000007</c:v>
                </c:pt>
                <c:pt idx="668">
                  <c:v>3</c:v>
                </c:pt>
                <c:pt idx="669">
                  <c:v>3</c:v>
                </c:pt>
                <c:pt idx="670">
                  <c:v>2.8999999999999986</c:v>
                </c:pt>
                <c:pt idx="671">
                  <c:v>2.7999999999999972</c:v>
                </c:pt>
                <c:pt idx="672">
                  <c:v>2.7999999999999972</c:v>
                </c:pt>
                <c:pt idx="673">
                  <c:v>2.6999999999999993</c:v>
                </c:pt>
                <c:pt idx="674">
                  <c:v>2.6999999999999993</c:v>
                </c:pt>
                <c:pt idx="675">
                  <c:v>2.5999999999999979</c:v>
                </c:pt>
                <c:pt idx="676">
                  <c:v>2.5999999999999979</c:v>
                </c:pt>
                <c:pt idx="677">
                  <c:v>2.3999999999999986</c:v>
                </c:pt>
                <c:pt idx="678">
                  <c:v>2.5</c:v>
                </c:pt>
                <c:pt idx="679">
                  <c:v>2.5</c:v>
                </c:pt>
                <c:pt idx="680">
                  <c:v>2.5</c:v>
                </c:pt>
                <c:pt idx="681">
                  <c:v>2.4000000000000021</c:v>
                </c:pt>
                <c:pt idx="682">
                  <c:v>2.5</c:v>
                </c:pt>
                <c:pt idx="683">
                  <c:v>2.5</c:v>
                </c:pt>
                <c:pt idx="684">
                  <c:v>2.5</c:v>
                </c:pt>
                <c:pt idx="685">
                  <c:v>2.5</c:v>
                </c:pt>
                <c:pt idx="686">
                  <c:v>2.5</c:v>
                </c:pt>
                <c:pt idx="687">
                  <c:v>2.5</c:v>
                </c:pt>
                <c:pt idx="688">
                  <c:v>2.5</c:v>
                </c:pt>
                <c:pt idx="689">
                  <c:v>2.5</c:v>
                </c:pt>
                <c:pt idx="690">
                  <c:v>2.3000000000000007</c:v>
                </c:pt>
                <c:pt idx="691">
                  <c:v>2.3999999999999986</c:v>
                </c:pt>
                <c:pt idx="692">
                  <c:v>2.3999999999999986</c:v>
                </c:pt>
                <c:pt idx="693">
                  <c:v>2.3999999999999986</c:v>
                </c:pt>
                <c:pt idx="694">
                  <c:v>2.3999999999999986</c:v>
                </c:pt>
                <c:pt idx="695">
                  <c:v>2.3999999999999986</c:v>
                </c:pt>
                <c:pt idx="696">
                  <c:v>2.5</c:v>
                </c:pt>
                <c:pt idx="697">
                  <c:v>2.5</c:v>
                </c:pt>
                <c:pt idx="698">
                  <c:v>2.5999999999999979</c:v>
                </c:pt>
                <c:pt idx="699">
                  <c:v>2.5999999999999979</c:v>
                </c:pt>
                <c:pt idx="700">
                  <c:v>2.6999999999999993</c:v>
                </c:pt>
                <c:pt idx="701">
                  <c:v>2.6999999999999993</c:v>
                </c:pt>
                <c:pt idx="702">
                  <c:v>2.6999999999999993</c:v>
                </c:pt>
                <c:pt idx="703">
                  <c:v>2.6999999999999993</c:v>
                </c:pt>
                <c:pt idx="704">
                  <c:v>2.6999999999999993</c:v>
                </c:pt>
                <c:pt idx="705">
                  <c:v>2.6999999999999993</c:v>
                </c:pt>
                <c:pt idx="706">
                  <c:v>2.8000000000000007</c:v>
                </c:pt>
                <c:pt idx="707">
                  <c:v>2.8999999999999986</c:v>
                </c:pt>
                <c:pt idx="708">
                  <c:v>3</c:v>
                </c:pt>
                <c:pt idx="709">
                  <c:v>3</c:v>
                </c:pt>
                <c:pt idx="710">
                  <c:v>2.9000000000000021</c:v>
                </c:pt>
                <c:pt idx="711">
                  <c:v>2.9000000000000021</c:v>
                </c:pt>
                <c:pt idx="712">
                  <c:v>2.9000000000000021</c:v>
                </c:pt>
                <c:pt idx="713">
                  <c:v>3</c:v>
                </c:pt>
                <c:pt idx="714">
                  <c:v>3</c:v>
                </c:pt>
                <c:pt idx="715">
                  <c:v>2.8999999999999986</c:v>
                </c:pt>
                <c:pt idx="716">
                  <c:v>2.8999999999999986</c:v>
                </c:pt>
                <c:pt idx="717">
                  <c:v>2.9000000000000021</c:v>
                </c:pt>
                <c:pt idx="718">
                  <c:v>3</c:v>
                </c:pt>
                <c:pt idx="719">
                  <c:v>2.9000000000000021</c:v>
                </c:pt>
                <c:pt idx="720">
                  <c:v>2.7999999999999972</c:v>
                </c:pt>
                <c:pt idx="721">
                  <c:v>2.6999999999999993</c:v>
                </c:pt>
                <c:pt idx="722">
                  <c:v>2.6999999999999993</c:v>
                </c:pt>
                <c:pt idx="723">
                  <c:v>2.6000000000000014</c:v>
                </c:pt>
                <c:pt idx="724">
                  <c:v>2.3999999999999986</c:v>
                </c:pt>
                <c:pt idx="725">
                  <c:v>2.3000000000000007</c:v>
                </c:pt>
                <c:pt idx="726">
                  <c:v>2.3000000000000007</c:v>
                </c:pt>
                <c:pt idx="727">
                  <c:v>2.1999999999999993</c:v>
                </c:pt>
                <c:pt idx="728">
                  <c:v>2.1999999999999993</c:v>
                </c:pt>
                <c:pt idx="729">
                  <c:v>2.1999999999999993</c:v>
                </c:pt>
                <c:pt idx="730">
                  <c:v>2.1000000000000014</c:v>
                </c:pt>
                <c:pt idx="731">
                  <c:v>2.2000000000000028</c:v>
                </c:pt>
                <c:pt idx="732">
                  <c:v>2.1000000000000014</c:v>
                </c:pt>
                <c:pt idx="733">
                  <c:v>2.1000000000000014</c:v>
                </c:pt>
                <c:pt idx="734">
                  <c:v>2</c:v>
                </c:pt>
                <c:pt idx="735">
                  <c:v>2</c:v>
                </c:pt>
                <c:pt idx="736">
                  <c:v>1.9000000000000021</c:v>
                </c:pt>
                <c:pt idx="737">
                  <c:v>1.8000000000000007</c:v>
                </c:pt>
                <c:pt idx="738">
                  <c:v>1.6999999999999993</c:v>
                </c:pt>
                <c:pt idx="739">
                  <c:v>1.6999999999999993</c:v>
                </c:pt>
                <c:pt idx="740">
                  <c:v>1.6000000000000014</c:v>
                </c:pt>
                <c:pt idx="741">
                  <c:v>1.6000000000000014</c:v>
                </c:pt>
                <c:pt idx="742">
                  <c:v>1.3999999999999986</c:v>
                </c:pt>
                <c:pt idx="743">
                  <c:v>1.2999999999999972</c:v>
                </c:pt>
                <c:pt idx="744">
                  <c:v>1.1999999999999993</c:v>
                </c:pt>
                <c:pt idx="745">
                  <c:v>1.1999999999999993</c:v>
                </c:pt>
                <c:pt idx="746">
                  <c:v>1.0999999999999979</c:v>
                </c:pt>
                <c:pt idx="747">
                  <c:v>1.1999999999999993</c:v>
                </c:pt>
                <c:pt idx="748">
                  <c:v>1.1999999999999993</c:v>
                </c:pt>
                <c:pt idx="749">
                  <c:v>1.2000000000000028</c:v>
                </c:pt>
                <c:pt idx="750">
                  <c:v>1.2000000000000028</c:v>
                </c:pt>
                <c:pt idx="751">
                  <c:v>1.1999999999999993</c:v>
                </c:pt>
                <c:pt idx="752">
                  <c:v>1.1999999999999993</c:v>
                </c:pt>
                <c:pt idx="753">
                  <c:v>1.1999999999999993</c:v>
                </c:pt>
                <c:pt idx="754">
                  <c:v>1.1000000000000014</c:v>
                </c:pt>
                <c:pt idx="755">
                  <c:v>1.1000000000000014</c:v>
                </c:pt>
                <c:pt idx="756">
                  <c:v>1</c:v>
                </c:pt>
                <c:pt idx="757">
                  <c:v>1</c:v>
                </c:pt>
                <c:pt idx="758">
                  <c:v>0.90000000000000213</c:v>
                </c:pt>
                <c:pt idx="759">
                  <c:v>0.80000000000000071</c:v>
                </c:pt>
                <c:pt idx="760">
                  <c:v>0.80000000000000071</c:v>
                </c:pt>
                <c:pt idx="761">
                  <c:v>0.69999999999999929</c:v>
                </c:pt>
                <c:pt idx="762">
                  <c:v>0.69999999999999929</c:v>
                </c:pt>
                <c:pt idx="763">
                  <c:v>0.79999999999999716</c:v>
                </c:pt>
                <c:pt idx="764">
                  <c:v>0.69999999999999929</c:v>
                </c:pt>
                <c:pt idx="765">
                  <c:v>0.59999999999999787</c:v>
                </c:pt>
                <c:pt idx="766">
                  <c:v>0.59999999999999787</c:v>
                </c:pt>
                <c:pt idx="767">
                  <c:v>0.5</c:v>
                </c:pt>
                <c:pt idx="768">
                  <c:v>0.5</c:v>
                </c:pt>
                <c:pt idx="769">
                  <c:v>0.39999999999999858</c:v>
                </c:pt>
                <c:pt idx="770">
                  <c:v>0.29999999999999716</c:v>
                </c:pt>
                <c:pt idx="771">
                  <c:v>0.19999999999999929</c:v>
                </c:pt>
                <c:pt idx="772">
                  <c:v>0.19999999999999929</c:v>
                </c:pt>
                <c:pt idx="773">
                  <c:v>0.20000000000000284</c:v>
                </c:pt>
                <c:pt idx="774">
                  <c:v>0.19999999999999929</c:v>
                </c:pt>
                <c:pt idx="775">
                  <c:v>9.9999999999997868E-2</c:v>
                </c:pt>
                <c:pt idx="776">
                  <c:v>0.10000000000000142</c:v>
                </c:pt>
                <c:pt idx="777">
                  <c:v>0</c:v>
                </c:pt>
                <c:pt idx="778">
                  <c:v>0</c:v>
                </c:pt>
                <c:pt idx="779">
                  <c:v>-0.10000000000000142</c:v>
                </c:pt>
                <c:pt idx="780">
                  <c:v>-0.19999999999999929</c:v>
                </c:pt>
                <c:pt idx="781">
                  <c:v>-0.30000000000000071</c:v>
                </c:pt>
                <c:pt idx="782">
                  <c:v>-0.39999999999999858</c:v>
                </c:pt>
                <c:pt idx="783">
                  <c:v>-0.5</c:v>
                </c:pt>
                <c:pt idx="784">
                  <c:v>-0.5</c:v>
                </c:pt>
                <c:pt idx="785">
                  <c:v>-0.5</c:v>
                </c:pt>
                <c:pt idx="786">
                  <c:v>-0.59999999999999787</c:v>
                </c:pt>
                <c:pt idx="787">
                  <c:v>-0.69999999999999929</c:v>
                </c:pt>
                <c:pt idx="788">
                  <c:v>-0.69999999999999929</c:v>
                </c:pt>
                <c:pt idx="789">
                  <c:v>-0.79999999999999716</c:v>
                </c:pt>
                <c:pt idx="790">
                  <c:v>-0.89999999999999858</c:v>
                </c:pt>
                <c:pt idx="791">
                  <c:v>-0.89999999999999858</c:v>
                </c:pt>
                <c:pt idx="792">
                  <c:v>-1</c:v>
                </c:pt>
                <c:pt idx="793">
                  <c:v>-1</c:v>
                </c:pt>
                <c:pt idx="794">
                  <c:v>-1.0999999999999979</c:v>
                </c:pt>
                <c:pt idx="795">
                  <c:v>-1.1999999999999993</c:v>
                </c:pt>
                <c:pt idx="796">
                  <c:v>-1.1999999999999993</c:v>
                </c:pt>
                <c:pt idx="797">
                  <c:v>-1.1999999999999993</c:v>
                </c:pt>
                <c:pt idx="798">
                  <c:v>-1.1999999999999993</c:v>
                </c:pt>
                <c:pt idx="799">
                  <c:v>-1.1999999999999993</c:v>
                </c:pt>
                <c:pt idx="800">
                  <c:v>-1.3000000000000007</c:v>
                </c:pt>
                <c:pt idx="801">
                  <c:v>-1.3000000000000007</c:v>
                </c:pt>
                <c:pt idx="802">
                  <c:v>-1.3000000000000007</c:v>
                </c:pt>
                <c:pt idx="803">
                  <c:v>-1.3000000000000007</c:v>
                </c:pt>
                <c:pt idx="804">
                  <c:v>-1.3999999999999986</c:v>
                </c:pt>
                <c:pt idx="805">
                  <c:v>-1.3999999999999986</c:v>
                </c:pt>
                <c:pt idx="806">
                  <c:v>-1.3999999999999986</c:v>
                </c:pt>
                <c:pt idx="807">
                  <c:v>-1.3000000000000007</c:v>
                </c:pt>
                <c:pt idx="808">
                  <c:v>-1.3000000000000007</c:v>
                </c:pt>
                <c:pt idx="809">
                  <c:v>-1.5</c:v>
                </c:pt>
                <c:pt idx="810">
                  <c:v>-1.5</c:v>
                </c:pt>
                <c:pt idx="811">
                  <c:v>-1.5999999999999979</c:v>
                </c:pt>
                <c:pt idx="812">
                  <c:v>-1.5</c:v>
                </c:pt>
                <c:pt idx="813">
                  <c:v>-1.5999999999999979</c:v>
                </c:pt>
                <c:pt idx="814">
                  <c:v>-1.5999999999999979</c:v>
                </c:pt>
                <c:pt idx="815">
                  <c:v>-1.6999999999999993</c:v>
                </c:pt>
                <c:pt idx="816">
                  <c:v>-1.8000000000000007</c:v>
                </c:pt>
                <c:pt idx="817">
                  <c:v>-1.8000000000000007</c:v>
                </c:pt>
                <c:pt idx="818">
                  <c:v>-1.8000000000000007</c:v>
                </c:pt>
                <c:pt idx="819">
                  <c:v>-1.9000000000000021</c:v>
                </c:pt>
                <c:pt idx="820">
                  <c:v>-2</c:v>
                </c:pt>
                <c:pt idx="821">
                  <c:v>-2</c:v>
                </c:pt>
                <c:pt idx="822">
                  <c:v>-2.1000000000000014</c:v>
                </c:pt>
                <c:pt idx="823">
                  <c:v>-2</c:v>
                </c:pt>
                <c:pt idx="824">
                  <c:v>-2.0999999999999979</c:v>
                </c:pt>
                <c:pt idx="825">
                  <c:v>-2.0999999999999979</c:v>
                </c:pt>
                <c:pt idx="826">
                  <c:v>-2.1000000000000014</c:v>
                </c:pt>
                <c:pt idx="827">
                  <c:v>-2.2000000000000028</c:v>
                </c:pt>
                <c:pt idx="828">
                  <c:v>-2.1000000000000014</c:v>
                </c:pt>
                <c:pt idx="829">
                  <c:v>-2.1999999999999993</c:v>
                </c:pt>
                <c:pt idx="830">
                  <c:v>-2.1999999999999993</c:v>
                </c:pt>
                <c:pt idx="831">
                  <c:v>-2.3000000000000007</c:v>
                </c:pt>
                <c:pt idx="832">
                  <c:v>-2.3000000000000007</c:v>
                </c:pt>
                <c:pt idx="833">
                  <c:v>-2.1999999999999993</c:v>
                </c:pt>
                <c:pt idx="834">
                  <c:v>-2.2999999999999972</c:v>
                </c:pt>
                <c:pt idx="835">
                  <c:v>-2.2999999999999972</c:v>
                </c:pt>
                <c:pt idx="836">
                  <c:v>-2.2999999999999972</c:v>
                </c:pt>
                <c:pt idx="837">
                  <c:v>-2.1999999999999993</c:v>
                </c:pt>
                <c:pt idx="838">
                  <c:v>-2.3000000000000007</c:v>
                </c:pt>
                <c:pt idx="839">
                  <c:v>-2.3000000000000007</c:v>
                </c:pt>
                <c:pt idx="840">
                  <c:v>-2.3999999999999986</c:v>
                </c:pt>
                <c:pt idx="841">
                  <c:v>-2.3999999999999986</c:v>
                </c:pt>
                <c:pt idx="842">
                  <c:v>-2.3000000000000007</c:v>
                </c:pt>
                <c:pt idx="843">
                  <c:v>-2.4000000000000021</c:v>
                </c:pt>
                <c:pt idx="844">
                  <c:v>-2.4000000000000021</c:v>
                </c:pt>
                <c:pt idx="845">
                  <c:v>-2.4000000000000021</c:v>
                </c:pt>
                <c:pt idx="846">
                  <c:v>-2.4000000000000021</c:v>
                </c:pt>
                <c:pt idx="847">
                  <c:v>-2.4000000000000021</c:v>
                </c:pt>
                <c:pt idx="848">
                  <c:v>-2.4000000000000021</c:v>
                </c:pt>
                <c:pt idx="849">
                  <c:v>-2.5</c:v>
                </c:pt>
                <c:pt idx="850">
                  <c:v>-2.5</c:v>
                </c:pt>
                <c:pt idx="851">
                  <c:v>-2.5</c:v>
                </c:pt>
                <c:pt idx="852">
                  <c:v>-2.3999999999999986</c:v>
                </c:pt>
                <c:pt idx="853">
                  <c:v>-2.3999999999999986</c:v>
                </c:pt>
                <c:pt idx="854">
                  <c:v>-2.3999999999999986</c:v>
                </c:pt>
                <c:pt idx="855">
                  <c:v>-2.3999999999999986</c:v>
                </c:pt>
                <c:pt idx="856">
                  <c:v>-2.3999999999999986</c:v>
                </c:pt>
                <c:pt idx="857">
                  <c:v>-2.3999999999999986</c:v>
                </c:pt>
                <c:pt idx="858">
                  <c:v>-2.3999999999999986</c:v>
                </c:pt>
                <c:pt idx="859">
                  <c:v>-2.3999999999999986</c:v>
                </c:pt>
                <c:pt idx="860">
                  <c:v>-2.3999999999999986</c:v>
                </c:pt>
                <c:pt idx="861">
                  <c:v>-2.3999999999999986</c:v>
                </c:pt>
                <c:pt idx="862">
                  <c:v>-2.3999999999999986</c:v>
                </c:pt>
                <c:pt idx="863">
                  <c:v>-2.3999999999999986</c:v>
                </c:pt>
                <c:pt idx="864">
                  <c:v>-2.3999999999999986</c:v>
                </c:pt>
                <c:pt idx="865">
                  <c:v>-2.5</c:v>
                </c:pt>
                <c:pt idx="866">
                  <c:v>-2.3999999999999986</c:v>
                </c:pt>
                <c:pt idx="867">
                  <c:v>-2.3999999999999986</c:v>
                </c:pt>
                <c:pt idx="868">
                  <c:v>-2.3999999999999986</c:v>
                </c:pt>
                <c:pt idx="869">
                  <c:v>-2.3999999999999986</c:v>
                </c:pt>
                <c:pt idx="870">
                  <c:v>-2.3999999999999986</c:v>
                </c:pt>
                <c:pt idx="871">
                  <c:v>-2.3999999999999986</c:v>
                </c:pt>
                <c:pt idx="872">
                  <c:v>-2.3000000000000007</c:v>
                </c:pt>
                <c:pt idx="873">
                  <c:v>-2.3000000000000007</c:v>
                </c:pt>
                <c:pt idx="874">
                  <c:v>-2.3000000000000007</c:v>
                </c:pt>
                <c:pt idx="875">
                  <c:v>-2.4000000000000021</c:v>
                </c:pt>
                <c:pt idx="876">
                  <c:v>-2.4000000000000021</c:v>
                </c:pt>
                <c:pt idx="877">
                  <c:v>-2.3000000000000007</c:v>
                </c:pt>
                <c:pt idx="878">
                  <c:v>-2.3000000000000007</c:v>
                </c:pt>
                <c:pt idx="879">
                  <c:v>-2.4000000000000021</c:v>
                </c:pt>
                <c:pt idx="880">
                  <c:v>-2.4000000000000021</c:v>
                </c:pt>
                <c:pt idx="881">
                  <c:v>-2.4000000000000021</c:v>
                </c:pt>
                <c:pt idx="882">
                  <c:v>-2.4000000000000021</c:v>
                </c:pt>
                <c:pt idx="883">
                  <c:v>-2.4000000000000021</c:v>
                </c:pt>
                <c:pt idx="884">
                  <c:v>-2.4000000000000021</c:v>
                </c:pt>
                <c:pt idx="885">
                  <c:v>-2.4000000000000021</c:v>
                </c:pt>
                <c:pt idx="886">
                  <c:v>-2.4000000000000021</c:v>
                </c:pt>
                <c:pt idx="887">
                  <c:v>-2.4000000000000021</c:v>
                </c:pt>
                <c:pt idx="888">
                  <c:v>-2.4000000000000021</c:v>
                </c:pt>
                <c:pt idx="889">
                  <c:v>-2.4000000000000021</c:v>
                </c:pt>
                <c:pt idx="890">
                  <c:v>-2.4000000000000021</c:v>
                </c:pt>
                <c:pt idx="891">
                  <c:v>-2.4000000000000021</c:v>
                </c:pt>
                <c:pt idx="892">
                  <c:v>-2.4000000000000021</c:v>
                </c:pt>
                <c:pt idx="893">
                  <c:v>-2.4000000000000021</c:v>
                </c:pt>
                <c:pt idx="894">
                  <c:v>-2.3000000000000007</c:v>
                </c:pt>
                <c:pt idx="895">
                  <c:v>-2.3000000000000007</c:v>
                </c:pt>
                <c:pt idx="896">
                  <c:v>-2.3999999999999986</c:v>
                </c:pt>
                <c:pt idx="897">
                  <c:v>-2.3999999999999986</c:v>
                </c:pt>
                <c:pt idx="898">
                  <c:v>-2.2999999999999972</c:v>
                </c:pt>
                <c:pt idx="899">
                  <c:v>-2.2999999999999972</c:v>
                </c:pt>
                <c:pt idx="900">
                  <c:v>-2.2999999999999972</c:v>
                </c:pt>
                <c:pt idx="901">
                  <c:v>-2.2999999999999972</c:v>
                </c:pt>
                <c:pt idx="902">
                  <c:v>-2.2999999999999972</c:v>
                </c:pt>
                <c:pt idx="903">
                  <c:v>-2.3999999999999986</c:v>
                </c:pt>
                <c:pt idx="904">
                  <c:v>-2.3999999999999986</c:v>
                </c:pt>
                <c:pt idx="905">
                  <c:v>-2.3999999999999986</c:v>
                </c:pt>
                <c:pt idx="906">
                  <c:v>-2.3999999999999986</c:v>
                </c:pt>
                <c:pt idx="907">
                  <c:v>-2.3999999999999986</c:v>
                </c:pt>
                <c:pt idx="908">
                  <c:v>-2.3999999999999986</c:v>
                </c:pt>
                <c:pt idx="909">
                  <c:v>-2.3999999999999986</c:v>
                </c:pt>
                <c:pt idx="910">
                  <c:v>-2.4000000000000021</c:v>
                </c:pt>
                <c:pt idx="911">
                  <c:v>-2.5</c:v>
                </c:pt>
                <c:pt idx="912">
                  <c:v>-2.5</c:v>
                </c:pt>
                <c:pt idx="913">
                  <c:v>-2.5</c:v>
                </c:pt>
                <c:pt idx="914">
                  <c:v>-2.4000000000000021</c:v>
                </c:pt>
                <c:pt idx="915">
                  <c:v>-2.4000000000000021</c:v>
                </c:pt>
                <c:pt idx="916">
                  <c:v>-2.4000000000000021</c:v>
                </c:pt>
                <c:pt idx="917">
                  <c:v>-2.4000000000000021</c:v>
                </c:pt>
                <c:pt idx="918">
                  <c:v>-2.4000000000000021</c:v>
                </c:pt>
                <c:pt idx="919">
                  <c:v>-2.4000000000000021</c:v>
                </c:pt>
                <c:pt idx="920">
                  <c:v>-2.4000000000000021</c:v>
                </c:pt>
                <c:pt idx="921">
                  <c:v>-2.4000000000000021</c:v>
                </c:pt>
                <c:pt idx="922">
                  <c:v>-2.5</c:v>
                </c:pt>
                <c:pt idx="923">
                  <c:v>-2.5</c:v>
                </c:pt>
                <c:pt idx="924">
                  <c:v>-2.5</c:v>
                </c:pt>
                <c:pt idx="925">
                  <c:v>-2.4000000000000021</c:v>
                </c:pt>
                <c:pt idx="926">
                  <c:v>-2.5999999999999979</c:v>
                </c:pt>
                <c:pt idx="927">
                  <c:v>-2.4000000000000021</c:v>
                </c:pt>
                <c:pt idx="928">
                  <c:v>-2.4000000000000021</c:v>
                </c:pt>
                <c:pt idx="929">
                  <c:v>-2.5</c:v>
                </c:pt>
                <c:pt idx="930">
                  <c:v>-2.5</c:v>
                </c:pt>
                <c:pt idx="931">
                  <c:v>-2.5</c:v>
                </c:pt>
                <c:pt idx="932">
                  <c:v>-2.4000000000000021</c:v>
                </c:pt>
                <c:pt idx="933">
                  <c:v>-2.4000000000000021</c:v>
                </c:pt>
                <c:pt idx="934">
                  <c:v>-2.4000000000000021</c:v>
                </c:pt>
                <c:pt idx="935">
                  <c:v>-2.4000000000000021</c:v>
                </c:pt>
                <c:pt idx="936">
                  <c:v>-2.4000000000000021</c:v>
                </c:pt>
                <c:pt idx="937">
                  <c:v>-2.4000000000000021</c:v>
                </c:pt>
                <c:pt idx="938">
                  <c:v>-2.4000000000000021</c:v>
                </c:pt>
                <c:pt idx="939">
                  <c:v>-2.4000000000000021</c:v>
                </c:pt>
                <c:pt idx="940">
                  <c:v>-2.4000000000000021</c:v>
                </c:pt>
                <c:pt idx="941">
                  <c:v>-2.4000000000000021</c:v>
                </c:pt>
                <c:pt idx="942">
                  <c:v>-2.4000000000000021</c:v>
                </c:pt>
                <c:pt idx="943">
                  <c:v>-2.4000000000000021</c:v>
                </c:pt>
                <c:pt idx="944">
                  <c:v>-2.4000000000000021</c:v>
                </c:pt>
                <c:pt idx="945">
                  <c:v>-2.4000000000000021</c:v>
                </c:pt>
                <c:pt idx="946">
                  <c:v>-2.4000000000000021</c:v>
                </c:pt>
                <c:pt idx="947">
                  <c:v>-2.4000000000000021</c:v>
                </c:pt>
                <c:pt idx="948">
                  <c:v>-2.4000000000000021</c:v>
                </c:pt>
                <c:pt idx="949">
                  <c:v>-2.4000000000000021</c:v>
                </c:pt>
                <c:pt idx="950">
                  <c:v>-2.4000000000000021</c:v>
                </c:pt>
                <c:pt idx="951">
                  <c:v>-2.3000000000000007</c:v>
                </c:pt>
                <c:pt idx="952">
                  <c:v>-2.3000000000000007</c:v>
                </c:pt>
                <c:pt idx="953">
                  <c:v>-2.3000000000000007</c:v>
                </c:pt>
                <c:pt idx="954">
                  <c:v>-2.3000000000000007</c:v>
                </c:pt>
                <c:pt idx="955">
                  <c:v>-2.2000000000000028</c:v>
                </c:pt>
                <c:pt idx="956">
                  <c:v>-2.1000000000000014</c:v>
                </c:pt>
                <c:pt idx="957">
                  <c:v>-2.1000000000000014</c:v>
                </c:pt>
                <c:pt idx="958">
                  <c:v>-2.1999999999999993</c:v>
                </c:pt>
                <c:pt idx="959">
                  <c:v>-2.1999999999999993</c:v>
                </c:pt>
                <c:pt idx="960">
                  <c:v>-2.1999999999999993</c:v>
                </c:pt>
                <c:pt idx="961">
                  <c:v>-2.1999999999999993</c:v>
                </c:pt>
                <c:pt idx="962">
                  <c:v>-2.1999999999999993</c:v>
                </c:pt>
                <c:pt idx="963">
                  <c:v>-2.1999999999999993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740096"/>
        <c:axId val="169782656"/>
      </c:barChart>
      <c:catAx>
        <c:axId val="36740096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69782656"/>
        <c:crosses val="autoZero"/>
        <c:auto val="1"/>
        <c:lblAlgn val="ctr"/>
        <c:lblOffset val="100"/>
        <c:tickLblSkip val="120"/>
        <c:tickMarkSkip val="10"/>
        <c:noMultiLvlLbl val="0"/>
      </c:catAx>
      <c:valAx>
        <c:axId val="169782656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36740096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AOUT_2022!$K$10:$K$72</c:f>
              <c:numCache>
                <c:formatCode>0.0\ "°C"</c:formatCode>
                <c:ptCount val="63"/>
              </c:numCache>
            </c:numRef>
          </c:cat>
          <c:val>
            <c:numRef>
              <c:f>AOUT_2022!$J$11:$J$71</c:f>
              <c:numCache>
                <c:formatCode>General</c:formatCode>
                <c:ptCount val="61"/>
                <c:pt idx="0" formatCode="0.0\ &quot;°C&quot;">
                  <c:v>15.9</c:v>
                </c:pt>
                <c:pt idx="2" formatCode="0.0\ &quot;°C&quot;">
                  <c:v>16.899999999999999</c:v>
                </c:pt>
                <c:pt idx="4" formatCode="0.0\ &quot;°C&quot;">
                  <c:v>19</c:v>
                </c:pt>
                <c:pt idx="6" formatCode="0.0\ &quot;°C&quot;">
                  <c:v>20.7</c:v>
                </c:pt>
                <c:pt idx="8" formatCode="0.0\ &quot;°C&quot;">
                  <c:v>16.8</c:v>
                </c:pt>
                <c:pt idx="10" formatCode="0.0\ &quot;°C&quot;">
                  <c:v>15.4</c:v>
                </c:pt>
                <c:pt idx="12" formatCode="0.0\ &quot;°C&quot;">
                  <c:v>15.5</c:v>
                </c:pt>
                <c:pt idx="14" formatCode="0.0\ &quot;°C&quot;">
                  <c:v>17.2</c:v>
                </c:pt>
                <c:pt idx="16" formatCode="0.0\ &quot;°C&quot;">
                  <c:v>18.2</c:v>
                </c:pt>
                <c:pt idx="18" formatCode="0.0\ &quot;°C&quot;">
                  <c:v>19.600000000000001</c:v>
                </c:pt>
                <c:pt idx="20" formatCode="0.0\ &quot;°C&quot;">
                  <c:v>19.899999999999999</c:v>
                </c:pt>
                <c:pt idx="22" formatCode="0.0\ &quot;°C&quot;">
                  <c:v>20</c:v>
                </c:pt>
                <c:pt idx="24" formatCode="0.0\ &quot;°C&quot;">
                  <c:v>18.8</c:v>
                </c:pt>
                <c:pt idx="26" formatCode="0.0\ &quot;°C&quot;">
                  <c:v>19</c:v>
                </c:pt>
                <c:pt idx="28" formatCode="0.0\ &quot;°C&quot;">
                  <c:v>18.600000000000001</c:v>
                </c:pt>
                <c:pt idx="30" formatCode="0.0\ &quot;°C&quot;">
                  <c:v>18.5</c:v>
                </c:pt>
                <c:pt idx="32" formatCode="0.0\ &quot;°C&quot;">
                  <c:v>15.7</c:v>
                </c:pt>
                <c:pt idx="34" formatCode="0.0\ &quot;°C&quot;">
                  <c:v>15.8</c:v>
                </c:pt>
                <c:pt idx="36" formatCode="0.0\ &quot;°C&quot;">
                  <c:v>18.100000000000001</c:v>
                </c:pt>
                <c:pt idx="38" formatCode="0.0\ &quot;°C&quot;">
                  <c:v>18</c:v>
                </c:pt>
                <c:pt idx="40" formatCode="0.0\ &quot;°C&quot;">
                  <c:v>15.1</c:v>
                </c:pt>
                <c:pt idx="42" formatCode="0.0\ &quot;°C&quot;">
                  <c:v>18.8</c:v>
                </c:pt>
                <c:pt idx="44" formatCode="0.0\ &quot;°C&quot;">
                  <c:v>19.7</c:v>
                </c:pt>
                <c:pt idx="46" formatCode="0.0\ &quot;°C&quot;">
                  <c:v>17.3</c:v>
                </c:pt>
                <c:pt idx="48" formatCode="0.0\ &quot;°C&quot;">
                  <c:v>20.2</c:v>
                </c:pt>
                <c:pt idx="50" formatCode="0.0\ &quot;°C&quot;">
                  <c:v>17.5</c:v>
                </c:pt>
                <c:pt idx="52" formatCode="0.0\ &quot;°C&quot;">
                  <c:v>15.6</c:v>
                </c:pt>
                <c:pt idx="54" formatCode="0.0\ &quot;°C&quot;">
                  <c:v>16.399999999999999</c:v>
                </c:pt>
                <c:pt idx="56" formatCode="0.0\ &quot;°C&quot;">
                  <c:v>17.2</c:v>
                </c:pt>
                <c:pt idx="58" formatCode="0.0\ &quot;°C&quot;">
                  <c:v>19.7</c:v>
                </c:pt>
                <c:pt idx="60" formatCode="0.0\ &quot;°C&quot;">
                  <c:v>17.600000000000001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410368"/>
        <c:axId val="169784384"/>
      </c:barChart>
      <c:catAx>
        <c:axId val="36410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9784384"/>
        <c:crosses val="autoZero"/>
        <c:auto val="1"/>
        <c:lblAlgn val="ctr"/>
        <c:lblOffset val="100"/>
        <c:noMultiLvlLbl val="0"/>
      </c:catAx>
      <c:valAx>
        <c:axId val="169784384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36410368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AOUT_2022!$K$10:$K$72</c:f>
              <c:numCache>
                <c:formatCode>0.0\ "°C"</c:formatCode>
                <c:ptCount val="63"/>
              </c:numCache>
            </c:numRef>
          </c:cat>
          <c:val>
            <c:numRef>
              <c:f>AOUT_2022!$N$11:$N$71</c:f>
              <c:numCache>
                <c:formatCode>General</c:formatCode>
                <c:ptCount val="61"/>
                <c:pt idx="0" formatCode="0.0\ &quot;°C&quot;">
                  <c:v>24.5</c:v>
                </c:pt>
                <c:pt idx="2" formatCode="0.0\ &quot;°C&quot;">
                  <c:v>29.5</c:v>
                </c:pt>
                <c:pt idx="4" formatCode="0.0\ &quot;°C&quot;">
                  <c:v>31.5</c:v>
                </c:pt>
                <c:pt idx="6" formatCode="0.0\ &quot;°C&quot;">
                  <c:v>29.8</c:v>
                </c:pt>
                <c:pt idx="8" formatCode="0.0\ &quot;°C&quot;">
                  <c:v>28.7</c:v>
                </c:pt>
                <c:pt idx="10" formatCode="0.0\ &quot;°C&quot;">
                  <c:v>28.7</c:v>
                </c:pt>
                <c:pt idx="12" formatCode="0.0\ &quot;°C&quot;">
                  <c:v>30.5</c:v>
                </c:pt>
                <c:pt idx="14" formatCode="0.0\ &quot;°C&quot;">
                  <c:v>32.4</c:v>
                </c:pt>
                <c:pt idx="16" formatCode="0.0\ &quot;°C&quot;">
                  <c:v>34.200000000000003</c:v>
                </c:pt>
                <c:pt idx="18" formatCode="0.0\ &quot;°C&quot;">
                  <c:v>35.6</c:v>
                </c:pt>
                <c:pt idx="20" formatCode="0.0\ &quot;°C&quot;">
                  <c:v>37</c:v>
                </c:pt>
                <c:pt idx="22" formatCode="0.0\ &quot;°C&quot;">
                  <c:v>35.5</c:v>
                </c:pt>
                <c:pt idx="24" formatCode="0.0\ &quot;°C&quot;">
                  <c:v>26.4</c:v>
                </c:pt>
                <c:pt idx="26" formatCode="0.0\ &quot;°C&quot;">
                  <c:v>23.5</c:v>
                </c:pt>
                <c:pt idx="28" formatCode="0.0\ &quot;°C&quot;">
                  <c:v>24.2</c:v>
                </c:pt>
                <c:pt idx="30" formatCode="0.0\ &quot;°C&quot;">
                  <c:v>22.8</c:v>
                </c:pt>
                <c:pt idx="32" formatCode="0.0\ &quot;°C&quot;">
                  <c:v>22.2</c:v>
                </c:pt>
                <c:pt idx="34" formatCode="0.0\ &quot;°C&quot;">
                  <c:v>22.2</c:v>
                </c:pt>
                <c:pt idx="36" formatCode="0.0\ &quot;°C&quot;">
                  <c:v>23.5</c:v>
                </c:pt>
                <c:pt idx="38" formatCode="0.0\ &quot;°C&quot;">
                  <c:v>22.8</c:v>
                </c:pt>
                <c:pt idx="40" formatCode="0.0\ &quot;°C&quot;">
                  <c:v>22.1</c:v>
                </c:pt>
                <c:pt idx="42" formatCode="0.0\ &quot;°C&quot;">
                  <c:v>22.7</c:v>
                </c:pt>
                <c:pt idx="44" formatCode="0.0\ &quot;°C&quot;">
                  <c:v>24.3</c:v>
                </c:pt>
                <c:pt idx="46" formatCode="0.0\ &quot;°C&quot;">
                  <c:v>32.200000000000003</c:v>
                </c:pt>
                <c:pt idx="48" formatCode="0.0\ &quot;°C&quot;">
                  <c:v>26.8</c:v>
                </c:pt>
                <c:pt idx="50" formatCode="0.0\ &quot;°C&quot;">
                  <c:v>25.8</c:v>
                </c:pt>
                <c:pt idx="52" formatCode="0.0\ &quot;°C&quot;">
                  <c:v>27.3</c:v>
                </c:pt>
                <c:pt idx="54" formatCode="0.0\ &quot;°C&quot;">
                  <c:v>30</c:v>
                </c:pt>
                <c:pt idx="56" formatCode="0.0\ &quot;°C&quot;">
                  <c:v>30.9</c:v>
                </c:pt>
                <c:pt idx="58" formatCode="0.0\ &quot;°C&quot;">
                  <c:v>25.3</c:v>
                </c:pt>
                <c:pt idx="60" formatCode="0.0\ &quot;°C&quot;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411904"/>
        <c:axId val="169786112"/>
      </c:barChart>
      <c:catAx>
        <c:axId val="364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crossAx val="169786112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169786112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3641190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AOUT_2022!$K$10:$K$72</c:f>
              <c:numCache>
                <c:formatCode>0.0\ "°C"</c:formatCode>
                <c:ptCount val="63"/>
              </c:numCache>
            </c:numRef>
          </c:cat>
          <c:val>
            <c:numRef>
              <c:f>AOUT_2022!$X$11:$X$71</c:f>
              <c:numCache>
                <c:formatCode>General</c:formatCode>
                <c:ptCount val="61"/>
                <c:pt idx="0" formatCode="0.0\ &quot;km/h&quot;">
                  <c:v>33.1</c:v>
                </c:pt>
                <c:pt idx="2" formatCode="0.0\ &quot;km/h&quot;">
                  <c:v>23.8</c:v>
                </c:pt>
                <c:pt idx="4" formatCode="0.0\ &quot;km/h&quot;">
                  <c:v>22</c:v>
                </c:pt>
                <c:pt idx="6" formatCode="0.0\ &quot;km/h&quot;">
                  <c:v>29.5</c:v>
                </c:pt>
                <c:pt idx="8" formatCode="0.0\ &quot;km/h&quot;">
                  <c:v>29.5</c:v>
                </c:pt>
                <c:pt idx="10" formatCode="0.0\ &quot;km/h&quot;">
                  <c:v>29.5</c:v>
                </c:pt>
                <c:pt idx="12" formatCode="0.0\ &quot;km/h&quot;">
                  <c:v>36.700000000000003</c:v>
                </c:pt>
                <c:pt idx="14" formatCode="0.0\ &quot;km/h&quot;">
                  <c:v>34.9</c:v>
                </c:pt>
                <c:pt idx="16" formatCode="0.0\ &quot;km/h&quot;">
                  <c:v>31.3</c:v>
                </c:pt>
                <c:pt idx="18" formatCode="0.0\ &quot;km/h&quot;">
                  <c:v>31</c:v>
                </c:pt>
                <c:pt idx="20" formatCode="0.0\ &quot;km/h&quot;">
                  <c:v>27.7</c:v>
                </c:pt>
                <c:pt idx="22" formatCode="0.0\ &quot;km/h&quot;">
                  <c:v>20.2</c:v>
                </c:pt>
                <c:pt idx="24" formatCode="0.0\ &quot;km/h&quot;">
                  <c:v>14.8</c:v>
                </c:pt>
                <c:pt idx="26" formatCode="0.0\ &quot;km/h&quot;">
                  <c:v>27.7</c:v>
                </c:pt>
                <c:pt idx="28" formatCode="0.0\ &quot;km/h&quot;">
                  <c:v>18.399999999999999</c:v>
                </c:pt>
                <c:pt idx="30" formatCode="0.0\ &quot;km/h&quot;">
                  <c:v>13</c:v>
                </c:pt>
                <c:pt idx="32" formatCode="0.0\ &quot;km/h&quot;">
                  <c:v>25.6</c:v>
                </c:pt>
                <c:pt idx="34" formatCode="0.0\ &quot;km/h&quot;">
                  <c:v>36.700000000000003</c:v>
                </c:pt>
                <c:pt idx="36" formatCode="0.0\ &quot;km/h&quot;">
                  <c:v>22</c:v>
                </c:pt>
                <c:pt idx="38" formatCode="0.0\ &quot;km/h&quot;">
                  <c:v>20.2</c:v>
                </c:pt>
                <c:pt idx="40" formatCode="0.0\ &quot;km/h&quot;">
                  <c:v>14.8</c:v>
                </c:pt>
                <c:pt idx="42" formatCode="0.0\ &quot;km/h&quot;">
                  <c:v>25.6</c:v>
                </c:pt>
                <c:pt idx="44" formatCode="0.0\ &quot;km/h&quot;">
                  <c:v>22</c:v>
                </c:pt>
                <c:pt idx="46" formatCode="0.0\ &quot;km/h&quot;">
                  <c:v>29.5</c:v>
                </c:pt>
                <c:pt idx="48" formatCode="0.0\ &quot;km/h&quot;">
                  <c:v>31.3</c:v>
                </c:pt>
                <c:pt idx="50" formatCode="0.0\ &quot;km/h&quot;">
                  <c:v>30</c:v>
                </c:pt>
                <c:pt idx="52" formatCode="0.0\ &quot;km/h&quot;">
                  <c:v>25</c:v>
                </c:pt>
                <c:pt idx="54" formatCode="0.0\ &quot;km/h&quot;">
                  <c:v>25.6</c:v>
                </c:pt>
                <c:pt idx="56" formatCode="0.0\ &quot;km/h&quot;">
                  <c:v>33.1</c:v>
                </c:pt>
                <c:pt idx="58" formatCode="0.0\ &quot;km/h&quot;">
                  <c:v>22</c:v>
                </c:pt>
                <c:pt idx="60" formatCode="0.0\ &quot;km/h&quot;">
                  <c:v>25.6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740608"/>
        <c:axId val="212787776"/>
      </c:barChart>
      <c:catAx>
        <c:axId val="36740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787776"/>
        <c:crosses val="autoZero"/>
        <c:auto val="1"/>
        <c:lblAlgn val="ctr"/>
        <c:lblOffset val="100"/>
        <c:noMultiLvlLbl val="0"/>
      </c:catAx>
      <c:valAx>
        <c:axId val="21278777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36740608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@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AOUT_2022!$K$10:$K$72</c:f>
              <c:numCache>
                <c:formatCode>0.0\ "°C"</c:formatCode>
                <c:ptCount val="63"/>
              </c:numCache>
            </c:numRef>
          </c:cat>
          <c:val>
            <c:numRef>
              <c:f>AOUT_2022!$AG$11:$AG$71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2.8</c:v>
                </c:pt>
                <c:pt idx="28">
                  <c:v>0</c:v>
                </c:pt>
                <c:pt idx="30">
                  <c:v>3.3</c:v>
                </c:pt>
                <c:pt idx="32">
                  <c:v>0.5</c:v>
                </c:pt>
                <c:pt idx="34">
                  <c:v>0</c:v>
                </c:pt>
                <c:pt idx="36">
                  <c:v>0</c:v>
                </c:pt>
                <c:pt idx="38">
                  <c:v>0.5</c:v>
                </c:pt>
                <c:pt idx="40">
                  <c:v>0.8</c:v>
                </c:pt>
                <c:pt idx="42">
                  <c:v>0.2</c:v>
                </c:pt>
                <c:pt idx="44">
                  <c:v>0</c:v>
                </c:pt>
                <c:pt idx="46">
                  <c:v>0</c:v>
                </c:pt>
                <c:pt idx="48">
                  <c:v>11.2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  <c:pt idx="56">
                  <c:v>0.8</c:v>
                </c:pt>
                <c:pt idx="58">
                  <c:v>0</c:v>
                </c:pt>
                <c:pt idx="60">
                  <c:v>2.8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8633984"/>
        <c:axId val="212790656"/>
      </c:barChart>
      <c:catAx>
        <c:axId val="38633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790656"/>
        <c:crosses val="autoZero"/>
        <c:auto val="1"/>
        <c:lblAlgn val="ctr"/>
        <c:lblOffset val="100"/>
        <c:noMultiLvlLbl val="0"/>
      </c:catAx>
      <c:valAx>
        <c:axId val="21279065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386339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AOUT_2022!$K$10:$K$72</c:f>
              <c:numCache>
                <c:formatCode>0.0\ "°C"</c:formatCode>
                <c:ptCount val="63"/>
              </c:numCache>
            </c:numRef>
          </c:cat>
          <c:val>
            <c:numRef>
              <c:f>AOUT_2022!$AX$11:$AX$71</c:f>
              <c:numCache>
                <c:formatCode>h\ "h"\ mm\ "mn"</c:formatCode>
                <c:ptCount val="61"/>
                <c:pt idx="0">
                  <c:v>0.55833333333333335</c:v>
                </c:pt>
                <c:pt idx="2">
                  <c:v>0.55694444444444446</c:v>
                </c:pt>
                <c:pt idx="4">
                  <c:v>0.49305555555555558</c:v>
                </c:pt>
                <c:pt idx="6">
                  <c:v>0.50763888888888886</c:v>
                </c:pt>
                <c:pt idx="8">
                  <c:v>0.53680555555555554</c:v>
                </c:pt>
                <c:pt idx="10">
                  <c:v>0.54652777777777772</c:v>
                </c:pt>
                <c:pt idx="12">
                  <c:v>0.54722222222222228</c:v>
                </c:pt>
                <c:pt idx="14">
                  <c:v>0.52361111111111114</c:v>
                </c:pt>
                <c:pt idx="16">
                  <c:v>0.54513888888888884</c:v>
                </c:pt>
                <c:pt idx="18">
                  <c:v>0.54652777777777772</c:v>
                </c:pt>
                <c:pt idx="20">
                  <c:v>0.53888888888888886</c:v>
                </c:pt>
                <c:pt idx="22">
                  <c:v>0.57638888888888895</c:v>
                </c:pt>
                <c:pt idx="24">
                  <c:v>0.5444444444444444</c:v>
                </c:pt>
                <c:pt idx="26">
                  <c:v>0.4236111111111111</c:v>
                </c:pt>
                <c:pt idx="28">
                  <c:v>0.5</c:v>
                </c:pt>
                <c:pt idx="30">
                  <c:v>0.41041666666666665</c:v>
                </c:pt>
                <c:pt idx="32">
                  <c:v>0.50555555555555554</c:v>
                </c:pt>
                <c:pt idx="34">
                  <c:v>0.5</c:v>
                </c:pt>
                <c:pt idx="36">
                  <c:v>0.48541666666666666</c:v>
                </c:pt>
                <c:pt idx="38">
                  <c:v>0.51527777777777772</c:v>
                </c:pt>
                <c:pt idx="40">
                  <c:v>0.41805555555555557</c:v>
                </c:pt>
                <c:pt idx="42">
                  <c:v>0.43888888888888888</c:v>
                </c:pt>
                <c:pt idx="44">
                  <c:v>0.49513888888888891</c:v>
                </c:pt>
                <c:pt idx="46">
                  <c:v>0.5131944444444444</c:v>
                </c:pt>
                <c:pt idx="48">
                  <c:v>0.43333333333333335</c:v>
                </c:pt>
                <c:pt idx="50">
                  <c:v>0.40277777777777773</c:v>
                </c:pt>
                <c:pt idx="52">
                  <c:v>0.42499999999999999</c:v>
                </c:pt>
                <c:pt idx="54">
                  <c:v>0.54027777777777775</c:v>
                </c:pt>
                <c:pt idx="56">
                  <c:v>0.4513888888888889</c:v>
                </c:pt>
                <c:pt idx="58">
                  <c:v>0.41666666666666669</c:v>
                </c:pt>
                <c:pt idx="60">
                  <c:v>0.38194444444444442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8636032"/>
        <c:axId val="212792384"/>
      </c:barChart>
      <c:catAx>
        <c:axId val="38636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792384"/>
        <c:crosses val="autoZero"/>
        <c:auto val="1"/>
        <c:lblAlgn val="ctr"/>
        <c:lblOffset val="100"/>
        <c:noMultiLvlLbl val="0"/>
      </c:catAx>
      <c:valAx>
        <c:axId val="212792384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3863603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chart" Target="../charts/chart4.xml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11.png"/><Relationship Id="rId7" Type="http://schemas.openxmlformats.org/officeDocument/2006/relationships/chart" Target="../charts/chart10.xml"/><Relationship Id="rId2" Type="http://schemas.openxmlformats.org/officeDocument/2006/relationships/chart" Target="../charts/chart7.xml"/><Relationship Id="rId1" Type="http://schemas.openxmlformats.org/officeDocument/2006/relationships/image" Target="../media/image10.png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13" Type="http://schemas.openxmlformats.org/officeDocument/2006/relationships/image" Target="../media/image40.emf"/><Relationship Id="rId18" Type="http://schemas.openxmlformats.org/officeDocument/2006/relationships/image" Target="../media/image45.emf"/><Relationship Id="rId26" Type="http://schemas.openxmlformats.org/officeDocument/2006/relationships/image" Target="../media/image53.jpg"/><Relationship Id="rId3" Type="http://schemas.openxmlformats.org/officeDocument/2006/relationships/hyperlink" Target="https://www.wunderground.com/dashboard/pws/ILATRA6" TargetMode="External"/><Relationship Id="rId21" Type="http://schemas.openxmlformats.org/officeDocument/2006/relationships/image" Target="../media/image48.emf"/><Relationship Id="rId7" Type="http://schemas.openxmlformats.org/officeDocument/2006/relationships/image" Target="../media/image38.png"/><Relationship Id="rId12" Type="http://schemas.openxmlformats.org/officeDocument/2006/relationships/chart" Target="../charts/chart14.xml"/><Relationship Id="rId17" Type="http://schemas.openxmlformats.org/officeDocument/2006/relationships/image" Target="../media/image44.emf"/><Relationship Id="rId25" Type="http://schemas.openxmlformats.org/officeDocument/2006/relationships/image" Target="../media/image52.emf"/><Relationship Id="rId2" Type="http://schemas.openxmlformats.org/officeDocument/2006/relationships/image" Target="../media/image34.jpeg"/><Relationship Id="rId16" Type="http://schemas.openxmlformats.org/officeDocument/2006/relationships/image" Target="../media/image43.emf"/><Relationship Id="rId20" Type="http://schemas.openxmlformats.org/officeDocument/2006/relationships/image" Target="../media/image47.emf"/><Relationship Id="rId29" Type="http://schemas.openxmlformats.org/officeDocument/2006/relationships/image" Target="../media/image56.emf"/><Relationship Id="rId1" Type="http://schemas.openxmlformats.org/officeDocument/2006/relationships/image" Target="../media/image33.png"/><Relationship Id="rId6" Type="http://schemas.openxmlformats.org/officeDocument/2006/relationships/image" Target="../media/image37.png"/><Relationship Id="rId11" Type="http://schemas.openxmlformats.org/officeDocument/2006/relationships/hyperlink" Target="http://meteofloralies.free.fr/" TargetMode="External"/><Relationship Id="rId24" Type="http://schemas.openxmlformats.org/officeDocument/2006/relationships/image" Target="../media/image51.emf"/><Relationship Id="rId32" Type="http://schemas.openxmlformats.org/officeDocument/2006/relationships/image" Target="../media/image59.png"/><Relationship Id="rId5" Type="http://schemas.openxmlformats.org/officeDocument/2006/relationships/image" Target="../media/image36.jpeg"/><Relationship Id="rId15" Type="http://schemas.openxmlformats.org/officeDocument/2006/relationships/image" Target="../media/image42.png"/><Relationship Id="rId23" Type="http://schemas.openxmlformats.org/officeDocument/2006/relationships/image" Target="../media/image50.png"/><Relationship Id="rId28" Type="http://schemas.openxmlformats.org/officeDocument/2006/relationships/image" Target="../media/image55.emf"/><Relationship Id="rId10" Type="http://schemas.openxmlformats.org/officeDocument/2006/relationships/chart" Target="../charts/chart13.xml"/><Relationship Id="rId19" Type="http://schemas.openxmlformats.org/officeDocument/2006/relationships/image" Target="../media/image46.emf"/><Relationship Id="rId31" Type="http://schemas.openxmlformats.org/officeDocument/2006/relationships/image" Target="../media/image58.emf"/><Relationship Id="rId4" Type="http://schemas.openxmlformats.org/officeDocument/2006/relationships/image" Target="../media/image35.png"/><Relationship Id="rId9" Type="http://schemas.openxmlformats.org/officeDocument/2006/relationships/chart" Target="../charts/chart12.xml"/><Relationship Id="rId14" Type="http://schemas.openxmlformats.org/officeDocument/2006/relationships/image" Target="../media/image41.emf"/><Relationship Id="rId22" Type="http://schemas.openxmlformats.org/officeDocument/2006/relationships/image" Target="../media/image49.emf"/><Relationship Id="rId27" Type="http://schemas.openxmlformats.org/officeDocument/2006/relationships/image" Target="../media/image54.png"/><Relationship Id="rId30" Type="http://schemas.openxmlformats.org/officeDocument/2006/relationships/image" Target="../media/image5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13" Type="http://schemas.openxmlformats.org/officeDocument/2006/relationships/image" Target="../media/image29.emf"/><Relationship Id="rId18" Type="http://schemas.openxmlformats.org/officeDocument/2006/relationships/image" Target="../media/image15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12" Type="http://schemas.openxmlformats.org/officeDocument/2006/relationships/image" Target="../media/image28.emf"/><Relationship Id="rId17" Type="http://schemas.openxmlformats.org/officeDocument/2006/relationships/image" Target="../media/image16.emf"/><Relationship Id="rId2" Type="http://schemas.openxmlformats.org/officeDocument/2006/relationships/image" Target="../media/image18.emf"/><Relationship Id="rId16" Type="http://schemas.openxmlformats.org/officeDocument/2006/relationships/image" Target="../media/image32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11" Type="http://schemas.openxmlformats.org/officeDocument/2006/relationships/image" Target="../media/image27.emf"/><Relationship Id="rId5" Type="http://schemas.openxmlformats.org/officeDocument/2006/relationships/image" Target="../media/image21.emf"/><Relationship Id="rId15" Type="http://schemas.openxmlformats.org/officeDocument/2006/relationships/image" Target="../media/image31.emf"/><Relationship Id="rId10" Type="http://schemas.openxmlformats.org/officeDocument/2006/relationships/image" Target="../media/image26.emf"/><Relationship Id="rId4" Type="http://schemas.openxmlformats.org/officeDocument/2006/relationships/image" Target="../media/image20.emf"/><Relationship Id="rId9" Type="http://schemas.openxmlformats.org/officeDocument/2006/relationships/image" Target="../media/image25.emf"/><Relationship Id="rId14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19050</xdr:colOff>
      <xdr:row>4</xdr:row>
      <xdr:rowOff>85725</xdr:rowOff>
    </xdr:from>
    <xdr:to>
      <xdr:col>23</xdr:col>
      <xdr:colOff>342900</xdr:colOff>
      <xdr:row>4</xdr:row>
      <xdr:rowOff>152400</xdr:rowOff>
    </xdr:to>
    <xdr:grpSp>
      <xdr:nvGrpSpPr>
        <xdr:cNvPr id="144398" name="Girouette"/>
        <xdr:cNvGrpSpPr>
          <a:grpSpLocks/>
        </xdr:cNvGrpSpPr>
      </xdr:nvGrpSpPr>
      <xdr:grpSpPr bwMode="auto">
        <a:xfrm rot="-4050000">
          <a:off x="10263187" y="757238"/>
          <a:ext cx="66675" cy="323850"/>
          <a:chOff x="11153504" y="2261488"/>
          <a:chExt cx="73268" cy="419500"/>
        </a:xfrm>
      </xdr:grpSpPr>
      <xdr:sp macro="" textlink="">
        <xdr:nvSpPr>
          <xdr:cNvPr id="4" name="Triangle isocèle 3"/>
          <xdr:cNvSpPr/>
        </xdr:nvSpPr>
        <xdr:spPr bwMode="auto">
          <a:xfrm rot="10800000">
            <a:off x="11156538" y="2477889"/>
            <a:ext cx="73268" cy="197412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" name="Triangle isocèle 4"/>
          <xdr:cNvSpPr/>
        </xdr:nvSpPr>
        <xdr:spPr bwMode="auto">
          <a:xfrm rot="10800000" flipV="1">
            <a:off x="11158138" y="2250585"/>
            <a:ext cx="73268" cy="209750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66675</xdr:colOff>
          <xdr:row>6</xdr:row>
          <xdr:rowOff>76200</xdr:rowOff>
        </xdr:from>
        <xdr:to>
          <xdr:col>31</xdr:col>
          <xdr:colOff>85725</xdr:colOff>
          <xdr:row>7</xdr:row>
          <xdr:rowOff>133350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26</xdr:col>
      <xdr:colOff>9525</xdr:colOff>
      <xdr:row>6</xdr:row>
      <xdr:rowOff>85725</xdr:rowOff>
    </xdr:from>
    <xdr:to>
      <xdr:col>29</xdr:col>
      <xdr:colOff>28575</xdr:colOff>
      <xdr:row>7</xdr:row>
      <xdr:rowOff>142875</xdr:rowOff>
    </xdr:to>
    <xdr:pic macro="[0]!Recuperation">
      <xdr:nvPicPr>
        <xdr:cNvPr id="144397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0925" y="1285875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152400</xdr:colOff>
          <xdr:row>6</xdr:row>
          <xdr:rowOff>85725</xdr:rowOff>
        </xdr:from>
        <xdr:to>
          <xdr:col>33</xdr:col>
          <xdr:colOff>333375</xdr:colOff>
          <xdr:row>7</xdr:row>
          <xdr:rowOff>123825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9</xdr:row>
      <xdr:rowOff>123825</xdr:rowOff>
    </xdr:from>
    <xdr:to>
      <xdr:col>27</xdr:col>
      <xdr:colOff>0</xdr:colOff>
      <xdr:row>9</xdr:row>
      <xdr:rowOff>142875</xdr:rowOff>
    </xdr:to>
    <xdr:sp macro="" textlink="">
      <xdr:nvSpPr>
        <xdr:cNvPr id="113778" name="Trait 54"/>
        <xdr:cNvSpPr>
          <a:spLocks noChangeShapeType="1"/>
        </xdr:cNvSpPr>
      </xdr:nvSpPr>
      <xdr:spPr bwMode="auto">
        <a:xfrm flipH="1">
          <a:off x="7010400" y="1485900"/>
          <a:ext cx="3286125" cy="1905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171450</xdr:colOff>
      <xdr:row>9</xdr:row>
      <xdr:rowOff>142875</xdr:rowOff>
    </xdr:from>
    <xdr:to>
      <xdr:col>51</xdr:col>
      <xdr:colOff>19050</xdr:colOff>
      <xdr:row>9</xdr:row>
      <xdr:rowOff>228600</xdr:rowOff>
    </xdr:to>
    <xdr:sp macro="" textlink="">
      <xdr:nvSpPr>
        <xdr:cNvPr id="113779" name="Rectangle 64"/>
        <xdr:cNvSpPr>
          <a:spLocks noChangeArrowheads="1"/>
        </xdr:cNvSpPr>
      </xdr:nvSpPr>
      <xdr:spPr bwMode="auto">
        <a:xfrm>
          <a:off x="171450" y="150495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409575</xdr:colOff>
      <xdr:row>9</xdr:row>
      <xdr:rowOff>238125</xdr:rowOff>
    </xdr:from>
    <xdr:to>
      <xdr:col>17</xdr:col>
      <xdr:colOff>114300</xdr:colOff>
      <xdr:row>9</xdr:row>
      <xdr:rowOff>238125</xdr:rowOff>
    </xdr:to>
    <xdr:sp macro="" textlink="">
      <xdr:nvSpPr>
        <xdr:cNvPr id="113780" name="Trait 65"/>
        <xdr:cNvSpPr>
          <a:spLocks noChangeShapeType="1"/>
        </xdr:cNvSpPr>
      </xdr:nvSpPr>
      <xdr:spPr bwMode="auto">
        <a:xfrm flipH="1" flipV="1">
          <a:off x="171450" y="1600200"/>
          <a:ext cx="6696075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171450</xdr:colOff>
      <xdr:row>9</xdr:row>
      <xdr:rowOff>133350</xdr:rowOff>
    </xdr:from>
    <xdr:to>
      <xdr:col>18</xdr:col>
      <xdr:colOff>0</xdr:colOff>
      <xdr:row>9</xdr:row>
      <xdr:rowOff>142875</xdr:rowOff>
    </xdr:to>
    <xdr:sp macro="" textlink="">
      <xdr:nvSpPr>
        <xdr:cNvPr id="113781" name="Trait 66"/>
        <xdr:cNvSpPr>
          <a:spLocks noChangeShapeType="1"/>
        </xdr:cNvSpPr>
      </xdr:nvSpPr>
      <xdr:spPr bwMode="auto">
        <a:xfrm flipH="1" flipV="1">
          <a:off x="171450" y="1495425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238125</xdr:colOff>
      <xdr:row>9</xdr:row>
      <xdr:rowOff>142875</xdr:rowOff>
    </xdr:from>
    <xdr:to>
      <xdr:col>19</xdr:col>
      <xdr:colOff>0</xdr:colOff>
      <xdr:row>9</xdr:row>
      <xdr:rowOff>142875</xdr:rowOff>
    </xdr:to>
    <xdr:sp macro="" textlink="">
      <xdr:nvSpPr>
        <xdr:cNvPr id="113782" name="Trait 66"/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71</xdr:row>
      <xdr:rowOff>152400</xdr:rowOff>
    </xdr:from>
    <xdr:to>
      <xdr:col>27</xdr:col>
      <xdr:colOff>0</xdr:colOff>
      <xdr:row>71</xdr:row>
      <xdr:rowOff>152400</xdr:rowOff>
    </xdr:to>
    <xdr:sp macro="" textlink="">
      <xdr:nvSpPr>
        <xdr:cNvPr id="113783" name="Trait 54"/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71</xdr:row>
      <xdr:rowOff>142875</xdr:rowOff>
    </xdr:from>
    <xdr:to>
      <xdr:col>18</xdr:col>
      <xdr:colOff>9525</xdr:colOff>
      <xdr:row>71</xdr:row>
      <xdr:rowOff>152400</xdr:rowOff>
    </xdr:to>
    <xdr:sp macro="" textlink="">
      <xdr:nvSpPr>
        <xdr:cNvPr id="113784" name="Trait 66"/>
        <xdr:cNvSpPr>
          <a:spLocks noChangeShapeType="1"/>
        </xdr:cNvSpPr>
      </xdr:nvSpPr>
      <xdr:spPr bwMode="auto">
        <a:xfrm flipH="1">
          <a:off x="171450" y="15821025"/>
          <a:ext cx="67056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68</xdr:col>
      <xdr:colOff>476250</xdr:colOff>
      <xdr:row>81</xdr:row>
      <xdr:rowOff>104775</xdr:rowOff>
    </xdr:from>
    <xdr:to>
      <xdr:col>78</xdr:col>
      <xdr:colOff>381000</xdr:colOff>
      <xdr:row>96</xdr:row>
      <xdr:rowOff>28575</xdr:rowOff>
    </xdr:to>
    <xdr:pic>
      <xdr:nvPicPr>
        <xdr:cNvPr id="113785" name="Image 3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9525</xdr:colOff>
      <xdr:row>23</xdr:row>
      <xdr:rowOff>123825</xdr:rowOff>
    </xdr:from>
    <xdr:to>
      <xdr:col>26</xdr:col>
      <xdr:colOff>104775</xdr:colOff>
      <xdr:row>23</xdr:row>
      <xdr:rowOff>123825</xdr:rowOff>
    </xdr:to>
    <xdr:sp macro="" textlink="">
      <xdr:nvSpPr>
        <xdr:cNvPr id="113786" name="Trait 54"/>
        <xdr:cNvSpPr>
          <a:spLocks noChangeShapeType="1"/>
        </xdr:cNvSpPr>
      </xdr:nvSpPr>
      <xdr:spPr bwMode="auto">
        <a:xfrm flipH="1">
          <a:off x="7019925" y="2152650"/>
          <a:ext cx="32766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152400</xdr:colOff>
      <xdr:row>23</xdr:row>
      <xdr:rowOff>142875</xdr:rowOff>
    </xdr:from>
    <xdr:to>
      <xdr:col>50</xdr:col>
      <xdr:colOff>95250</xdr:colOff>
      <xdr:row>23</xdr:row>
      <xdr:rowOff>228600</xdr:rowOff>
    </xdr:to>
    <xdr:sp macro="" textlink="">
      <xdr:nvSpPr>
        <xdr:cNvPr id="113787" name="Rectangle 64"/>
        <xdr:cNvSpPr>
          <a:spLocks noChangeArrowheads="1"/>
        </xdr:cNvSpPr>
      </xdr:nvSpPr>
      <xdr:spPr bwMode="auto">
        <a:xfrm>
          <a:off x="152400" y="217170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409575</xdr:colOff>
      <xdr:row>23</xdr:row>
      <xdr:rowOff>238125</xdr:rowOff>
    </xdr:from>
    <xdr:to>
      <xdr:col>17</xdr:col>
      <xdr:colOff>114300</xdr:colOff>
      <xdr:row>23</xdr:row>
      <xdr:rowOff>238125</xdr:rowOff>
    </xdr:to>
    <xdr:sp macro="" textlink="">
      <xdr:nvSpPr>
        <xdr:cNvPr id="113788" name="Trait 65"/>
        <xdr:cNvSpPr>
          <a:spLocks noChangeShapeType="1"/>
        </xdr:cNvSpPr>
      </xdr:nvSpPr>
      <xdr:spPr bwMode="auto">
        <a:xfrm flipH="1" flipV="1">
          <a:off x="171450" y="2266950"/>
          <a:ext cx="6696075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23</xdr:row>
      <xdr:rowOff>133350</xdr:rowOff>
    </xdr:from>
    <xdr:to>
      <xdr:col>17</xdr:col>
      <xdr:colOff>104775</xdr:colOff>
      <xdr:row>23</xdr:row>
      <xdr:rowOff>142875</xdr:rowOff>
    </xdr:to>
    <xdr:sp macro="" textlink="">
      <xdr:nvSpPr>
        <xdr:cNvPr id="113789" name="Trait 66"/>
        <xdr:cNvSpPr>
          <a:spLocks noChangeShapeType="1"/>
        </xdr:cNvSpPr>
      </xdr:nvSpPr>
      <xdr:spPr bwMode="auto">
        <a:xfrm flipH="1" flipV="1">
          <a:off x="161925" y="2162175"/>
          <a:ext cx="6705600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37</xdr:row>
      <xdr:rowOff>123825</xdr:rowOff>
    </xdr:from>
    <xdr:to>
      <xdr:col>26</xdr:col>
      <xdr:colOff>104775</xdr:colOff>
      <xdr:row>37</xdr:row>
      <xdr:rowOff>123825</xdr:rowOff>
    </xdr:to>
    <xdr:sp macro="" textlink="">
      <xdr:nvSpPr>
        <xdr:cNvPr id="113790" name="Trait 54"/>
        <xdr:cNvSpPr>
          <a:spLocks noChangeShapeType="1"/>
        </xdr:cNvSpPr>
      </xdr:nvSpPr>
      <xdr:spPr bwMode="auto">
        <a:xfrm flipH="1">
          <a:off x="6991350" y="5295900"/>
          <a:ext cx="330517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37</xdr:row>
      <xdr:rowOff>142875</xdr:rowOff>
    </xdr:from>
    <xdr:to>
      <xdr:col>51</xdr:col>
      <xdr:colOff>9525</xdr:colOff>
      <xdr:row>37</xdr:row>
      <xdr:rowOff>228600</xdr:rowOff>
    </xdr:to>
    <xdr:sp macro="" textlink="">
      <xdr:nvSpPr>
        <xdr:cNvPr id="113791" name="Rectangle 64"/>
        <xdr:cNvSpPr>
          <a:spLocks noChangeArrowheads="1"/>
        </xdr:cNvSpPr>
      </xdr:nvSpPr>
      <xdr:spPr bwMode="auto">
        <a:xfrm>
          <a:off x="161925" y="531495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409575</xdr:colOff>
      <xdr:row>37</xdr:row>
      <xdr:rowOff>238125</xdr:rowOff>
    </xdr:from>
    <xdr:to>
      <xdr:col>17</xdr:col>
      <xdr:colOff>114300</xdr:colOff>
      <xdr:row>37</xdr:row>
      <xdr:rowOff>238125</xdr:rowOff>
    </xdr:to>
    <xdr:sp macro="" textlink="">
      <xdr:nvSpPr>
        <xdr:cNvPr id="113792" name="Trait 65"/>
        <xdr:cNvSpPr>
          <a:spLocks noChangeShapeType="1"/>
        </xdr:cNvSpPr>
      </xdr:nvSpPr>
      <xdr:spPr bwMode="auto">
        <a:xfrm flipH="1" flipV="1">
          <a:off x="171450" y="5410200"/>
          <a:ext cx="6696075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238125</xdr:colOff>
      <xdr:row>37</xdr:row>
      <xdr:rowOff>142875</xdr:rowOff>
    </xdr:from>
    <xdr:to>
      <xdr:col>17</xdr:col>
      <xdr:colOff>114300</xdr:colOff>
      <xdr:row>37</xdr:row>
      <xdr:rowOff>152400</xdr:rowOff>
    </xdr:to>
    <xdr:sp macro="" textlink="">
      <xdr:nvSpPr>
        <xdr:cNvPr id="113793" name="Trait 66"/>
        <xdr:cNvSpPr>
          <a:spLocks noChangeShapeType="1"/>
        </xdr:cNvSpPr>
      </xdr:nvSpPr>
      <xdr:spPr bwMode="auto">
        <a:xfrm flipH="1" flipV="1">
          <a:off x="171450" y="531495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19050</xdr:colOff>
      <xdr:row>65</xdr:row>
      <xdr:rowOff>123825</xdr:rowOff>
    </xdr:from>
    <xdr:to>
      <xdr:col>26</xdr:col>
      <xdr:colOff>104775</xdr:colOff>
      <xdr:row>65</xdr:row>
      <xdr:rowOff>123825</xdr:rowOff>
    </xdr:to>
    <xdr:sp macro="" textlink="">
      <xdr:nvSpPr>
        <xdr:cNvPr id="113794" name="Trait 54"/>
        <xdr:cNvSpPr>
          <a:spLocks noChangeShapeType="1"/>
        </xdr:cNvSpPr>
      </xdr:nvSpPr>
      <xdr:spPr bwMode="auto">
        <a:xfrm flipH="1">
          <a:off x="7029450" y="11582400"/>
          <a:ext cx="326707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65</xdr:row>
      <xdr:rowOff>142875</xdr:rowOff>
    </xdr:from>
    <xdr:to>
      <xdr:col>51</xdr:col>
      <xdr:colOff>9525</xdr:colOff>
      <xdr:row>65</xdr:row>
      <xdr:rowOff>228600</xdr:rowOff>
    </xdr:to>
    <xdr:sp macro="" textlink="">
      <xdr:nvSpPr>
        <xdr:cNvPr id="113795" name="Rectangle 64"/>
        <xdr:cNvSpPr>
          <a:spLocks noChangeArrowheads="1"/>
        </xdr:cNvSpPr>
      </xdr:nvSpPr>
      <xdr:spPr bwMode="auto">
        <a:xfrm>
          <a:off x="161925" y="1160145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409575</xdr:colOff>
      <xdr:row>65</xdr:row>
      <xdr:rowOff>238125</xdr:rowOff>
    </xdr:from>
    <xdr:to>
      <xdr:col>17</xdr:col>
      <xdr:colOff>114300</xdr:colOff>
      <xdr:row>65</xdr:row>
      <xdr:rowOff>238125</xdr:rowOff>
    </xdr:to>
    <xdr:sp macro="" textlink="">
      <xdr:nvSpPr>
        <xdr:cNvPr id="113796" name="Trait 65"/>
        <xdr:cNvSpPr>
          <a:spLocks noChangeShapeType="1"/>
        </xdr:cNvSpPr>
      </xdr:nvSpPr>
      <xdr:spPr bwMode="auto">
        <a:xfrm flipH="1" flipV="1">
          <a:off x="171450" y="11696700"/>
          <a:ext cx="6696075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238125</xdr:colOff>
      <xdr:row>65</xdr:row>
      <xdr:rowOff>142875</xdr:rowOff>
    </xdr:from>
    <xdr:to>
      <xdr:col>17</xdr:col>
      <xdr:colOff>114300</xdr:colOff>
      <xdr:row>65</xdr:row>
      <xdr:rowOff>152400</xdr:rowOff>
    </xdr:to>
    <xdr:sp macro="" textlink="">
      <xdr:nvSpPr>
        <xdr:cNvPr id="113797" name="Trait 66"/>
        <xdr:cNvSpPr>
          <a:spLocks noChangeShapeType="1"/>
        </xdr:cNvSpPr>
      </xdr:nvSpPr>
      <xdr:spPr bwMode="auto">
        <a:xfrm flipH="1" flipV="1">
          <a:off x="171450" y="1160145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133350</xdr:colOff>
      <xdr:row>51</xdr:row>
      <xdr:rowOff>123825</xdr:rowOff>
    </xdr:from>
    <xdr:to>
      <xdr:col>27</xdr:col>
      <xdr:colOff>0</xdr:colOff>
      <xdr:row>51</xdr:row>
      <xdr:rowOff>123825</xdr:rowOff>
    </xdr:to>
    <xdr:sp macro="" textlink="">
      <xdr:nvSpPr>
        <xdr:cNvPr id="113798" name="Trait 54"/>
        <xdr:cNvSpPr>
          <a:spLocks noChangeShapeType="1"/>
        </xdr:cNvSpPr>
      </xdr:nvSpPr>
      <xdr:spPr bwMode="auto">
        <a:xfrm flipH="1">
          <a:off x="7000875" y="8439150"/>
          <a:ext cx="329565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51</xdr:row>
      <xdr:rowOff>142875</xdr:rowOff>
    </xdr:from>
    <xdr:to>
      <xdr:col>51</xdr:col>
      <xdr:colOff>9525</xdr:colOff>
      <xdr:row>51</xdr:row>
      <xdr:rowOff>228600</xdr:rowOff>
    </xdr:to>
    <xdr:sp macro="" textlink="">
      <xdr:nvSpPr>
        <xdr:cNvPr id="113799" name="Rectangle 64"/>
        <xdr:cNvSpPr>
          <a:spLocks noChangeArrowheads="1"/>
        </xdr:cNvSpPr>
      </xdr:nvSpPr>
      <xdr:spPr bwMode="auto">
        <a:xfrm>
          <a:off x="161925" y="845820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409575</xdr:colOff>
      <xdr:row>51</xdr:row>
      <xdr:rowOff>238125</xdr:rowOff>
    </xdr:from>
    <xdr:to>
      <xdr:col>17</xdr:col>
      <xdr:colOff>114300</xdr:colOff>
      <xdr:row>51</xdr:row>
      <xdr:rowOff>238125</xdr:rowOff>
    </xdr:to>
    <xdr:sp macro="" textlink="">
      <xdr:nvSpPr>
        <xdr:cNvPr id="113800" name="Trait 65"/>
        <xdr:cNvSpPr>
          <a:spLocks noChangeShapeType="1"/>
        </xdr:cNvSpPr>
      </xdr:nvSpPr>
      <xdr:spPr bwMode="auto">
        <a:xfrm flipH="1" flipV="1">
          <a:off x="171450" y="8553450"/>
          <a:ext cx="6696075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238125</xdr:colOff>
      <xdr:row>51</xdr:row>
      <xdr:rowOff>142875</xdr:rowOff>
    </xdr:from>
    <xdr:to>
      <xdr:col>17</xdr:col>
      <xdr:colOff>114300</xdr:colOff>
      <xdr:row>51</xdr:row>
      <xdr:rowOff>152400</xdr:rowOff>
    </xdr:to>
    <xdr:sp macro="" textlink="">
      <xdr:nvSpPr>
        <xdr:cNvPr id="113801" name="Trait 66"/>
        <xdr:cNvSpPr>
          <a:spLocks noChangeShapeType="1"/>
        </xdr:cNvSpPr>
      </xdr:nvSpPr>
      <xdr:spPr bwMode="auto">
        <a:xfrm flipH="1" flipV="1">
          <a:off x="171450" y="845820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123825</xdr:colOff>
      <xdr:row>23</xdr:row>
      <xdr:rowOff>123825</xdr:rowOff>
    </xdr:from>
    <xdr:to>
      <xdr:col>44</xdr:col>
      <xdr:colOff>9525</xdr:colOff>
      <xdr:row>23</xdr:row>
      <xdr:rowOff>133350</xdr:rowOff>
    </xdr:to>
    <xdr:sp macro="" textlink="">
      <xdr:nvSpPr>
        <xdr:cNvPr id="113802" name="Trait 66"/>
        <xdr:cNvSpPr>
          <a:spLocks noChangeShapeType="1"/>
        </xdr:cNvSpPr>
      </xdr:nvSpPr>
      <xdr:spPr bwMode="auto">
        <a:xfrm flipH="1" flipV="1">
          <a:off x="10420350" y="2152650"/>
          <a:ext cx="694372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37</xdr:row>
      <xdr:rowOff>123825</xdr:rowOff>
    </xdr:from>
    <xdr:to>
      <xdr:col>44</xdr:col>
      <xdr:colOff>9525</xdr:colOff>
      <xdr:row>37</xdr:row>
      <xdr:rowOff>133350</xdr:rowOff>
    </xdr:to>
    <xdr:sp macro="" textlink="">
      <xdr:nvSpPr>
        <xdr:cNvPr id="113803" name="Trait 66"/>
        <xdr:cNvSpPr>
          <a:spLocks noChangeShapeType="1"/>
        </xdr:cNvSpPr>
      </xdr:nvSpPr>
      <xdr:spPr bwMode="auto">
        <a:xfrm flipH="1" flipV="1">
          <a:off x="10420350" y="5295900"/>
          <a:ext cx="694372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123825</xdr:colOff>
      <xdr:row>51</xdr:row>
      <xdr:rowOff>123825</xdr:rowOff>
    </xdr:from>
    <xdr:to>
      <xdr:col>44</xdr:col>
      <xdr:colOff>9525</xdr:colOff>
      <xdr:row>51</xdr:row>
      <xdr:rowOff>123825</xdr:rowOff>
    </xdr:to>
    <xdr:sp macro="" textlink="">
      <xdr:nvSpPr>
        <xdr:cNvPr id="113804" name="Trait 66"/>
        <xdr:cNvSpPr>
          <a:spLocks noChangeShapeType="1"/>
        </xdr:cNvSpPr>
      </xdr:nvSpPr>
      <xdr:spPr bwMode="auto">
        <a:xfrm flipH="1" flipV="1">
          <a:off x="10420350" y="843915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65</xdr:row>
      <xdr:rowOff>123825</xdr:rowOff>
    </xdr:from>
    <xdr:to>
      <xdr:col>44</xdr:col>
      <xdr:colOff>9525</xdr:colOff>
      <xdr:row>65</xdr:row>
      <xdr:rowOff>123825</xdr:rowOff>
    </xdr:to>
    <xdr:sp macro="" textlink="">
      <xdr:nvSpPr>
        <xdr:cNvPr id="113805" name="Trait 66"/>
        <xdr:cNvSpPr>
          <a:spLocks noChangeShapeType="1"/>
        </xdr:cNvSpPr>
      </xdr:nvSpPr>
      <xdr:spPr bwMode="auto">
        <a:xfrm flipH="1" flipV="1">
          <a:off x="10420350" y="115824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71</xdr:row>
      <xdr:rowOff>142875</xdr:rowOff>
    </xdr:from>
    <xdr:to>
      <xdr:col>44</xdr:col>
      <xdr:colOff>9525</xdr:colOff>
      <xdr:row>71</xdr:row>
      <xdr:rowOff>142875</xdr:rowOff>
    </xdr:to>
    <xdr:sp macro="" textlink="">
      <xdr:nvSpPr>
        <xdr:cNvPr id="113806" name="Trait 66"/>
        <xdr:cNvSpPr>
          <a:spLocks noChangeShapeType="1"/>
        </xdr:cNvSpPr>
      </xdr:nvSpPr>
      <xdr:spPr bwMode="auto">
        <a:xfrm flipH="1" flipV="1">
          <a:off x="10420350" y="15821025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51</xdr:row>
      <xdr:rowOff>228600</xdr:rowOff>
    </xdr:from>
    <xdr:to>
      <xdr:col>26</xdr:col>
      <xdr:colOff>76200</xdr:colOff>
      <xdr:row>51</xdr:row>
      <xdr:rowOff>228600</xdr:rowOff>
    </xdr:to>
    <xdr:sp macro="" textlink="">
      <xdr:nvSpPr>
        <xdr:cNvPr id="113807" name="Trait 65"/>
        <xdr:cNvSpPr>
          <a:spLocks noChangeShapeType="1"/>
        </xdr:cNvSpPr>
      </xdr:nvSpPr>
      <xdr:spPr bwMode="auto">
        <a:xfrm flipH="1" flipV="1">
          <a:off x="7010400" y="8543925"/>
          <a:ext cx="325755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123825</xdr:colOff>
      <xdr:row>9</xdr:row>
      <xdr:rowOff>209550</xdr:rowOff>
    </xdr:from>
    <xdr:to>
      <xdr:col>27</xdr:col>
      <xdr:colOff>0</xdr:colOff>
      <xdr:row>9</xdr:row>
      <xdr:rowOff>219075</xdr:rowOff>
    </xdr:to>
    <xdr:sp macro="" textlink="">
      <xdr:nvSpPr>
        <xdr:cNvPr id="113808" name="Trait 65"/>
        <xdr:cNvSpPr>
          <a:spLocks noChangeShapeType="1"/>
        </xdr:cNvSpPr>
      </xdr:nvSpPr>
      <xdr:spPr bwMode="auto">
        <a:xfrm flipH="1">
          <a:off x="6991350" y="1571625"/>
          <a:ext cx="3305175" cy="9525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133350</xdr:colOff>
      <xdr:row>23</xdr:row>
      <xdr:rowOff>219075</xdr:rowOff>
    </xdr:from>
    <xdr:to>
      <xdr:col>27</xdr:col>
      <xdr:colOff>9525</xdr:colOff>
      <xdr:row>23</xdr:row>
      <xdr:rowOff>228600</xdr:rowOff>
    </xdr:to>
    <xdr:sp macro="" textlink="">
      <xdr:nvSpPr>
        <xdr:cNvPr id="113809" name="Trait 65"/>
        <xdr:cNvSpPr>
          <a:spLocks noChangeShapeType="1"/>
        </xdr:cNvSpPr>
      </xdr:nvSpPr>
      <xdr:spPr bwMode="auto">
        <a:xfrm flipH="1">
          <a:off x="7000875" y="2247900"/>
          <a:ext cx="3305175" cy="9525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37</xdr:row>
      <xdr:rowOff>209550</xdr:rowOff>
    </xdr:from>
    <xdr:to>
      <xdr:col>27</xdr:col>
      <xdr:colOff>19050</xdr:colOff>
      <xdr:row>37</xdr:row>
      <xdr:rowOff>219075</xdr:rowOff>
    </xdr:to>
    <xdr:sp macro="" textlink="">
      <xdr:nvSpPr>
        <xdr:cNvPr id="113810" name="Trait 65"/>
        <xdr:cNvSpPr>
          <a:spLocks noChangeShapeType="1"/>
        </xdr:cNvSpPr>
      </xdr:nvSpPr>
      <xdr:spPr bwMode="auto">
        <a:xfrm flipH="1">
          <a:off x="7010400" y="5381625"/>
          <a:ext cx="3305175" cy="9525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133350</xdr:colOff>
      <xdr:row>65</xdr:row>
      <xdr:rowOff>209550</xdr:rowOff>
    </xdr:from>
    <xdr:to>
      <xdr:col>26</xdr:col>
      <xdr:colOff>66675</xdr:colOff>
      <xdr:row>65</xdr:row>
      <xdr:rowOff>219075</xdr:rowOff>
    </xdr:to>
    <xdr:sp macro="" textlink="">
      <xdr:nvSpPr>
        <xdr:cNvPr id="113811" name="Trait 65"/>
        <xdr:cNvSpPr>
          <a:spLocks noChangeShapeType="1"/>
        </xdr:cNvSpPr>
      </xdr:nvSpPr>
      <xdr:spPr bwMode="auto">
        <a:xfrm flipH="1" flipV="1">
          <a:off x="7000875" y="11668125"/>
          <a:ext cx="3257550" cy="9525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104775</xdr:colOff>
      <xdr:row>9</xdr:row>
      <xdr:rowOff>209550</xdr:rowOff>
    </xdr:from>
    <xdr:to>
      <xdr:col>43</xdr:col>
      <xdr:colOff>95250</xdr:colOff>
      <xdr:row>9</xdr:row>
      <xdr:rowOff>228600</xdr:rowOff>
    </xdr:to>
    <xdr:sp macro="" textlink="">
      <xdr:nvSpPr>
        <xdr:cNvPr id="113812" name="Trait 65"/>
        <xdr:cNvSpPr>
          <a:spLocks noChangeShapeType="1"/>
        </xdr:cNvSpPr>
      </xdr:nvSpPr>
      <xdr:spPr bwMode="auto">
        <a:xfrm flipH="1" flipV="1">
          <a:off x="10401300" y="1571625"/>
          <a:ext cx="6943725" cy="1905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123825</xdr:colOff>
      <xdr:row>9</xdr:row>
      <xdr:rowOff>123825</xdr:rowOff>
    </xdr:from>
    <xdr:to>
      <xdr:col>43</xdr:col>
      <xdr:colOff>76200</xdr:colOff>
      <xdr:row>9</xdr:row>
      <xdr:rowOff>123825</xdr:rowOff>
    </xdr:to>
    <xdr:sp macro="" textlink="">
      <xdr:nvSpPr>
        <xdr:cNvPr id="113813" name="Trait 54"/>
        <xdr:cNvSpPr>
          <a:spLocks noChangeShapeType="1"/>
        </xdr:cNvSpPr>
      </xdr:nvSpPr>
      <xdr:spPr bwMode="auto">
        <a:xfrm flipH="1">
          <a:off x="10420350" y="1485900"/>
          <a:ext cx="69056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0</xdr:row>
          <xdr:rowOff>85725</xdr:rowOff>
        </xdr:from>
        <xdr:to>
          <xdr:col>18</xdr:col>
          <xdr:colOff>0</xdr:colOff>
          <xdr:row>2</xdr:row>
          <xdr:rowOff>133350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114300</xdr:colOff>
          <xdr:row>0</xdr:row>
          <xdr:rowOff>76200</xdr:rowOff>
        </xdr:from>
        <xdr:to>
          <xdr:col>20</xdr:col>
          <xdr:colOff>438150</xdr:colOff>
          <xdr:row>2</xdr:row>
          <xdr:rowOff>123825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0</xdr:row>
          <xdr:rowOff>76200</xdr:rowOff>
        </xdr:from>
        <xdr:to>
          <xdr:col>23</xdr:col>
          <xdr:colOff>542925</xdr:colOff>
          <xdr:row>2</xdr:row>
          <xdr:rowOff>133350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542925</xdr:colOff>
          <xdr:row>0</xdr:row>
          <xdr:rowOff>66675</xdr:rowOff>
        </xdr:from>
        <xdr:to>
          <xdr:col>21</xdr:col>
          <xdr:colOff>342900</xdr:colOff>
          <xdr:row>2</xdr:row>
          <xdr:rowOff>123825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685800</xdr:colOff>
      <xdr:row>0</xdr:row>
      <xdr:rowOff>114300</xdr:rowOff>
    </xdr:from>
    <xdr:to>
      <xdr:col>25</xdr:col>
      <xdr:colOff>714375</xdr:colOff>
      <xdr:row>2</xdr:row>
      <xdr:rowOff>47625</xdr:rowOff>
    </xdr:to>
    <xdr:pic macro="[0]!reperer_periodes_pluie">
      <xdr:nvPicPr>
        <xdr:cNvPr id="113717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11430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823916</xdr:colOff>
      <xdr:row>8</xdr:row>
      <xdr:rowOff>9524</xdr:rowOff>
    </xdr:from>
    <xdr:to>
      <xdr:col>4</xdr:col>
      <xdr:colOff>10241</xdr:colOff>
      <xdr:row>8</xdr:row>
      <xdr:rowOff>189524</xdr:rowOff>
    </xdr:to>
    <xdr:sp macro="" textlink="">
      <xdr:nvSpPr>
        <xdr:cNvPr id="2" name="ZoneTexte 1"/>
        <xdr:cNvSpPr txBox="1"/>
      </xdr:nvSpPr>
      <xdr:spPr>
        <a:xfrm>
          <a:off x="1100141" y="1181099"/>
          <a:ext cx="396000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/>
            <a:t>&gt; 30°</a:t>
          </a:r>
        </a:p>
      </xdr:txBody>
    </xdr:sp>
    <xdr:clientData/>
  </xdr:twoCellAnchor>
  <xdr:twoCellAnchor>
    <xdr:from>
      <xdr:col>1</xdr:col>
      <xdr:colOff>90485</xdr:colOff>
      <xdr:row>8</xdr:row>
      <xdr:rowOff>9525</xdr:rowOff>
    </xdr:from>
    <xdr:to>
      <xdr:col>2</xdr:col>
      <xdr:colOff>345710</xdr:colOff>
      <xdr:row>8</xdr:row>
      <xdr:rowOff>189525</xdr:rowOff>
    </xdr:to>
    <xdr:sp macro="" textlink="">
      <xdr:nvSpPr>
        <xdr:cNvPr id="45" name="ZoneTexte 44"/>
        <xdr:cNvSpPr txBox="1"/>
      </xdr:nvSpPr>
      <xdr:spPr>
        <a:xfrm>
          <a:off x="261935" y="1181100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342886</xdr:colOff>
      <xdr:row>8</xdr:row>
      <xdr:rowOff>9526</xdr:rowOff>
    </xdr:from>
    <xdr:to>
      <xdr:col>2</xdr:col>
      <xdr:colOff>833433</xdr:colOff>
      <xdr:row>8</xdr:row>
      <xdr:rowOff>189526</xdr:rowOff>
    </xdr:to>
    <xdr:sp macro="" textlink="">
      <xdr:nvSpPr>
        <xdr:cNvPr id="47" name="ZoneTexte 46"/>
        <xdr:cNvSpPr txBox="1"/>
      </xdr:nvSpPr>
      <xdr:spPr>
        <a:xfrm>
          <a:off x="619111" y="1181101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4</xdr:row>
      <xdr:rowOff>247650</xdr:rowOff>
    </xdr:from>
    <xdr:to>
      <xdr:col>7</xdr:col>
      <xdr:colOff>209550</xdr:colOff>
      <xdr:row>15</xdr:row>
      <xdr:rowOff>66675</xdr:rowOff>
    </xdr:to>
    <xdr:graphicFrame macro="">
      <xdr:nvGraphicFramePr>
        <xdr:cNvPr id="124931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0</xdr:colOff>
      <xdr:row>3</xdr:row>
      <xdr:rowOff>19050</xdr:rowOff>
    </xdr:from>
    <xdr:to>
      <xdr:col>4</xdr:col>
      <xdr:colOff>9525</xdr:colOff>
      <xdr:row>19</xdr:row>
      <xdr:rowOff>0</xdr:rowOff>
    </xdr:to>
    <xdr:graphicFrame macro="">
      <xdr:nvGraphicFramePr>
        <xdr:cNvPr id="124932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xdr:twoCellAnchor editAs="oneCell">
    <xdr:from>
      <xdr:col>3</xdr:col>
      <xdr:colOff>66675</xdr:colOff>
      <xdr:row>3</xdr:row>
      <xdr:rowOff>28575</xdr:rowOff>
    </xdr:from>
    <xdr:to>
      <xdr:col>3</xdr:col>
      <xdr:colOff>2724150</xdr:colOff>
      <xdr:row>17</xdr:row>
      <xdr:rowOff>9525</xdr:rowOff>
    </xdr:to>
    <xdr:graphicFrame macro="">
      <xdr:nvGraphicFramePr>
        <xdr:cNvPr id="124933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PrintsWithSheet="0"/>
  </xdr:twoCellAnchor>
  <xdr:twoCellAnchor>
    <xdr:from>
      <xdr:col>6</xdr:col>
      <xdr:colOff>361950</xdr:colOff>
      <xdr:row>4</xdr:row>
      <xdr:rowOff>409575</xdr:rowOff>
    </xdr:from>
    <xdr:to>
      <xdr:col>7</xdr:col>
      <xdr:colOff>9525</xdr:colOff>
      <xdr:row>15</xdr:row>
      <xdr:rowOff>95250</xdr:rowOff>
    </xdr:to>
    <xdr:graphicFrame macro="">
      <xdr:nvGraphicFramePr>
        <xdr:cNvPr id="124934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9525</xdr:colOff>
      <xdr:row>3</xdr:row>
      <xdr:rowOff>57150</xdr:rowOff>
    </xdr:from>
    <xdr:to>
      <xdr:col>8</xdr:col>
      <xdr:colOff>9525</xdr:colOff>
      <xdr:row>19</xdr:row>
      <xdr:rowOff>57150</xdr:rowOff>
    </xdr:to>
    <xdr:grpSp>
      <xdr:nvGrpSpPr>
        <xdr:cNvPr id="124935" name="Groupe 145"/>
        <xdr:cNvGrpSpPr>
          <a:grpSpLocks/>
        </xdr:cNvGrpSpPr>
      </xdr:nvGrpSpPr>
      <xdr:grpSpPr bwMode="auto">
        <a:xfrm>
          <a:off x="7591425" y="752475"/>
          <a:ext cx="1638300" cy="5876925"/>
          <a:chOff x="10001251" y="1524000"/>
          <a:chExt cx="1533525" cy="4838699"/>
        </a:xfrm>
      </xdr:grpSpPr>
      <xdr:pic>
        <xdr:nvPicPr>
          <xdr:cNvPr id="124972" name="Image 146"/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1251" y="1524000"/>
            <a:ext cx="1533525" cy="483869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24973" name="Image 147"/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315375" y="5350803"/>
            <a:ext cx="445011" cy="4237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absolute">
    <xdr:from>
      <xdr:col>6</xdr:col>
      <xdr:colOff>180973</xdr:colOff>
      <xdr:row>16</xdr:row>
      <xdr:rowOff>314326</xdr:rowOff>
    </xdr:from>
    <xdr:to>
      <xdr:col>6</xdr:col>
      <xdr:colOff>809624</xdr:colOff>
      <xdr:row>17</xdr:row>
      <xdr:rowOff>58351</xdr:rowOff>
    </xdr:to>
    <xdr:sp macro="" textlink="AOUT_2022!J7">
      <xdr:nvSpPr>
        <xdr:cNvPr id="150" name="Rectangle 149"/>
        <xdr:cNvSpPr/>
      </xdr:nvSpPr>
      <xdr:spPr>
        <a:xfrm>
          <a:off x="7762873" y="6134101"/>
          <a:ext cx="628651" cy="306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B1188DC-EEB6-4C07-8D66-7BF639D76597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15.1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38100</xdr:colOff>
      <xdr:row>16</xdr:row>
      <xdr:rowOff>304800</xdr:rowOff>
    </xdr:from>
    <xdr:to>
      <xdr:col>7</xdr:col>
      <xdr:colOff>647699</xdr:colOff>
      <xdr:row>17</xdr:row>
      <xdr:rowOff>49875</xdr:rowOff>
    </xdr:to>
    <xdr:sp macro="" textlink="AOUT_2022!N7">
      <xdr:nvSpPr>
        <xdr:cNvPr id="151" name="Rectangle 150"/>
        <xdr:cNvSpPr/>
      </xdr:nvSpPr>
      <xdr:spPr>
        <a:xfrm>
          <a:off x="8439150" y="6124575"/>
          <a:ext cx="609599" cy="307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D5755DEC-3DD0-4619-B010-EC2BAF2DBA22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/>
            <a:t>37.0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171450</xdr:colOff>
      <xdr:row>16</xdr:row>
      <xdr:rowOff>209550</xdr:rowOff>
    </xdr:from>
    <xdr:to>
      <xdr:col>3</xdr:col>
      <xdr:colOff>952500</xdr:colOff>
      <xdr:row>17</xdr:row>
      <xdr:rowOff>0</xdr:rowOff>
    </xdr:to>
    <xdr:sp macro="" textlink="RELEVÉS!AK5">
      <xdr:nvSpPr>
        <xdr:cNvPr id="7" name="ZoneTexte 6"/>
        <xdr:cNvSpPr txBox="1"/>
      </xdr:nvSpPr>
      <xdr:spPr>
        <a:xfrm>
          <a:off x="1352550" y="6038850"/>
          <a:ext cx="781050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C5B93C7-A1D9-4685-970A-99133978833B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2.8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1752600</xdr:colOff>
      <xdr:row>16</xdr:row>
      <xdr:rowOff>209550</xdr:rowOff>
    </xdr:from>
    <xdr:to>
      <xdr:col>3</xdr:col>
      <xdr:colOff>2609852</xdr:colOff>
      <xdr:row>17</xdr:row>
      <xdr:rowOff>0</xdr:rowOff>
    </xdr:to>
    <xdr:sp macro="" textlink="AOUT_2022!AG1">
      <xdr:nvSpPr>
        <xdr:cNvPr id="164" name="ZoneTexte 163"/>
        <xdr:cNvSpPr txBox="1"/>
      </xdr:nvSpPr>
      <xdr:spPr>
        <a:xfrm>
          <a:off x="2771775" y="6029325"/>
          <a:ext cx="857252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B79B6A8-BE7B-444E-B300-16BA9E8FE2A7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25.70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219075</xdr:colOff>
      <xdr:row>4</xdr:row>
      <xdr:rowOff>95250</xdr:rowOff>
    </xdr:from>
    <xdr:to>
      <xdr:col>5</xdr:col>
      <xdr:colOff>3095625</xdr:colOff>
      <xdr:row>10</xdr:row>
      <xdr:rowOff>219075</xdr:rowOff>
    </xdr:to>
    <xdr:grpSp>
      <xdr:nvGrpSpPr>
        <xdr:cNvPr id="124940" name="Groupe 2"/>
        <xdr:cNvGrpSpPr>
          <a:grpSpLocks/>
        </xdr:cNvGrpSpPr>
      </xdr:nvGrpSpPr>
      <xdr:grpSpPr bwMode="auto">
        <a:xfrm>
          <a:off x="4286250" y="981075"/>
          <a:ext cx="2876550" cy="2876550"/>
          <a:chOff x="6362699" y="790574"/>
          <a:chExt cx="3420000" cy="3420000"/>
        </a:xfrm>
      </xdr:grpSpPr>
      <xdr:graphicFrame macro="">
        <xdr:nvGraphicFramePr>
          <xdr:cNvPr id="124968" name="Graphique 71"/>
          <xdr:cNvGraphicFramePr>
            <a:graphicFrameLocks/>
          </xdr:cNvGraphicFramePr>
        </xdr:nvGraphicFramePr>
        <xdr:xfrm>
          <a:off x="6362699" y="790574"/>
          <a:ext cx="3420000" cy="34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AOUT_2022!X9">
        <xdr:nvSpPr>
          <xdr:cNvPr id="67" name="ZoneTexte 66"/>
          <xdr:cNvSpPr txBox="1"/>
        </xdr:nvSpPr>
        <xdr:spPr>
          <a:xfrm>
            <a:off x="7585745" y="3383885"/>
            <a:ext cx="951258" cy="28311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D2A735DE-789C-409C-ACDF-EA9BFF0541F1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36.7 km/h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0" name="Ellipse 69"/>
          <xdr:cNvSpPr/>
        </xdr:nvSpPr>
        <xdr:spPr>
          <a:xfrm>
            <a:off x="7948129" y="2364680"/>
            <a:ext cx="283113" cy="294437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AOUT_2022!Z9">
        <xdr:nvSpPr>
          <xdr:cNvPr id="47" name="ZoneTexte 46"/>
          <xdr:cNvSpPr txBox="1"/>
        </xdr:nvSpPr>
        <xdr:spPr>
          <a:xfrm>
            <a:off x="7540447" y="3746269"/>
            <a:ext cx="1007881" cy="294437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0E9E18B7-B5F4-45F3-81D5-624591B10124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dimanche 07 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</xdr:col>
      <xdr:colOff>1981200</xdr:colOff>
      <xdr:row>16</xdr:row>
      <xdr:rowOff>19050</xdr:rowOff>
    </xdr:from>
    <xdr:to>
      <xdr:col>3</xdr:col>
      <xdr:colOff>2524126</xdr:colOff>
      <xdr:row>16</xdr:row>
      <xdr:rowOff>209550</xdr:rowOff>
    </xdr:to>
    <xdr:sp macro="" textlink="">
      <xdr:nvSpPr>
        <xdr:cNvPr id="8" name="ZoneTexte 7"/>
        <xdr:cNvSpPr txBox="1"/>
      </xdr:nvSpPr>
      <xdr:spPr>
        <a:xfrm>
          <a:off x="3000375" y="5838825"/>
          <a:ext cx="54292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200"/>
            <a:t>Mois</a:t>
          </a:r>
        </a:p>
      </xdr:txBody>
    </xdr:sp>
    <xdr:clientData/>
  </xdr:twoCellAnchor>
  <xdr:twoCellAnchor editAs="absolute">
    <xdr:from>
      <xdr:col>5</xdr:col>
      <xdr:colOff>219075</xdr:colOff>
      <xdr:row>11</xdr:row>
      <xdr:rowOff>257175</xdr:rowOff>
    </xdr:from>
    <xdr:to>
      <xdr:col>5</xdr:col>
      <xdr:colOff>3095625</xdr:colOff>
      <xdr:row>20</xdr:row>
      <xdr:rowOff>209550</xdr:rowOff>
    </xdr:to>
    <xdr:grpSp>
      <xdr:nvGrpSpPr>
        <xdr:cNvPr id="124942" name="Groupe 9"/>
        <xdr:cNvGrpSpPr>
          <a:grpSpLocks/>
        </xdr:cNvGrpSpPr>
      </xdr:nvGrpSpPr>
      <xdr:grpSpPr bwMode="auto">
        <a:xfrm>
          <a:off x="4286250" y="4276725"/>
          <a:ext cx="2876550" cy="2771775"/>
          <a:chOff x="18454687" y="4552950"/>
          <a:chExt cx="3240000" cy="3240000"/>
        </a:xfrm>
      </xdr:grpSpPr>
      <xdr:graphicFrame macro="">
        <xdr:nvGraphicFramePr>
          <xdr:cNvPr id="124946" name="Graphique 133"/>
          <xdr:cNvGraphicFramePr>
            <a:graphicFrameLocks/>
          </xdr:cNvGraphicFramePr>
        </xdr:nvGraphicFramePr>
        <xdr:xfrm>
          <a:off x="18454687" y="4552950"/>
          <a:ext cx="3240000" cy="32385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38" name="ZoneTexte 137"/>
          <xdr:cNvSpPr txBox="1"/>
        </xdr:nvSpPr>
        <xdr:spPr>
          <a:xfrm>
            <a:off x="18873098" y="5388002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5</a:t>
            </a:r>
          </a:p>
        </xdr:txBody>
      </xdr:sp>
      <xdr:sp macro="" textlink="">
        <xdr:nvSpPr>
          <xdr:cNvPr id="139" name="ZoneTexte 138"/>
          <xdr:cNvSpPr txBox="1"/>
        </xdr:nvSpPr>
        <xdr:spPr>
          <a:xfrm>
            <a:off x="20997336" y="6790888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16</a:t>
            </a:r>
          </a:p>
        </xdr:txBody>
      </xdr:sp>
      <xdr:sp macro="" textlink="">
        <xdr:nvSpPr>
          <xdr:cNvPr id="143" name="ZoneTexte 142"/>
          <xdr:cNvSpPr txBox="1"/>
        </xdr:nvSpPr>
        <xdr:spPr>
          <a:xfrm>
            <a:off x="18830184" y="6757486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</a:t>
            </a:r>
          </a:p>
        </xdr:txBody>
      </xdr:sp>
      <xdr:sp macro="" textlink="">
        <xdr:nvSpPr>
          <xdr:cNvPr id="144" name="ZoneTexte 143"/>
          <xdr:cNvSpPr txBox="1"/>
        </xdr:nvSpPr>
        <xdr:spPr>
          <a:xfrm>
            <a:off x="18701442" y="6401197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2</a:t>
            </a:r>
          </a:p>
        </xdr:txBody>
      </xdr:sp>
      <xdr:sp macro="" textlink="">
        <xdr:nvSpPr>
          <xdr:cNvPr id="145" name="ZoneTexte 144"/>
          <xdr:cNvSpPr txBox="1"/>
        </xdr:nvSpPr>
        <xdr:spPr>
          <a:xfrm>
            <a:off x="18658528" y="6056043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3</a:t>
            </a:r>
          </a:p>
        </xdr:txBody>
      </xdr:sp>
      <xdr:sp macro="" textlink="">
        <xdr:nvSpPr>
          <xdr:cNvPr id="149" name="ZoneTexte 148"/>
          <xdr:cNvSpPr txBox="1"/>
        </xdr:nvSpPr>
        <xdr:spPr>
          <a:xfrm>
            <a:off x="18722899" y="5688620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4</a:t>
            </a:r>
          </a:p>
        </xdr:txBody>
      </xdr:sp>
      <xdr:sp macro="" textlink="">
        <xdr:nvSpPr>
          <xdr:cNvPr id="160" name="ZoneTexte 159"/>
          <xdr:cNvSpPr txBox="1"/>
        </xdr:nvSpPr>
        <xdr:spPr>
          <a:xfrm>
            <a:off x="19109124" y="5098517"/>
            <a:ext cx="246755" cy="178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6</a:t>
            </a:r>
          </a:p>
        </xdr:txBody>
      </xdr:sp>
      <xdr:sp macro="" textlink="">
        <xdr:nvSpPr>
          <xdr:cNvPr id="161" name="ZoneTexte 160"/>
          <xdr:cNvSpPr txBox="1"/>
        </xdr:nvSpPr>
        <xdr:spPr>
          <a:xfrm>
            <a:off x="19441707" y="4898105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7</a:t>
            </a:r>
          </a:p>
        </xdr:txBody>
      </xdr:sp>
      <xdr:sp macro="" textlink="">
        <xdr:nvSpPr>
          <xdr:cNvPr id="162" name="ZoneTexte 161"/>
          <xdr:cNvSpPr txBox="1"/>
        </xdr:nvSpPr>
        <xdr:spPr>
          <a:xfrm>
            <a:off x="19774290" y="4797898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8</a:t>
            </a:r>
          </a:p>
        </xdr:txBody>
      </xdr:sp>
      <xdr:sp macro="" textlink="">
        <xdr:nvSpPr>
          <xdr:cNvPr id="163" name="ZoneTexte 162"/>
          <xdr:cNvSpPr txBox="1"/>
        </xdr:nvSpPr>
        <xdr:spPr>
          <a:xfrm>
            <a:off x="21008064" y="5399136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12</a:t>
            </a:r>
          </a:p>
        </xdr:txBody>
      </xdr:sp>
      <xdr:sp macro="" textlink="">
        <xdr:nvSpPr>
          <xdr:cNvPr id="166" name="ZoneTexte 165"/>
          <xdr:cNvSpPr txBox="1"/>
        </xdr:nvSpPr>
        <xdr:spPr>
          <a:xfrm>
            <a:off x="20471641" y="4920373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10</a:t>
            </a:r>
          </a:p>
        </xdr:txBody>
      </xdr:sp>
      <xdr:sp macro="" textlink="">
        <xdr:nvSpPr>
          <xdr:cNvPr id="167" name="ZoneTexte 166"/>
          <xdr:cNvSpPr txBox="1"/>
        </xdr:nvSpPr>
        <xdr:spPr>
          <a:xfrm>
            <a:off x="20128329" y="4809032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9</a:t>
            </a:r>
          </a:p>
        </xdr:txBody>
      </xdr:sp>
      <xdr:sp macro="" textlink="">
        <xdr:nvSpPr>
          <xdr:cNvPr id="171" name="ZoneTexte 170"/>
          <xdr:cNvSpPr txBox="1"/>
        </xdr:nvSpPr>
        <xdr:spPr>
          <a:xfrm>
            <a:off x="21211906" y="6100579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14</a:t>
            </a:r>
          </a:p>
        </xdr:txBody>
      </xdr:sp>
      <xdr:sp macro="" textlink="">
        <xdr:nvSpPr>
          <xdr:cNvPr id="172" name="ZoneTexte 171"/>
          <xdr:cNvSpPr txBox="1"/>
        </xdr:nvSpPr>
        <xdr:spPr>
          <a:xfrm>
            <a:off x="21147535" y="6479136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15</a:t>
            </a:r>
          </a:p>
        </xdr:txBody>
      </xdr:sp>
      <xdr:sp macro="" textlink="">
        <xdr:nvSpPr>
          <xdr:cNvPr id="173" name="ZoneTexte 172"/>
          <xdr:cNvSpPr txBox="1"/>
        </xdr:nvSpPr>
        <xdr:spPr>
          <a:xfrm>
            <a:off x="21158263" y="5733156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13</a:t>
            </a:r>
          </a:p>
        </xdr:txBody>
      </xdr:sp>
      <xdr:pic>
        <xdr:nvPicPr>
          <xdr:cNvPr id="124962" name="Image 198"/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976175" y="6897086"/>
            <a:ext cx="2207421" cy="89586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I$16">
        <xdr:nvSpPr>
          <xdr:cNvPr id="200" name="ZoneTexte 199"/>
          <xdr:cNvSpPr txBox="1"/>
        </xdr:nvSpPr>
        <xdr:spPr>
          <a:xfrm>
            <a:off x="19656276" y="7013569"/>
            <a:ext cx="836821" cy="278351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91112FF7-F737-43C0-831F-AD5D045531DB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13 h 50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02" name="ZoneTexte 201"/>
          <xdr:cNvSpPr txBox="1"/>
        </xdr:nvSpPr>
        <xdr:spPr>
          <a:xfrm>
            <a:off x="20772038" y="5120785"/>
            <a:ext cx="246755" cy="178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11</a:t>
            </a:r>
          </a:p>
        </xdr:txBody>
      </xdr:sp>
      <xdr:sp macro="" textlink="">
        <xdr:nvSpPr>
          <xdr:cNvPr id="203" name="ZoneTexte 202"/>
          <xdr:cNvSpPr txBox="1"/>
        </xdr:nvSpPr>
        <xdr:spPr>
          <a:xfrm>
            <a:off x="20814952" y="7024703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17</a:t>
            </a:r>
          </a:p>
        </xdr:txBody>
      </xdr:sp>
      <xdr:sp macro="" textlink="">
        <xdr:nvSpPr>
          <xdr:cNvPr id="204" name="ZoneTexte 203"/>
          <xdr:cNvSpPr txBox="1"/>
        </xdr:nvSpPr>
        <xdr:spPr>
          <a:xfrm>
            <a:off x="19055482" y="7035837"/>
            <a:ext cx="246755" cy="2338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0</a:t>
            </a:r>
          </a:p>
        </xdr:txBody>
      </xdr:sp>
      <xdr:pic>
        <xdr:nvPicPr>
          <xdr:cNvPr id="124967" name="Image 204"/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411925" y="5553077"/>
            <a:ext cx="1304776" cy="12683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3</xdr:col>
      <xdr:colOff>1181100</xdr:colOff>
      <xdr:row>15</xdr:row>
      <xdr:rowOff>200025</xdr:rowOff>
    </xdr:from>
    <xdr:to>
      <xdr:col>3</xdr:col>
      <xdr:colOff>1590675</xdr:colOff>
      <xdr:row>16</xdr:row>
      <xdr:rowOff>104775</xdr:rowOff>
    </xdr:to>
    <xdr:sp macro="" textlink="">
      <xdr:nvSpPr>
        <xdr:cNvPr id="75" name="Cylindre 74"/>
        <xdr:cNvSpPr/>
      </xdr:nvSpPr>
      <xdr:spPr>
        <a:xfrm>
          <a:off x="2200275" y="5619750"/>
          <a:ext cx="409575" cy="314325"/>
        </a:xfrm>
        <a:prstGeom prst="can">
          <a:avLst/>
        </a:prstGeom>
        <a:solidFill>
          <a:srgbClr val="32DCB4">
            <a:alpha val="40000"/>
          </a:srgbClr>
        </a:solidFill>
        <a:ln w="3175" cmpd="sng">
          <a:solidFill>
            <a:srgbClr val="00B050"/>
          </a:solidFill>
        </a:ln>
        <a:effectLst>
          <a:reflection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</xdr:col>
      <xdr:colOff>352425</xdr:colOff>
      <xdr:row>4</xdr:row>
      <xdr:rowOff>238125</xdr:rowOff>
    </xdr:from>
    <xdr:to>
      <xdr:col>3</xdr:col>
      <xdr:colOff>2505075</xdr:colOff>
      <xdr:row>5</xdr:row>
      <xdr:rowOff>381000</xdr:rowOff>
    </xdr:to>
    <xdr:sp macro="" textlink="">
      <xdr:nvSpPr>
        <xdr:cNvPr id="76" name="Organigramme : Disque magnétique 75"/>
        <xdr:cNvSpPr/>
      </xdr:nvSpPr>
      <xdr:spPr>
        <a:xfrm>
          <a:off x="1371600" y="1123950"/>
          <a:ext cx="2152650" cy="657225"/>
        </a:xfrm>
        <a:prstGeom prst="flowChartMagneticDisk">
          <a:avLst/>
        </a:prstGeom>
        <a:solidFill>
          <a:srgbClr val="32DCB4">
            <a:alpha val="40000"/>
          </a:srgbClr>
        </a:soli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5</xdr:col>
      <xdr:colOff>1200150</xdr:colOff>
      <xdr:row>19</xdr:row>
      <xdr:rowOff>123825</xdr:rowOff>
    </xdr:from>
    <xdr:to>
      <xdr:col>5</xdr:col>
      <xdr:colOff>2076450</xdr:colOff>
      <xdr:row>20</xdr:row>
      <xdr:rowOff>98601</xdr:rowOff>
    </xdr:to>
    <xdr:sp macro="" textlink="AOUT_2022!AX7">
      <xdr:nvSpPr>
        <xdr:cNvPr id="48" name="ZoneTexte 47"/>
        <xdr:cNvSpPr txBox="1"/>
      </xdr:nvSpPr>
      <xdr:spPr>
        <a:xfrm>
          <a:off x="5267325" y="6696075"/>
          <a:ext cx="876300" cy="241476"/>
        </a:xfrm>
        <a:prstGeom prst="rect">
          <a:avLst/>
        </a:prstGeom>
        <a:solidFill>
          <a:srgbClr val="FFFF00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fld id="{97F26E9C-677A-4969-AC07-EB69B3D8A3B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vendredi 12 </a:t>
          </a:fld>
          <a:endParaRPr lang="fr-FR" sz="120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0</xdr:row>
          <xdr:rowOff>66675</xdr:rowOff>
        </xdr:from>
        <xdr:to>
          <xdr:col>9</xdr:col>
          <xdr:colOff>742950</xdr:colOff>
          <xdr:row>2</xdr:row>
          <xdr:rowOff>104775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314325</xdr:colOff>
      <xdr:row>16</xdr:row>
      <xdr:rowOff>9525</xdr:rowOff>
    </xdr:from>
    <xdr:to>
      <xdr:col>3</xdr:col>
      <xdr:colOff>857251</xdr:colOff>
      <xdr:row>16</xdr:row>
      <xdr:rowOff>200025</xdr:rowOff>
    </xdr:to>
    <xdr:sp macro="" textlink="">
      <xdr:nvSpPr>
        <xdr:cNvPr id="49" name="ZoneTexte 48"/>
        <xdr:cNvSpPr txBox="1"/>
      </xdr:nvSpPr>
      <xdr:spPr>
        <a:xfrm>
          <a:off x="1333500" y="5829300"/>
          <a:ext cx="54292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200"/>
            <a:t>  Jour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23</xdr:row>
      <xdr:rowOff>114300</xdr:rowOff>
    </xdr:from>
    <xdr:to>
      <xdr:col>5</xdr:col>
      <xdr:colOff>142875</xdr:colOff>
      <xdr:row>38</xdr:row>
      <xdr:rowOff>171450</xdr:rowOff>
    </xdr:to>
    <xdr:grpSp>
      <xdr:nvGrpSpPr>
        <xdr:cNvPr id="123906" name="Groupe 2"/>
        <xdr:cNvGrpSpPr>
          <a:grpSpLocks/>
        </xdr:cNvGrpSpPr>
      </xdr:nvGrpSpPr>
      <xdr:grpSpPr bwMode="auto">
        <a:xfrm>
          <a:off x="3619500" y="4495800"/>
          <a:ext cx="2876550" cy="2914650"/>
          <a:chOff x="8401057" y="4524375"/>
          <a:chExt cx="3124200" cy="2914792"/>
        </a:xfrm>
      </xdr:grpSpPr>
      <xdr:grpSp>
        <xdr:nvGrpSpPr>
          <xdr:cNvPr id="123921" name="Groupe 85"/>
          <xdr:cNvGrpSpPr>
            <a:grpSpLocks/>
          </xdr:cNvGrpSpPr>
        </xdr:nvGrpSpPr>
        <xdr:grpSpPr bwMode="auto">
          <a:xfrm>
            <a:off x="8401057" y="4524375"/>
            <a:ext cx="3124200" cy="2914792"/>
            <a:chOff x="19411950" y="214311"/>
            <a:chExt cx="3456549" cy="3541499"/>
          </a:xfrm>
        </xdr:grpSpPr>
        <xdr:pic>
          <xdr:nvPicPr>
            <xdr:cNvPr id="123924" name="Image 86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9411950" y="214311"/>
              <a:ext cx="3456439" cy="3456439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grpSp>
          <xdr:nvGrpSpPr>
            <xdr:cNvPr id="123925" name="Groupe 87"/>
            <xdr:cNvGrpSpPr>
              <a:grpSpLocks/>
            </xdr:cNvGrpSpPr>
          </xdr:nvGrpSpPr>
          <xdr:grpSpPr bwMode="auto">
            <a:xfrm>
              <a:off x="19413312" y="388565"/>
              <a:ext cx="3455187" cy="3367245"/>
              <a:chOff x="19413312" y="388565"/>
              <a:chExt cx="3455187" cy="3367245"/>
            </a:xfrm>
          </xdr:grpSpPr>
          <xdr:graphicFrame macro="">
            <xdr:nvGraphicFramePr>
              <xdr:cNvPr id="123926" name="Graphique 88"/>
              <xdr:cNvGraphicFramePr>
                <a:graphicFrameLocks noChangeAspect="1"/>
              </xdr:cNvGraphicFramePr>
            </xdr:nvGraphicFramePr>
            <xdr:xfrm>
              <a:off x="19439941" y="388565"/>
              <a:ext cx="3407763" cy="336724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pSp>
            <xdr:nvGrpSpPr>
              <xdr:cNvPr id="123927" name="Groupe 89"/>
              <xdr:cNvGrpSpPr>
                <a:grpSpLocks/>
              </xdr:cNvGrpSpPr>
            </xdr:nvGrpSpPr>
            <xdr:grpSpPr bwMode="auto">
              <a:xfrm>
                <a:off x="19609937" y="563279"/>
                <a:ext cx="3095934" cy="2548247"/>
                <a:chOff x="19609937" y="563279"/>
                <a:chExt cx="3095934" cy="2548247"/>
              </a:xfrm>
            </xdr:grpSpPr>
            <xdr:cxnSp macro="">
              <xdr:nvCxnSpPr>
                <xdr:cNvPr id="92" name="Connecteur droit 91"/>
                <xdr:cNvCxnSpPr/>
              </xdr:nvCxnSpPr>
              <xdr:spPr>
                <a:xfrm rot="10260000" flipV="1">
                  <a:off x="20968542" y="792988"/>
                  <a:ext cx="0" cy="13888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3" name="ZoneTexte 92"/>
                <xdr:cNvSpPr txBox="1"/>
              </xdr:nvSpPr>
              <xdr:spPr>
                <a:xfrm>
                  <a:off x="21781174" y="2876222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430</a:t>
                  </a:r>
                </a:p>
              </xdr:txBody>
            </xdr:sp>
            <xdr:sp macro="" textlink="">
              <xdr:nvSpPr>
                <xdr:cNvPr id="94" name="Ellipse 93"/>
                <xdr:cNvSpPr>
                  <a:spLocks noChangeAspect="1"/>
                </xdr:cNvSpPr>
              </xdr:nvSpPr>
              <xdr:spPr>
                <a:xfrm>
                  <a:off x="19961336" y="769841"/>
                  <a:ext cx="2346332" cy="2337852"/>
                </a:xfrm>
                <a:prstGeom prst="ellipse">
                  <a:avLst/>
                </a:prstGeom>
                <a:noFill/>
                <a:ln w="15875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endParaRPr lang="fr-FR"/>
                </a:p>
              </xdr:txBody>
            </xdr:sp>
            <xdr:cxnSp macro="">
              <xdr:nvCxnSpPr>
                <xdr:cNvPr id="95" name="Connecteur droit 94"/>
                <xdr:cNvCxnSpPr/>
              </xdr:nvCxnSpPr>
              <xdr:spPr>
                <a:xfrm rot="2100000" flipV="1">
                  <a:off x="20510721" y="2760487"/>
                  <a:ext cx="0" cy="150456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6" name="ZoneTexte 95"/>
                <xdr:cNvSpPr txBox="1"/>
              </xdr:nvSpPr>
              <xdr:spPr>
                <a:xfrm>
                  <a:off x="20258919" y="2829928"/>
                  <a:ext cx="217465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0</a:t>
                  </a:r>
                </a:p>
              </xdr:txBody>
            </xdr:sp>
            <xdr:cxnSp macro="">
              <xdr:nvCxnSpPr>
                <xdr:cNvPr id="97" name="Connecteur droit 96"/>
                <xdr:cNvCxnSpPr/>
              </xdr:nvCxnSpPr>
              <xdr:spPr>
                <a:xfrm rot="3180000" flipV="1">
                  <a:off x="20236028" y="2598841"/>
                  <a:ext cx="0" cy="68673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8" name="ZoneTexte 97"/>
                <xdr:cNvSpPr txBox="1"/>
              </xdr:nvSpPr>
              <xdr:spPr>
                <a:xfrm>
                  <a:off x="19858326" y="2656325"/>
                  <a:ext cx="446375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</a:t>
                  </a:r>
                </a:p>
              </xdr:txBody>
            </xdr:sp>
            <xdr:cxnSp macro="">
              <xdr:nvCxnSpPr>
                <xdr:cNvPr id="99" name="Connecteur droit 98"/>
                <xdr:cNvCxnSpPr/>
              </xdr:nvCxnSpPr>
              <xdr:spPr>
                <a:xfrm rot="4200000" flipV="1">
                  <a:off x="20104405" y="2257870"/>
                  <a:ext cx="0" cy="14879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0" name="ZoneTexte 99"/>
                <xdr:cNvSpPr txBox="1"/>
              </xdr:nvSpPr>
              <xdr:spPr>
                <a:xfrm>
                  <a:off x="19617970" y="1950340"/>
                  <a:ext cx="389148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75</a:t>
                  </a:r>
                </a:p>
              </xdr:txBody>
            </xdr:sp>
            <xdr:sp macro="" textlink="">
              <xdr:nvSpPr>
                <xdr:cNvPr id="101" name="ZoneTexte 100"/>
                <xdr:cNvSpPr txBox="1"/>
              </xdr:nvSpPr>
              <xdr:spPr>
                <a:xfrm>
                  <a:off x="19663752" y="2332266"/>
                  <a:ext cx="412039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50</a:t>
                  </a:r>
                </a:p>
              </xdr:txBody>
            </xdr:sp>
            <xdr:cxnSp macro="">
              <xdr:nvCxnSpPr>
                <xdr:cNvPr id="102" name="Connecteur droit 101"/>
                <xdr:cNvCxnSpPr/>
              </xdr:nvCxnSpPr>
              <xdr:spPr>
                <a:xfrm rot="5160000" flipV="1">
                  <a:off x="20007118" y="1985445"/>
                  <a:ext cx="0" cy="68673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3" name="ZoneTexte 102"/>
                <xdr:cNvSpPr txBox="1"/>
              </xdr:nvSpPr>
              <xdr:spPr>
                <a:xfrm>
                  <a:off x="19606524" y="1568414"/>
                  <a:ext cx="469266" cy="15045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100</a:t>
                  </a:r>
                </a:p>
              </xdr:txBody>
            </xdr:sp>
            <xdr:cxnSp macro="">
              <xdr:nvCxnSpPr>
                <xdr:cNvPr id="104" name="Connecteur droit 103"/>
                <xdr:cNvCxnSpPr/>
              </xdr:nvCxnSpPr>
              <xdr:spPr>
                <a:xfrm rot="6240000" flipV="1">
                  <a:off x="20075791" y="1627049"/>
                  <a:ext cx="0" cy="137346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5" name="Connecteur droit 104"/>
                <xdr:cNvCxnSpPr/>
              </xdr:nvCxnSpPr>
              <xdr:spPr>
                <a:xfrm rot="7200000" flipV="1">
                  <a:off x="20155909" y="1348901"/>
                  <a:ext cx="0" cy="68673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6" name="ZoneTexte 105"/>
                <xdr:cNvSpPr txBox="1"/>
              </xdr:nvSpPr>
              <xdr:spPr>
                <a:xfrm>
                  <a:off x="19743871" y="1221208"/>
                  <a:ext cx="457821" cy="15045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125</a:t>
                  </a:r>
                </a:p>
              </xdr:txBody>
            </xdr:sp>
            <xdr:cxnSp macro="">
              <xdr:nvCxnSpPr>
                <xdr:cNvPr id="107" name="Connecteur droit 106"/>
                <xdr:cNvCxnSpPr/>
              </xdr:nvCxnSpPr>
              <xdr:spPr>
                <a:xfrm rot="8220000" flipV="1">
                  <a:off x="20373374" y="1082326"/>
                  <a:ext cx="0" cy="13888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8" name="ZoneTexte 107"/>
                <xdr:cNvSpPr txBox="1"/>
              </xdr:nvSpPr>
              <xdr:spPr>
                <a:xfrm>
                  <a:off x="19984227" y="908723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150</a:t>
                  </a:r>
                </a:p>
              </xdr:txBody>
            </xdr:sp>
            <xdr:cxnSp macro="">
              <xdr:nvCxnSpPr>
                <xdr:cNvPr id="109" name="Connecteur droit 108"/>
                <xdr:cNvCxnSpPr/>
              </xdr:nvCxnSpPr>
              <xdr:spPr>
                <a:xfrm rot="9240000" flipV="1">
                  <a:off x="20636621" y="885576"/>
                  <a:ext cx="0" cy="69441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0" name="ZoneTexte 109"/>
                <xdr:cNvSpPr txBox="1"/>
              </xdr:nvSpPr>
              <xdr:spPr>
                <a:xfrm>
                  <a:off x="20339038" y="688826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175</a:t>
                  </a:r>
                </a:p>
              </xdr:txBody>
            </xdr:sp>
            <xdr:sp macro="" textlink="">
              <xdr:nvSpPr>
                <xdr:cNvPr id="111" name="ZoneTexte 110"/>
                <xdr:cNvSpPr txBox="1"/>
              </xdr:nvSpPr>
              <xdr:spPr>
                <a:xfrm>
                  <a:off x="20716740" y="561517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200</a:t>
                  </a:r>
                </a:p>
              </xdr:txBody>
            </xdr:sp>
            <xdr:cxnSp macro="">
              <xdr:nvCxnSpPr>
                <xdr:cNvPr id="112" name="Connecteur droit 111"/>
                <xdr:cNvCxnSpPr/>
              </xdr:nvCxnSpPr>
              <xdr:spPr>
                <a:xfrm rot="19380000" flipV="1">
                  <a:off x="21746837" y="2772060"/>
                  <a:ext cx="0" cy="150456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3" name="Connecteur droit 112"/>
                <xdr:cNvCxnSpPr/>
              </xdr:nvCxnSpPr>
              <xdr:spPr>
                <a:xfrm rot="11220000" flipV="1">
                  <a:off x="21277571" y="781414"/>
                  <a:ext cx="0" cy="69441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4" name="ZoneTexte 113"/>
                <xdr:cNvSpPr txBox="1"/>
              </xdr:nvSpPr>
              <xdr:spPr>
                <a:xfrm>
                  <a:off x="21094442" y="561517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225</a:t>
                  </a:r>
                </a:p>
              </xdr:txBody>
            </xdr:sp>
            <xdr:cxnSp macro="">
              <xdr:nvCxnSpPr>
                <xdr:cNvPr id="115" name="Connecteur droit 114"/>
                <xdr:cNvCxnSpPr/>
              </xdr:nvCxnSpPr>
              <xdr:spPr>
                <a:xfrm rot="12240000" flipV="1">
                  <a:off x="21598045" y="874002"/>
                  <a:ext cx="0" cy="13888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6" name="ZoneTexte 115"/>
                <xdr:cNvSpPr txBox="1"/>
              </xdr:nvSpPr>
              <xdr:spPr>
                <a:xfrm>
                  <a:off x="21460699" y="665679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250</a:t>
                  </a:r>
                </a:p>
              </xdr:txBody>
            </xdr:sp>
            <xdr:cxnSp macro="">
              <xdr:nvCxnSpPr>
                <xdr:cNvPr id="117" name="Connecteur droit 116"/>
                <xdr:cNvCxnSpPr/>
              </xdr:nvCxnSpPr>
              <xdr:spPr>
                <a:xfrm rot="13260000" flipV="1">
                  <a:off x="21884183" y="1059179"/>
                  <a:ext cx="0" cy="81015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8" name="ZoneTexte 117"/>
                <xdr:cNvSpPr txBox="1"/>
              </xdr:nvSpPr>
              <xdr:spPr>
                <a:xfrm>
                  <a:off x="21815510" y="885576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275</a:t>
                  </a:r>
                </a:p>
              </xdr:txBody>
            </xdr:sp>
            <xdr:cxnSp macro="">
              <xdr:nvCxnSpPr>
                <xdr:cNvPr id="119" name="Connecteur droit 118"/>
                <xdr:cNvCxnSpPr/>
              </xdr:nvCxnSpPr>
              <xdr:spPr>
                <a:xfrm rot="14280000" flipV="1">
                  <a:off x="22073035" y="1308841"/>
                  <a:ext cx="0" cy="14879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0" name="ZoneTexte 119"/>
                <xdr:cNvSpPr txBox="1"/>
              </xdr:nvSpPr>
              <xdr:spPr>
                <a:xfrm>
                  <a:off x="22044421" y="1186487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300</a:t>
                  </a:r>
                </a:p>
              </xdr:txBody>
            </xdr:sp>
            <xdr:cxnSp macro="">
              <xdr:nvCxnSpPr>
                <xdr:cNvPr id="121" name="Connecteur droit 120"/>
                <xdr:cNvCxnSpPr/>
              </xdr:nvCxnSpPr>
              <xdr:spPr>
                <a:xfrm rot="15300000" flipV="1">
                  <a:off x="22233272" y="1620942"/>
                  <a:ext cx="0" cy="80119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2" name="ZoneTexte 121"/>
                <xdr:cNvSpPr txBox="1"/>
              </xdr:nvSpPr>
              <xdr:spPr>
                <a:xfrm>
                  <a:off x="22216104" y="1545267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325</a:t>
                  </a:r>
                </a:p>
              </xdr:txBody>
            </xdr:sp>
            <xdr:cxnSp macro="">
              <xdr:nvCxnSpPr>
                <xdr:cNvPr id="123" name="Connecteur droit 122"/>
                <xdr:cNvCxnSpPr/>
              </xdr:nvCxnSpPr>
              <xdr:spPr>
                <a:xfrm rot="16380000" flipV="1">
                  <a:off x="22238995" y="1939535"/>
                  <a:ext cx="0" cy="137346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4" name="ZoneTexte 123"/>
                <xdr:cNvSpPr txBox="1"/>
              </xdr:nvSpPr>
              <xdr:spPr>
                <a:xfrm>
                  <a:off x="22238995" y="1961914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350</a:t>
                  </a:r>
                </a:p>
              </xdr:txBody>
            </xdr:sp>
            <xdr:cxnSp macro="">
              <xdr:nvCxnSpPr>
                <xdr:cNvPr id="125" name="Connecteur droit 124"/>
                <xdr:cNvCxnSpPr/>
              </xdr:nvCxnSpPr>
              <xdr:spPr>
                <a:xfrm rot="17340000" flipV="1">
                  <a:off x="22193213" y="2286356"/>
                  <a:ext cx="0" cy="68673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6" name="ZoneTexte 125"/>
                <xdr:cNvSpPr txBox="1"/>
              </xdr:nvSpPr>
              <xdr:spPr>
                <a:xfrm>
                  <a:off x="22170321" y="2320693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375</a:t>
                  </a:r>
                </a:p>
              </xdr:txBody>
            </xdr:sp>
            <xdr:cxnSp macro="">
              <xdr:nvCxnSpPr>
                <xdr:cNvPr id="127" name="Connecteur droit 126"/>
                <xdr:cNvCxnSpPr/>
              </xdr:nvCxnSpPr>
              <xdr:spPr>
                <a:xfrm rot="18360000" flipV="1">
                  <a:off x="22015808" y="2512487"/>
                  <a:ext cx="0" cy="14879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8" name="ZoneTexte 127"/>
                <xdr:cNvSpPr txBox="1"/>
              </xdr:nvSpPr>
              <xdr:spPr>
                <a:xfrm>
                  <a:off x="21964302" y="2667899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400</a:t>
                  </a:r>
                </a:p>
              </xdr:txBody>
            </xdr:sp>
          </xdr:grpSp>
          <xdr:pic>
            <xdr:nvPicPr>
              <xdr:cNvPr id="123928" name="Image 90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9413312" y="2697311"/>
                <a:ext cx="3455187" cy="101622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</xdr:grpSp>
      </xdr:grpSp>
      <xdr:sp macro="" textlink="$C$48">
        <xdr:nvSpPr>
          <xdr:cNvPr id="130" name="ZoneTexte 129"/>
          <xdr:cNvSpPr txBox="1"/>
        </xdr:nvSpPr>
        <xdr:spPr>
          <a:xfrm>
            <a:off x="9425215" y="6877165"/>
            <a:ext cx="982778" cy="276238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966E826-BB28-4ECD-A529-AFC4F3CD5B9A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366 h 41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pic>
        <xdr:nvPicPr>
          <xdr:cNvPr id="123923" name="Image 131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2083" y="5381626"/>
            <a:ext cx="1133660" cy="11059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absolute">
    <xdr:from>
      <xdr:col>3</xdr:col>
      <xdr:colOff>76200</xdr:colOff>
      <xdr:row>3</xdr:row>
      <xdr:rowOff>57150</xdr:rowOff>
    </xdr:from>
    <xdr:to>
      <xdr:col>5</xdr:col>
      <xdr:colOff>161925</xdr:colOff>
      <xdr:row>18</xdr:row>
      <xdr:rowOff>76200</xdr:rowOff>
    </xdr:to>
    <xdr:grpSp>
      <xdr:nvGrpSpPr>
        <xdr:cNvPr id="123907" name="Groupe 9"/>
        <xdr:cNvGrpSpPr>
          <a:grpSpLocks/>
        </xdr:cNvGrpSpPr>
      </xdr:nvGrpSpPr>
      <xdr:grpSpPr bwMode="auto">
        <a:xfrm>
          <a:off x="3638550" y="628650"/>
          <a:ext cx="2876550" cy="2876550"/>
          <a:chOff x="809625" y="571500"/>
          <a:chExt cx="2952000" cy="2880000"/>
        </a:xfrm>
      </xdr:grpSpPr>
      <xdr:graphicFrame macro="">
        <xdr:nvGraphicFramePr>
          <xdr:cNvPr id="123919" name="Graphique 10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$C$50">
        <xdr:nvSpPr>
          <xdr:cNvPr id="12" name="Ellipse 11"/>
          <xdr:cNvSpPr/>
        </xdr:nvSpPr>
        <xdr:spPr>
          <a:xfrm>
            <a:off x="1894632" y="1610970"/>
            <a:ext cx="791762" cy="791523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C30457A-2E51-4888-82E5-62A44C3774A6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31 Jours</a:t>
            </a:fld>
            <a:endParaRPr lang="fr-FR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381000</xdr:colOff>
      <xdr:row>46</xdr:row>
      <xdr:rowOff>161925</xdr:rowOff>
    </xdr:from>
    <xdr:to>
      <xdr:col>6</xdr:col>
      <xdr:colOff>200025</xdr:colOff>
      <xdr:row>62</xdr:row>
      <xdr:rowOff>180975</xdr:rowOff>
    </xdr:to>
    <xdr:grpSp>
      <xdr:nvGrpSpPr>
        <xdr:cNvPr id="123908" name="Groupe 21"/>
        <xdr:cNvGrpSpPr>
          <a:grpSpLocks/>
        </xdr:cNvGrpSpPr>
      </xdr:nvGrpSpPr>
      <xdr:grpSpPr bwMode="auto">
        <a:xfrm>
          <a:off x="4048125" y="8924925"/>
          <a:ext cx="3067050" cy="3067050"/>
          <a:chOff x="809625" y="571500"/>
          <a:chExt cx="2952000" cy="2880000"/>
        </a:xfrm>
      </xdr:grpSpPr>
      <xdr:graphicFrame macro="">
        <xdr:nvGraphicFramePr>
          <xdr:cNvPr id="123917" name="Graphique 22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$G$53">
        <xdr:nvSpPr>
          <xdr:cNvPr id="24" name="Ellipse 23"/>
          <xdr:cNvSpPr/>
        </xdr:nvSpPr>
        <xdr:spPr>
          <a:xfrm>
            <a:off x="1891414" y="1609016"/>
            <a:ext cx="797590" cy="79602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E0D1C41-33B3-4EDA-97EF-9134BFA0800A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#REF!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0</xdr:col>
      <xdr:colOff>352425</xdr:colOff>
      <xdr:row>23</xdr:row>
      <xdr:rowOff>114300</xdr:rowOff>
    </xdr:from>
    <xdr:to>
      <xdr:col>2</xdr:col>
      <xdr:colOff>152400</xdr:colOff>
      <xdr:row>38</xdr:row>
      <xdr:rowOff>133350</xdr:rowOff>
    </xdr:to>
    <xdr:grpSp>
      <xdr:nvGrpSpPr>
        <xdr:cNvPr id="123909" name="Groupe 41"/>
        <xdr:cNvGrpSpPr>
          <a:grpSpLocks/>
        </xdr:cNvGrpSpPr>
      </xdr:nvGrpSpPr>
      <xdr:grpSpPr bwMode="auto">
        <a:xfrm>
          <a:off x="352425" y="4495800"/>
          <a:ext cx="2876550" cy="2876550"/>
          <a:chOff x="1514475" y="4581525"/>
          <a:chExt cx="2952000" cy="2952000"/>
        </a:xfrm>
      </xdr:grpSpPr>
      <xdr:graphicFrame macro="">
        <xdr:nvGraphicFramePr>
          <xdr:cNvPr id="123914" name="Graphique 42"/>
          <xdr:cNvGraphicFramePr>
            <a:graphicFrameLocks/>
          </xdr:cNvGraphicFramePr>
        </xdr:nvGraphicFramePr>
        <xdr:xfrm>
          <a:off x="1514475" y="4581525"/>
          <a:ext cx="2952000" cy="295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pic>
        <xdr:nvPicPr>
          <xdr:cNvPr id="123915" name="Image 43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495550" y="5705475"/>
            <a:ext cx="1016232" cy="8765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B$48">
        <xdr:nvSpPr>
          <xdr:cNvPr id="45" name="ZoneTexte 44"/>
          <xdr:cNvSpPr txBox="1"/>
        </xdr:nvSpPr>
        <xdr:spPr>
          <a:xfrm>
            <a:off x="2482184" y="5871803"/>
            <a:ext cx="977483" cy="2541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D8A2E9E-C6A7-4F4A-81B6-C3D9E6115AD8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24:04 h</a:t>
            </a:fld>
            <a:endParaRPr lang="fr-FR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0</xdr:col>
      <xdr:colOff>361950</xdr:colOff>
      <xdr:row>3</xdr:row>
      <xdr:rowOff>57150</xdr:rowOff>
    </xdr:from>
    <xdr:to>
      <xdr:col>2</xdr:col>
      <xdr:colOff>161925</xdr:colOff>
      <xdr:row>18</xdr:row>
      <xdr:rowOff>76200</xdr:rowOff>
    </xdr:to>
    <xdr:grpSp>
      <xdr:nvGrpSpPr>
        <xdr:cNvPr id="123910" name="Groupe 3"/>
        <xdr:cNvGrpSpPr>
          <a:grpSpLocks/>
        </xdr:cNvGrpSpPr>
      </xdr:nvGrpSpPr>
      <xdr:grpSpPr bwMode="auto">
        <a:xfrm>
          <a:off x="361950" y="628650"/>
          <a:ext cx="2876550" cy="2876550"/>
          <a:chOff x="809625" y="647700"/>
          <a:chExt cx="2990100" cy="2880000"/>
        </a:xfrm>
      </xdr:grpSpPr>
      <xdr:graphicFrame macro="">
        <xdr:nvGraphicFramePr>
          <xdr:cNvPr id="123911" name="Graphique 53"/>
          <xdr:cNvGraphicFramePr>
            <a:graphicFrameLocks/>
          </xdr:cNvGraphicFramePr>
        </xdr:nvGraphicFramePr>
        <xdr:xfrm>
          <a:off x="809625" y="647700"/>
          <a:ext cx="29901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pic>
        <xdr:nvPicPr>
          <xdr:cNvPr id="123912" name="Image 35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81175" y="1695450"/>
            <a:ext cx="1016232" cy="8765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C$51">
        <xdr:nvSpPr>
          <xdr:cNvPr id="37" name="ZoneTexte 36"/>
          <xdr:cNvSpPr txBox="1"/>
        </xdr:nvSpPr>
        <xdr:spPr>
          <a:xfrm>
            <a:off x="1968041" y="1868362"/>
            <a:ext cx="732674" cy="2479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DB759FA1-6DC9-4CD8-8D51-4F03CDB366FC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2 Jours</a:t>
            </a:fld>
            <a:endParaRPr lang="fr-FR" sz="1200" b="1">
              <a:solidFill>
                <a:schemeClr val="bg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104775</xdr:rowOff>
        </xdr:from>
        <xdr:to>
          <xdr:col>6</xdr:col>
          <xdr:colOff>666750</xdr:colOff>
          <xdr:row>2</xdr:row>
          <xdr:rowOff>161925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2343150</xdr:colOff>
      <xdr:row>4</xdr:row>
      <xdr:rowOff>57150</xdr:rowOff>
    </xdr:from>
    <xdr:to>
      <xdr:col>4</xdr:col>
      <xdr:colOff>3955746</xdr:colOff>
      <xdr:row>12</xdr:row>
      <xdr:rowOff>19800</xdr:rowOff>
    </xdr:to>
    <xdr:pic>
      <xdr:nvPicPr>
        <xdr:cNvPr id="154783" name="HublotLun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0975" y="1076325"/>
          <a:ext cx="1612596" cy="1620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352425</xdr:colOff>
      <xdr:row>4</xdr:row>
      <xdr:rowOff>47625</xdr:rowOff>
    </xdr:from>
    <xdr:to>
      <xdr:col>4</xdr:col>
      <xdr:colOff>1971675</xdr:colOff>
      <xdr:row>12</xdr:row>
      <xdr:rowOff>47625</xdr:rowOff>
    </xdr:to>
    <xdr:pic>
      <xdr:nvPicPr>
        <xdr:cNvPr id="154782" name="hublot_Lune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990600"/>
          <a:ext cx="1619250" cy="1628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152400</xdr:colOff>
      <xdr:row>0</xdr:row>
      <xdr:rowOff>180975</xdr:rowOff>
    </xdr:from>
    <xdr:to>
      <xdr:col>7</xdr:col>
      <xdr:colOff>523875</xdr:colOff>
      <xdr:row>1</xdr:row>
      <xdr:rowOff>247650</xdr:rowOff>
    </xdr:to>
    <xdr:pic>
      <xdr:nvPicPr>
        <xdr:cNvPr id="154690" name="Image 3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63525" y="180975"/>
          <a:ext cx="37147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19050</xdr:colOff>
      <xdr:row>2</xdr:row>
      <xdr:rowOff>9525</xdr:rowOff>
    </xdr:from>
    <xdr:to>
      <xdr:col>4</xdr:col>
      <xdr:colOff>514350</xdr:colOff>
      <xdr:row>3</xdr:row>
      <xdr:rowOff>152400</xdr:rowOff>
    </xdr:to>
    <xdr:pic>
      <xdr:nvPicPr>
        <xdr:cNvPr id="154692" name="Image 15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6875" y="419100"/>
          <a:ext cx="49530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4381500</xdr:colOff>
      <xdr:row>4</xdr:row>
      <xdr:rowOff>19050</xdr:rowOff>
    </xdr:from>
    <xdr:to>
      <xdr:col>4</xdr:col>
      <xdr:colOff>6000750</xdr:colOff>
      <xdr:row>12</xdr:row>
      <xdr:rowOff>19050</xdr:rowOff>
    </xdr:to>
    <xdr:pic>
      <xdr:nvPicPr>
        <xdr:cNvPr id="154694" name="Image 2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9325" y="1038225"/>
          <a:ext cx="1619250" cy="1628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8439150</xdr:colOff>
      <xdr:row>5</xdr:row>
      <xdr:rowOff>0</xdr:rowOff>
    </xdr:from>
    <xdr:to>
      <xdr:col>4</xdr:col>
      <xdr:colOff>9772650</xdr:colOff>
      <xdr:row>11</xdr:row>
      <xdr:rowOff>142875</xdr:rowOff>
    </xdr:to>
    <xdr:pic>
      <xdr:nvPicPr>
        <xdr:cNvPr id="154695" name="Image 24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86975" y="1143000"/>
          <a:ext cx="1333500" cy="1314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3733800</xdr:colOff>
      <xdr:row>17</xdr:row>
      <xdr:rowOff>171450</xdr:rowOff>
    </xdr:from>
    <xdr:to>
      <xdr:col>4</xdr:col>
      <xdr:colOff>6734175</xdr:colOff>
      <xdr:row>27</xdr:row>
      <xdr:rowOff>66675</xdr:rowOff>
    </xdr:to>
    <xdr:pic>
      <xdr:nvPicPr>
        <xdr:cNvPr id="154697" name="Image 26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1625" y="3962400"/>
          <a:ext cx="3000375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8105775</xdr:colOff>
      <xdr:row>17</xdr:row>
      <xdr:rowOff>171451</xdr:rowOff>
    </xdr:from>
    <xdr:to>
      <xdr:col>4</xdr:col>
      <xdr:colOff>8771775</xdr:colOff>
      <xdr:row>27</xdr:row>
      <xdr:rowOff>66451</xdr:rowOff>
    </xdr:to>
    <xdr:sp macro="" textlink="">
      <xdr:nvSpPr>
        <xdr:cNvPr id="132" name="Rectangle 131"/>
        <xdr:cNvSpPr/>
      </xdr:nvSpPr>
      <xdr:spPr>
        <a:xfrm>
          <a:off x="9753600" y="4057651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4</xdr:col>
      <xdr:colOff>8058150</xdr:colOff>
      <xdr:row>18</xdr:row>
      <xdr:rowOff>19050</xdr:rowOff>
    </xdr:from>
    <xdr:to>
      <xdr:col>4</xdr:col>
      <xdr:colOff>8772525</xdr:colOff>
      <xdr:row>27</xdr:row>
      <xdr:rowOff>104775</xdr:rowOff>
    </xdr:to>
    <xdr:graphicFrame macro="">
      <xdr:nvGraphicFramePr>
        <xdr:cNvPr id="154699" name="Graphique 1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7058317</xdr:colOff>
      <xdr:row>17</xdr:row>
      <xdr:rowOff>176211</xdr:rowOff>
    </xdr:from>
    <xdr:to>
      <xdr:col>4</xdr:col>
      <xdr:colOff>7724317</xdr:colOff>
      <xdr:row>27</xdr:row>
      <xdr:rowOff>71211</xdr:rowOff>
    </xdr:to>
    <xdr:sp macro="" textlink="">
      <xdr:nvSpPr>
        <xdr:cNvPr id="136" name="Rectangle 135"/>
        <xdr:cNvSpPr/>
      </xdr:nvSpPr>
      <xdr:spPr>
        <a:xfrm>
          <a:off x="8706142" y="4062411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4</xdr:col>
      <xdr:colOff>7029450</xdr:colOff>
      <xdr:row>18</xdr:row>
      <xdr:rowOff>9525</xdr:rowOff>
    </xdr:from>
    <xdr:to>
      <xdr:col>4</xdr:col>
      <xdr:colOff>7724775</xdr:colOff>
      <xdr:row>27</xdr:row>
      <xdr:rowOff>95250</xdr:rowOff>
    </xdr:to>
    <xdr:graphicFrame macro="">
      <xdr:nvGraphicFramePr>
        <xdr:cNvPr id="154701" name="Graphique 1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7058025</xdr:colOff>
      <xdr:row>16</xdr:row>
      <xdr:rowOff>228600</xdr:rowOff>
    </xdr:from>
    <xdr:to>
      <xdr:col>4</xdr:col>
      <xdr:colOff>7706025</xdr:colOff>
      <xdr:row>17</xdr:row>
      <xdr:rowOff>171450</xdr:rowOff>
    </xdr:to>
    <xdr:sp macro="" textlink="RELEVÉS!AK5">
      <xdr:nvSpPr>
        <xdr:cNvPr id="144" name="ZoneTexte 143"/>
        <xdr:cNvSpPr txBox="1"/>
      </xdr:nvSpPr>
      <xdr:spPr>
        <a:xfrm>
          <a:off x="8705850" y="3133725"/>
          <a:ext cx="64800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9DA5972-1A46-49AF-AEC6-FDA64CB586C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2.8 mm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8048625</xdr:colOff>
      <xdr:row>16</xdr:row>
      <xdr:rowOff>228600</xdr:rowOff>
    </xdr:from>
    <xdr:to>
      <xdr:col>4</xdr:col>
      <xdr:colOff>8770725</xdr:colOff>
      <xdr:row>17</xdr:row>
      <xdr:rowOff>152400</xdr:rowOff>
    </xdr:to>
    <xdr:sp macro="" textlink="AOUT_2022!AG1">
      <xdr:nvSpPr>
        <xdr:cNvPr id="147" name="ZoneTexte 146"/>
        <xdr:cNvSpPr txBox="1"/>
      </xdr:nvSpPr>
      <xdr:spPr>
        <a:xfrm>
          <a:off x="9696450" y="3857625"/>
          <a:ext cx="7221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5A267AE-9E01-4FDD-8886-9946ACC76DBD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25.70 mm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7038975</xdr:colOff>
      <xdr:row>17</xdr:row>
      <xdr:rowOff>152400</xdr:rowOff>
    </xdr:from>
    <xdr:to>
      <xdr:col>4</xdr:col>
      <xdr:colOff>7724775</xdr:colOff>
      <xdr:row>27</xdr:row>
      <xdr:rowOff>76200</xdr:rowOff>
    </xdr:to>
    <xdr:grpSp>
      <xdr:nvGrpSpPr>
        <xdr:cNvPr id="154707" name="Groupe 46"/>
        <xdr:cNvGrpSpPr>
          <a:grpSpLocks/>
        </xdr:cNvGrpSpPr>
      </xdr:nvGrpSpPr>
      <xdr:grpSpPr bwMode="auto">
        <a:xfrm>
          <a:off x="8686800" y="4067175"/>
          <a:ext cx="685800" cy="1828800"/>
          <a:chOff x="10753725" y="14144625"/>
          <a:chExt cx="657526" cy="1771650"/>
        </a:xfrm>
      </xdr:grpSpPr>
      <xdr:sp macro="" textlink="">
        <xdr:nvSpPr>
          <xdr:cNvPr id="157" name="Rectangle 156"/>
          <xdr:cNvSpPr/>
        </xdr:nvSpPr>
        <xdr:spPr>
          <a:xfrm>
            <a:off x="10753725" y="14144625"/>
            <a:ext cx="648394" cy="249138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58" name="Trapèze 157"/>
          <xdr:cNvSpPr/>
        </xdr:nvSpPr>
        <xdr:spPr>
          <a:xfrm rot="10800000">
            <a:off x="10753725" y="14393763"/>
            <a:ext cx="648394" cy="73819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159" name="Trapèze 158"/>
          <xdr:cNvSpPr/>
        </xdr:nvSpPr>
        <xdr:spPr>
          <a:xfrm rot="10800000">
            <a:off x="10899842" y="14476809"/>
            <a:ext cx="356160" cy="1439466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60" name="Forme libre 159"/>
          <xdr:cNvSpPr/>
        </xdr:nvSpPr>
        <xdr:spPr>
          <a:xfrm>
            <a:off x="11201208" y="14402991"/>
            <a:ext cx="210043" cy="1513284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61" name="Forme libre 160"/>
          <xdr:cNvSpPr/>
        </xdr:nvSpPr>
        <xdr:spPr>
          <a:xfrm flipH="1">
            <a:off x="10753725" y="14402991"/>
            <a:ext cx="200911" cy="1504057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</xdr:col>
      <xdr:colOff>8096250</xdr:colOff>
      <xdr:row>17</xdr:row>
      <xdr:rowOff>152400</xdr:rowOff>
    </xdr:from>
    <xdr:to>
      <xdr:col>4</xdr:col>
      <xdr:colOff>8782050</xdr:colOff>
      <xdr:row>27</xdr:row>
      <xdr:rowOff>85725</xdr:rowOff>
    </xdr:to>
    <xdr:grpSp>
      <xdr:nvGrpSpPr>
        <xdr:cNvPr id="154708" name="Groupe 179"/>
        <xdr:cNvGrpSpPr>
          <a:grpSpLocks/>
        </xdr:cNvGrpSpPr>
      </xdr:nvGrpSpPr>
      <xdr:grpSpPr bwMode="auto">
        <a:xfrm>
          <a:off x="9744075" y="4067175"/>
          <a:ext cx="685800" cy="1838325"/>
          <a:chOff x="10753725" y="14144625"/>
          <a:chExt cx="657526" cy="1771650"/>
        </a:xfrm>
      </xdr:grpSpPr>
      <xdr:sp macro="" textlink="">
        <xdr:nvSpPr>
          <xdr:cNvPr id="181" name="Rectangle 180"/>
          <xdr:cNvSpPr/>
        </xdr:nvSpPr>
        <xdr:spPr>
          <a:xfrm>
            <a:off x="10753725" y="14144625"/>
            <a:ext cx="648394" cy="247847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82" name="Trapèze 181"/>
          <xdr:cNvSpPr/>
        </xdr:nvSpPr>
        <xdr:spPr>
          <a:xfrm rot="10800000">
            <a:off x="10753725" y="14392472"/>
            <a:ext cx="648394" cy="73436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183" name="Trapèze 182"/>
          <xdr:cNvSpPr/>
        </xdr:nvSpPr>
        <xdr:spPr>
          <a:xfrm rot="10800000">
            <a:off x="10899842" y="14475088"/>
            <a:ext cx="356160" cy="1441187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84" name="Forme libre 183"/>
          <xdr:cNvSpPr/>
        </xdr:nvSpPr>
        <xdr:spPr>
          <a:xfrm>
            <a:off x="11201208" y="14401652"/>
            <a:ext cx="210043" cy="1514623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85" name="Forme libre 184"/>
          <xdr:cNvSpPr/>
        </xdr:nvSpPr>
        <xdr:spPr>
          <a:xfrm flipH="1">
            <a:off x="10753725" y="14401652"/>
            <a:ext cx="200911" cy="1505444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</xdr:col>
      <xdr:colOff>904874</xdr:colOff>
      <xdr:row>5</xdr:row>
      <xdr:rowOff>95250</xdr:rowOff>
    </xdr:from>
    <xdr:to>
      <xdr:col>4</xdr:col>
      <xdr:colOff>1696874</xdr:colOff>
      <xdr:row>6</xdr:row>
      <xdr:rowOff>142875</xdr:rowOff>
    </xdr:to>
    <xdr:sp macro="" textlink="RELEVÉS!N5">
      <xdr:nvSpPr>
        <xdr:cNvPr id="48" name="ZoneTexte 47"/>
        <xdr:cNvSpPr txBox="1"/>
      </xdr:nvSpPr>
      <xdr:spPr>
        <a:xfrm>
          <a:off x="2552699" y="9153525"/>
          <a:ext cx="7920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E9262F6-B1F8-4E00-97DD-50E3603E33B6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914400</xdr:colOff>
      <xdr:row>10</xdr:row>
      <xdr:rowOff>19050</xdr:rowOff>
    </xdr:from>
    <xdr:to>
      <xdr:col>4</xdr:col>
      <xdr:colOff>1706400</xdr:colOff>
      <xdr:row>11</xdr:row>
      <xdr:rowOff>66675</xdr:rowOff>
    </xdr:to>
    <xdr:sp macro="" textlink="RELEVÉS!K5">
      <xdr:nvSpPr>
        <xdr:cNvPr id="209" name="ZoneTexte 208"/>
        <xdr:cNvSpPr txBox="1"/>
      </xdr:nvSpPr>
      <xdr:spPr>
        <a:xfrm>
          <a:off x="2562225" y="2200275"/>
          <a:ext cx="7920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99B6BCA-EC89-4000-99D7-B137B4B90483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495300</xdr:colOff>
      <xdr:row>7</xdr:row>
      <xdr:rowOff>66675</xdr:rowOff>
    </xdr:from>
    <xdr:to>
      <xdr:col>4</xdr:col>
      <xdr:colOff>1781175</xdr:colOff>
      <xdr:row>9</xdr:row>
      <xdr:rowOff>85725</xdr:rowOff>
    </xdr:to>
    <xdr:sp macro="" textlink="$H$21">
      <xdr:nvSpPr>
        <xdr:cNvPr id="13" name="ZoneTexte 12"/>
        <xdr:cNvSpPr txBox="1"/>
      </xdr:nvSpPr>
      <xdr:spPr>
        <a:xfrm>
          <a:off x="2143125" y="1666875"/>
          <a:ext cx="128587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7104BF-838F-469C-A514-9CF31E5C892E}" type="TxLink">
            <a:rPr lang="en-US" sz="24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19.1 °C</a:t>
          </a:fld>
          <a:endParaRPr lang="en-US" sz="2400" b="0" i="0" u="none" strike="noStrike">
            <a:solidFill>
              <a:schemeClr val="bg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4</xdr:col>
      <xdr:colOff>2881315</xdr:colOff>
      <xdr:row>20</xdr:row>
      <xdr:rowOff>0</xdr:rowOff>
    </xdr:from>
    <xdr:to>
      <xdr:col>4</xdr:col>
      <xdr:colOff>3286126</xdr:colOff>
      <xdr:row>20</xdr:row>
      <xdr:rowOff>180000</xdr:rowOff>
    </xdr:to>
    <xdr:sp macro="" textlink="CONSOLE!#REF!">
      <xdr:nvSpPr>
        <xdr:cNvPr id="177" name="ZoneTexte 176"/>
        <xdr:cNvSpPr txBox="1"/>
      </xdr:nvSpPr>
      <xdr:spPr>
        <a:xfrm>
          <a:off x="4529140" y="11915775"/>
          <a:ext cx="404811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BCDF130-16F8-48B0-BBBA-63E64FAADD2D}" type="TxLink">
            <a:rPr lang="en-US" sz="1400" b="1" i="0" u="none" strike="noStrike">
              <a:solidFill>
                <a:srgbClr val="3333FF"/>
              </a:solidFill>
              <a:latin typeface="Calibri"/>
              <a:cs typeface="Calibri"/>
            </a:rPr>
            <a:pPr algn="l"/>
            <a:t></a:t>
          </a:fld>
          <a:endParaRPr lang="fr-FR" sz="1400" b="1">
            <a:solidFill>
              <a:srgbClr val="3333FF"/>
            </a:solidFill>
          </a:endParaRPr>
        </a:p>
      </xdr:txBody>
    </xdr:sp>
    <xdr:clientData/>
  </xdr:twoCellAnchor>
  <xdr:twoCellAnchor>
    <xdr:from>
      <xdr:col>4</xdr:col>
      <xdr:colOff>3900488</xdr:colOff>
      <xdr:row>18</xdr:row>
      <xdr:rowOff>119064</xdr:rowOff>
    </xdr:from>
    <xdr:to>
      <xdr:col>4</xdr:col>
      <xdr:colOff>6505575</xdr:colOff>
      <xdr:row>26</xdr:row>
      <xdr:rowOff>66676</xdr:rowOff>
    </xdr:to>
    <xdr:sp macro="" textlink="">
      <xdr:nvSpPr>
        <xdr:cNvPr id="29" name="ZoneTexte 28"/>
        <xdr:cNvSpPr txBox="1"/>
      </xdr:nvSpPr>
      <xdr:spPr>
        <a:xfrm>
          <a:off x="5548313" y="11653839"/>
          <a:ext cx="2605087" cy="14716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   </a:t>
          </a:r>
          <a:r>
            <a:rPr lang="fr-FR" sz="900" u="sng"/>
            <a:t>Années</a:t>
          </a:r>
          <a:r>
            <a:rPr lang="fr-FR" sz="900"/>
            <a:t>	      </a:t>
          </a:r>
          <a:r>
            <a:rPr lang="fr-FR" sz="900" u="sng"/>
            <a:t>Pluie</a:t>
          </a:r>
          <a:r>
            <a:rPr lang="fr-FR" sz="900"/>
            <a:t>	      </a:t>
          </a:r>
          <a:r>
            <a:rPr lang="fr-FR" sz="900" u="sng"/>
            <a:t>Vent</a:t>
          </a:r>
        </a:p>
        <a:p>
          <a:r>
            <a:rPr lang="fr-FR" sz="900" u="sng"/>
            <a:t/>
          </a:r>
          <a:br>
            <a:rPr lang="fr-FR" sz="900" u="sng"/>
          </a:br>
          <a:r>
            <a:rPr lang="fr-FR" sz="900" u="none" baseline="0"/>
            <a:t>     2018	   830 mm 	  109 km/h</a:t>
          </a:r>
          <a:br>
            <a:rPr lang="fr-FR" sz="900" u="none" baseline="0"/>
          </a:br>
          <a:r>
            <a:rPr lang="fr-FR" sz="900" u="none" baseline="0"/>
            <a:t>     2019	   807 mm	    99 km/h</a:t>
          </a:r>
        </a:p>
        <a:p>
          <a:r>
            <a:rPr lang="fr-FR" sz="900" u="none" baseline="0"/>
            <a:t>     2020	 1056 mm	    72 km/h </a:t>
          </a:r>
        </a:p>
        <a:p>
          <a:r>
            <a:rPr lang="fr-FR" sz="900" u="none" baseline="0"/>
            <a:t>     2021	   700 mm	    63 km/h</a:t>
          </a:r>
          <a:r>
            <a:rPr lang="fr-FR" sz="900"/>
            <a:t/>
          </a:r>
          <a:br>
            <a:rPr lang="fr-FR" sz="900"/>
          </a:br>
          <a:endParaRPr lang="fr-FR" sz="900"/>
        </a:p>
        <a:p>
          <a:r>
            <a:rPr lang="fr-FR" sz="900"/>
            <a:t>     	     	    </a:t>
          </a:r>
        </a:p>
      </xdr:txBody>
    </xdr:sp>
    <xdr:clientData/>
  </xdr:twoCellAnchor>
  <xdr:twoCellAnchor>
    <xdr:from>
      <xdr:col>4</xdr:col>
      <xdr:colOff>761999</xdr:colOff>
      <xdr:row>14</xdr:row>
      <xdr:rowOff>0</xdr:rowOff>
    </xdr:from>
    <xdr:to>
      <xdr:col>4</xdr:col>
      <xdr:colOff>1571624</xdr:colOff>
      <xdr:row>15</xdr:row>
      <xdr:rowOff>28575</xdr:rowOff>
    </xdr:to>
    <xdr:sp macro="" textlink="$H$22">
      <xdr:nvSpPr>
        <xdr:cNvPr id="32" name="ZoneTexte 31"/>
        <xdr:cNvSpPr txBox="1"/>
      </xdr:nvSpPr>
      <xdr:spPr>
        <a:xfrm>
          <a:off x="2409824" y="3114675"/>
          <a:ext cx="80962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A2B955A-24D2-4A7C-B1E6-F6918DBE3F72}" type="TxLink">
            <a:rPr lang="en-US" sz="14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19.1 °C</a:t>
          </a:fld>
          <a:endParaRPr lang="fr-FR" sz="14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4667250</xdr:colOff>
      <xdr:row>7</xdr:row>
      <xdr:rowOff>0</xdr:rowOff>
    </xdr:from>
    <xdr:to>
      <xdr:col>4</xdr:col>
      <xdr:colOff>5762625</xdr:colOff>
      <xdr:row>9</xdr:row>
      <xdr:rowOff>19050</xdr:rowOff>
    </xdr:to>
    <xdr:sp macro="" textlink="RELEVÉS!AV3">
      <xdr:nvSpPr>
        <xdr:cNvPr id="156" name="ZoneTexte 155"/>
        <xdr:cNvSpPr txBox="1"/>
      </xdr:nvSpPr>
      <xdr:spPr>
        <a:xfrm>
          <a:off x="6315075" y="1524000"/>
          <a:ext cx="10953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9296EB-808D-4FDC-9B18-B78E8215217B}" type="TxLink">
            <a:rPr lang="en-US" sz="2800" b="0" i="0" u="none" strike="noStrike">
              <a:solidFill>
                <a:srgbClr val="FFFF66"/>
              </a:solidFill>
              <a:latin typeface="Calibri" panose="020F0502020204030204" pitchFamily="34" charset="0"/>
              <a:cs typeface="Calibri" panose="020F0502020204030204" pitchFamily="34" charset="0"/>
            </a:rPr>
            <a:pPr algn="ctr"/>
            <a:t>9 h 10 mn</a:t>
          </a:fld>
          <a:endParaRPr lang="fr-FR" sz="2800" b="0">
            <a:solidFill>
              <a:srgbClr val="FFFF66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4</xdr:col>
      <xdr:colOff>8477250</xdr:colOff>
      <xdr:row>7</xdr:row>
      <xdr:rowOff>57150</xdr:rowOff>
    </xdr:from>
    <xdr:to>
      <xdr:col>4</xdr:col>
      <xdr:colOff>9744075</xdr:colOff>
      <xdr:row>9</xdr:row>
      <xdr:rowOff>76200</xdr:rowOff>
    </xdr:to>
    <xdr:sp macro="" textlink="$H$26">
      <xdr:nvSpPr>
        <xdr:cNvPr id="162" name="ZoneTexte 161"/>
        <xdr:cNvSpPr txBox="1"/>
      </xdr:nvSpPr>
      <xdr:spPr>
        <a:xfrm>
          <a:off x="10125075" y="9496425"/>
          <a:ext cx="126682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6EE4D9-9BD5-4597-BCE5-DB1E92278C49}" type="TxLink">
            <a:rPr lang="en-US" sz="14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20.2 km/h</a:t>
          </a:fld>
          <a:endParaRPr lang="fr-FR" sz="1400" b="0">
            <a:solidFill>
              <a:schemeClr val="bg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4</xdr:col>
      <xdr:colOff>4610096</xdr:colOff>
      <xdr:row>14</xdr:row>
      <xdr:rowOff>47626</xdr:rowOff>
    </xdr:from>
    <xdr:to>
      <xdr:col>4</xdr:col>
      <xdr:colOff>7562850</xdr:colOff>
      <xdr:row>15</xdr:row>
      <xdr:rowOff>66676</xdr:rowOff>
    </xdr:to>
    <xdr:sp macro="" textlink="$E$31">
      <xdr:nvSpPr>
        <xdr:cNvPr id="19" name="ZoneTexte 18"/>
        <xdr:cNvSpPr txBox="1"/>
      </xdr:nvSpPr>
      <xdr:spPr>
        <a:xfrm>
          <a:off x="6257921" y="3133726"/>
          <a:ext cx="2952754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FE851C7-EF9C-4D47-8C11-14BB0C99D575}" type="TxLink">
            <a:rPr lang="en-US" sz="1400" b="0" i="0" u="none" strike="noStrike" baseline="0">
              <a:solidFill>
                <a:srgbClr val="FFFF00"/>
              </a:solidFill>
              <a:latin typeface="Calibri"/>
              <a:cs typeface="Calibri"/>
            </a:rPr>
            <a:pPr algn="l" rtl="0">
              <a:defRPr sz="1000"/>
            </a:pPr>
            <a:t>dimanche 19 mai 2024 à 18:40</a:t>
          </a:fld>
          <a:endParaRPr lang="fr-FR" sz="1400" b="0" i="0" u="none" strike="noStrike" baseline="0">
            <a:solidFill>
              <a:srgbClr val="FFFF00"/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6</xdr:col>
      <xdr:colOff>219075</xdr:colOff>
      <xdr:row>0</xdr:row>
      <xdr:rowOff>142875</xdr:rowOff>
    </xdr:from>
    <xdr:to>
      <xdr:col>6</xdr:col>
      <xdr:colOff>647700</xdr:colOff>
      <xdr:row>2</xdr:row>
      <xdr:rowOff>38100</xdr:rowOff>
    </xdr:to>
    <xdr:pic>
      <xdr:nvPicPr>
        <xdr:cNvPr id="154730" name="Image 162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53900" y="142875"/>
          <a:ext cx="4286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4791075</xdr:colOff>
      <xdr:row>5</xdr:row>
      <xdr:rowOff>109882</xdr:rowOff>
    </xdr:from>
    <xdr:ext cx="857250" cy="311496"/>
    <xdr:sp macro="" textlink="$H$14">
      <xdr:nvSpPr>
        <xdr:cNvPr id="2" name="ZoneTexte 1"/>
        <xdr:cNvSpPr txBox="1"/>
      </xdr:nvSpPr>
      <xdr:spPr>
        <a:xfrm>
          <a:off x="6438900" y="1319557"/>
          <a:ext cx="8572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4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7 h 24 </a:t>
          </a:fld>
          <a:endParaRPr lang="fr-FR" sz="1400">
            <a:solidFill>
              <a:schemeClr val="bg1"/>
            </a:solidFill>
          </a:endParaRPr>
        </a:p>
      </xdr:txBody>
    </xdr:sp>
    <xdr:clientData/>
  </xdr:oneCellAnchor>
  <xdr:oneCellAnchor>
    <xdr:from>
      <xdr:col>4</xdr:col>
      <xdr:colOff>4791075</xdr:colOff>
      <xdr:row>9</xdr:row>
      <xdr:rowOff>0</xdr:rowOff>
    </xdr:from>
    <xdr:ext cx="857250" cy="311496"/>
    <xdr:sp macro="" textlink="$H$15">
      <xdr:nvSpPr>
        <xdr:cNvPr id="96" name="ZoneTexte 95"/>
        <xdr:cNvSpPr txBox="1"/>
      </xdr:nvSpPr>
      <xdr:spPr>
        <a:xfrm>
          <a:off x="6438900" y="1971675"/>
          <a:ext cx="8572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1DD1D9DA-606D-4403-A440-03882AF280E6}" type="TxLink">
            <a:rPr lang="en-US" sz="14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20 h 46 </a:t>
          </a:fld>
          <a:endParaRPr lang="fr-FR" sz="1400">
            <a:solidFill>
              <a:schemeClr val="bg1"/>
            </a:solidFill>
          </a:endParaRPr>
        </a:p>
      </xdr:txBody>
    </xdr:sp>
    <xdr:clientData/>
  </xdr:oneCellAnchor>
  <xdr:twoCellAnchor>
    <xdr:from>
      <xdr:col>4</xdr:col>
      <xdr:colOff>8991600</xdr:colOff>
      <xdr:row>12</xdr:row>
      <xdr:rowOff>180976</xdr:rowOff>
    </xdr:from>
    <xdr:to>
      <xdr:col>4</xdr:col>
      <xdr:colOff>10020300</xdr:colOff>
      <xdr:row>14</xdr:row>
      <xdr:rowOff>28575</xdr:rowOff>
    </xdr:to>
    <xdr:sp macro="" textlink="$H$27">
      <xdr:nvSpPr>
        <xdr:cNvPr id="100" name="ZoneTexte 99"/>
        <xdr:cNvSpPr txBox="1"/>
      </xdr:nvSpPr>
      <xdr:spPr>
        <a:xfrm>
          <a:off x="10639425" y="2828926"/>
          <a:ext cx="1028700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A0C5F1E-9205-4BD4-AD12-1386C192B643}" type="TxLink">
            <a:rPr lang="en-US" sz="1400" b="0" i="0" u="none" strike="noStrike">
              <a:solidFill>
                <a:schemeClr val="accent6"/>
              </a:solidFill>
              <a:latin typeface="Arial"/>
              <a:cs typeface="Arial"/>
            </a:rPr>
            <a:pPr/>
            <a:t>25.2 km/h</a:t>
          </a:fld>
          <a:endParaRPr lang="fr-FR" sz="1400">
            <a:solidFill>
              <a:schemeClr val="accent6"/>
            </a:solidFill>
          </a:endParaRPr>
        </a:p>
      </xdr:txBody>
    </xdr:sp>
    <xdr:clientData/>
  </xdr:twoCellAnchor>
  <xdr:twoCellAnchor>
    <xdr:from>
      <xdr:col>4</xdr:col>
      <xdr:colOff>8991600</xdr:colOff>
      <xdr:row>14</xdr:row>
      <xdr:rowOff>47625</xdr:rowOff>
    </xdr:from>
    <xdr:to>
      <xdr:col>4</xdr:col>
      <xdr:colOff>9991725</xdr:colOff>
      <xdr:row>15</xdr:row>
      <xdr:rowOff>66675</xdr:rowOff>
    </xdr:to>
    <xdr:sp macro="" textlink="$H$25">
      <xdr:nvSpPr>
        <xdr:cNvPr id="99" name="ZoneTexte 98"/>
        <xdr:cNvSpPr txBox="1"/>
      </xdr:nvSpPr>
      <xdr:spPr>
        <a:xfrm>
          <a:off x="10639425" y="3105150"/>
          <a:ext cx="1000125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94DE151-F83B-408A-B008-D33B44B80C57}" type="TxLink">
            <a:rPr lang="en-US" sz="14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11.4 km/h</a:t>
          </a:fld>
          <a:endParaRPr lang="fr-FR" sz="14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4867275</xdr:colOff>
      <xdr:row>10</xdr:row>
      <xdr:rowOff>133350</xdr:rowOff>
    </xdr:from>
    <xdr:to>
      <xdr:col>4</xdr:col>
      <xdr:colOff>5543550</xdr:colOff>
      <xdr:row>11</xdr:row>
      <xdr:rowOff>200025</xdr:rowOff>
    </xdr:to>
    <xdr:sp macro="" textlink="$H$16">
      <xdr:nvSpPr>
        <xdr:cNvPr id="102" name="ZoneTexte 101"/>
        <xdr:cNvSpPr txBox="1"/>
      </xdr:nvSpPr>
      <xdr:spPr>
        <a:xfrm>
          <a:off x="6515100" y="2295525"/>
          <a:ext cx="6762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F48F73C-1BDB-4BFA-AF50-1580B46264C7}" type="TxLink">
            <a:rPr lang="en-US" sz="1200" b="1" i="0" u="none" strike="noStrike">
              <a:solidFill>
                <a:srgbClr val="FFFF00"/>
              </a:solidFill>
              <a:latin typeface="Calibri"/>
              <a:cs typeface="Calibri"/>
            </a:rPr>
            <a:pPr/>
            <a:t>13 h 22 mn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twoCellAnchor>
    <xdr:from>
      <xdr:col>4</xdr:col>
      <xdr:colOff>6600825</xdr:colOff>
      <xdr:row>3</xdr:row>
      <xdr:rowOff>0</xdr:rowOff>
    </xdr:from>
    <xdr:to>
      <xdr:col>4</xdr:col>
      <xdr:colOff>7879874</xdr:colOff>
      <xdr:row>3</xdr:row>
      <xdr:rowOff>190500</xdr:rowOff>
    </xdr:to>
    <xdr:sp macro="" textlink="$B$13">
      <xdr:nvSpPr>
        <xdr:cNvPr id="3" name="ZoneTexte 2"/>
        <xdr:cNvSpPr txBox="1"/>
      </xdr:nvSpPr>
      <xdr:spPr>
        <a:xfrm>
          <a:off x="8248650" y="781050"/>
          <a:ext cx="1279049" cy="19050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CB25C228-8933-4C90-9CAE-F0238EF1DA00}" type="TxLink">
            <a:rPr lang="fr-FR" sz="14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ctr" rtl="0">
              <a:defRPr sz="1000"/>
            </a:pPr>
            <a:t>Petite Pluie</a:t>
          </a:fld>
          <a:endParaRPr lang="fr-FR" sz="14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2</xdr:row>
          <xdr:rowOff>171450</xdr:rowOff>
        </xdr:from>
        <xdr:to>
          <xdr:col>6</xdr:col>
          <xdr:colOff>866775</xdr:colOff>
          <xdr:row>4</xdr:row>
          <xdr:rowOff>28575</xdr:rowOff>
        </xdr:to>
        <xdr:sp macro="" textlink="">
          <xdr:nvSpPr>
            <xdr:cNvPr id="154689" name="Button 65" hidden="1">
              <a:extLst>
                <a:ext uri="{63B3BB69-23CF-44E3-9099-C40C66FF867C}">
                  <a14:compatExt spid="_x0000_s15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95250</xdr:rowOff>
        </xdr:from>
        <xdr:to>
          <xdr:col>2</xdr:col>
          <xdr:colOff>476250</xdr:colOff>
          <xdr:row>10</xdr:row>
          <xdr:rowOff>76136</xdr:rowOff>
        </xdr:to>
        <xdr:grpSp>
          <xdr:nvGrpSpPr>
            <xdr:cNvPr id="154763" name="Group 139"/>
            <xdr:cNvGrpSpPr>
              <a:grpSpLocks/>
            </xdr:cNvGrpSpPr>
          </xdr:nvGrpSpPr>
          <xdr:grpSpPr bwMode="auto">
            <a:xfrm>
              <a:off x="19050" y="876300"/>
              <a:ext cx="1352550" cy="1381061"/>
              <a:chOff x="1" y="81"/>
              <a:chExt cx="142" cy="147"/>
            </a:xfrm>
          </xdr:grpSpPr>
          <xdr:sp macro="" textlink="">
            <xdr:nvSpPr>
              <xdr:cNvPr id="154754" name="PremierCroissant" hidden="1">
                <a:extLst>
                  <a:ext uri="{63B3BB69-23CF-44E3-9099-C40C66FF867C}">
                    <a14:compatExt spid="_x0000_s154754"/>
                  </a:ext>
                </a:extLst>
              </xdr:cNvPr>
              <xdr:cNvSpPr/>
            </xdr:nvSpPr>
            <xdr:spPr>
              <a:xfrm>
                <a:off x="2" y="81"/>
                <a:ext cx="141" cy="25"/>
              </a:xfrm>
              <a:prstGeom prst="rect">
                <a:avLst/>
              </a:prstGeom>
            </xdr:spPr>
          </xdr:sp>
          <xdr:sp macro="" textlink="">
            <xdr:nvSpPr>
              <xdr:cNvPr id="154755" name="PremierQuartier" hidden="1">
                <a:extLst>
                  <a:ext uri="{63B3BB69-23CF-44E3-9099-C40C66FF867C}">
                    <a14:compatExt spid="_x0000_s154755"/>
                  </a:ext>
                </a:extLst>
              </xdr:cNvPr>
              <xdr:cNvSpPr/>
            </xdr:nvSpPr>
            <xdr:spPr>
              <a:xfrm>
                <a:off x="2" y="106"/>
                <a:ext cx="141" cy="25"/>
              </a:xfrm>
              <a:prstGeom prst="rect">
                <a:avLst/>
              </a:prstGeom>
            </xdr:spPr>
          </xdr:sp>
          <xdr:sp macro="" textlink="">
            <xdr:nvSpPr>
              <xdr:cNvPr id="154756" name="PleineLune" hidden="1">
                <a:extLst>
                  <a:ext uri="{63B3BB69-23CF-44E3-9099-C40C66FF867C}">
                    <a14:compatExt spid="_x0000_s154756"/>
                  </a:ext>
                </a:extLst>
              </xdr:cNvPr>
              <xdr:cNvSpPr/>
            </xdr:nvSpPr>
            <xdr:spPr>
              <a:xfrm>
                <a:off x="2" y="131"/>
                <a:ext cx="141" cy="25"/>
              </a:xfrm>
              <a:prstGeom prst="rect">
                <a:avLst/>
              </a:prstGeom>
            </xdr:spPr>
          </xdr:sp>
          <xdr:sp macro="" textlink="">
            <xdr:nvSpPr>
              <xdr:cNvPr id="154757" name="DernierQuartier" hidden="1">
                <a:extLst>
                  <a:ext uri="{63B3BB69-23CF-44E3-9099-C40C66FF867C}">
                    <a14:compatExt spid="_x0000_s154757"/>
                  </a:ext>
                </a:extLst>
              </xdr:cNvPr>
              <xdr:cNvSpPr/>
            </xdr:nvSpPr>
            <xdr:spPr>
              <a:xfrm>
                <a:off x="2" y="155"/>
                <a:ext cx="141" cy="25"/>
              </a:xfrm>
              <a:prstGeom prst="rect">
                <a:avLst/>
              </a:prstGeom>
            </xdr:spPr>
          </xdr:sp>
          <xdr:sp macro="" textlink="">
            <xdr:nvSpPr>
              <xdr:cNvPr id="154758" name="DernierCroissant" hidden="1">
                <a:extLst>
                  <a:ext uri="{63B3BB69-23CF-44E3-9099-C40C66FF867C}">
                    <a14:compatExt spid="_x0000_s154758"/>
                  </a:ext>
                </a:extLst>
              </xdr:cNvPr>
              <xdr:cNvSpPr/>
            </xdr:nvSpPr>
            <xdr:spPr>
              <a:xfrm>
                <a:off x="2" y="179"/>
                <a:ext cx="141" cy="25"/>
              </a:xfrm>
              <a:prstGeom prst="rect">
                <a:avLst/>
              </a:prstGeom>
            </xdr:spPr>
          </xdr:sp>
          <xdr:sp macro="" textlink="">
            <xdr:nvSpPr>
              <xdr:cNvPr id="154759" name="NouvelleLune" hidden="1">
                <a:extLst>
                  <a:ext uri="{63B3BB69-23CF-44E3-9099-C40C66FF867C}">
                    <a14:compatExt spid="_x0000_s154759"/>
                  </a:ext>
                </a:extLst>
              </xdr:cNvPr>
              <xdr:cNvSpPr/>
            </xdr:nvSpPr>
            <xdr:spPr>
              <a:xfrm>
                <a:off x="1" y="203"/>
                <a:ext cx="141" cy="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13</xdr:row>
          <xdr:rowOff>66675</xdr:rowOff>
        </xdr:from>
        <xdr:to>
          <xdr:col>2</xdr:col>
          <xdr:colOff>466725</xdr:colOff>
          <xdr:row>26</xdr:row>
          <xdr:rowOff>171450</xdr:rowOff>
        </xdr:to>
        <xdr:grpSp>
          <xdr:nvGrpSpPr>
            <xdr:cNvPr id="11" name="Groupe 10"/>
            <xdr:cNvGrpSpPr/>
          </xdr:nvGrpSpPr>
          <xdr:grpSpPr>
            <a:xfrm>
              <a:off x="9525" y="2914650"/>
              <a:ext cx="1352550" cy="2886075"/>
              <a:chOff x="9525" y="2990851"/>
              <a:chExt cx="1314450" cy="2838447"/>
            </a:xfrm>
          </xdr:grpSpPr>
          <xdr:sp macro="" textlink="">
            <xdr:nvSpPr>
              <xdr:cNvPr id="154762" name="Ensoleillé" hidden="1">
                <a:extLst>
                  <a:ext uri="{63B3BB69-23CF-44E3-9099-C40C66FF867C}">
                    <a14:compatExt spid="_x0000_s154762"/>
                  </a:ext>
                </a:extLst>
              </xdr:cNvPr>
              <xdr:cNvSpPr/>
            </xdr:nvSpPr>
            <xdr:spPr>
              <a:xfrm>
                <a:off x="9640" y="3209925"/>
                <a:ext cx="1312835" cy="238125"/>
              </a:xfrm>
              <a:prstGeom prst="rect">
                <a:avLst/>
              </a:prstGeom>
            </xdr:spPr>
          </xdr:sp>
          <xdr:sp macro="" textlink="">
            <xdr:nvSpPr>
              <xdr:cNvPr id="154765" name="Peu_nuageux" hidden="1">
                <a:extLst>
                  <a:ext uri="{63B3BB69-23CF-44E3-9099-C40C66FF867C}">
                    <a14:compatExt spid="_x0000_s154765"/>
                  </a:ext>
                </a:extLst>
              </xdr:cNvPr>
              <xdr:cNvSpPr/>
            </xdr:nvSpPr>
            <xdr:spPr>
              <a:xfrm>
                <a:off x="9640" y="3448050"/>
                <a:ext cx="1312835" cy="238125"/>
              </a:xfrm>
              <a:prstGeom prst="rect">
                <a:avLst/>
              </a:prstGeom>
            </xdr:spPr>
          </xdr:sp>
          <xdr:sp macro="" textlink="">
            <xdr:nvSpPr>
              <xdr:cNvPr id="154766" name="Nuageux" hidden="1">
                <a:extLst>
                  <a:ext uri="{63B3BB69-23CF-44E3-9099-C40C66FF867C}">
                    <a14:compatExt spid="_x0000_s154766"/>
                  </a:ext>
                </a:extLst>
              </xdr:cNvPr>
              <xdr:cNvSpPr/>
            </xdr:nvSpPr>
            <xdr:spPr>
              <a:xfrm>
                <a:off x="9640" y="3686175"/>
                <a:ext cx="1312835" cy="238125"/>
              </a:xfrm>
              <a:prstGeom prst="rect">
                <a:avLst/>
              </a:prstGeom>
            </xdr:spPr>
          </xdr:sp>
          <xdr:sp macro="" textlink="">
            <xdr:nvSpPr>
              <xdr:cNvPr id="154767" name="Petite_Pluie" hidden="1">
                <a:extLst>
                  <a:ext uri="{63B3BB69-23CF-44E3-9099-C40C66FF867C}">
                    <a14:compatExt spid="_x0000_s154767"/>
                  </a:ext>
                </a:extLst>
              </xdr:cNvPr>
              <xdr:cNvSpPr/>
            </xdr:nvSpPr>
            <xdr:spPr>
              <a:xfrm>
                <a:off x="9640" y="4162425"/>
                <a:ext cx="1312835" cy="238125"/>
              </a:xfrm>
              <a:prstGeom prst="rect">
                <a:avLst/>
              </a:prstGeom>
            </xdr:spPr>
          </xdr:sp>
          <xdr:sp macro="" textlink="">
            <xdr:nvSpPr>
              <xdr:cNvPr id="154768" name="Grosse_Pluie" hidden="1">
                <a:extLst>
                  <a:ext uri="{63B3BB69-23CF-44E3-9099-C40C66FF867C}">
                    <a14:compatExt spid="_x0000_s154768"/>
                  </a:ext>
                </a:extLst>
              </xdr:cNvPr>
              <xdr:cNvSpPr/>
            </xdr:nvSpPr>
            <xdr:spPr>
              <a:xfrm>
                <a:off x="9640" y="4400550"/>
                <a:ext cx="1312835" cy="238125"/>
              </a:xfrm>
              <a:prstGeom prst="rect">
                <a:avLst/>
              </a:prstGeom>
            </xdr:spPr>
          </xdr:sp>
          <xdr:sp macro="" textlink="">
            <xdr:nvSpPr>
              <xdr:cNvPr id="154769" name="Orageux" hidden="1">
                <a:extLst>
                  <a:ext uri="{63B3BB69-23CF-44E3-9099-C40C66FF867C}">
                    <a14:compatExt spid="_x0000_s154769"/>
                  </a:ext>
                </a:extLst>
              </xdr:cNvPr>
              <xdr:cNvSpPr/>
            </xdr:nvSpPr>
            <xdr:spPr>
              <a:xfrm>
                <a:off x="9640" y="4638675"/>
                <a:ext cx="1312835" cy="238125"/>
              </a:xfrm>
              <a:prstGeom prst="rect">
                <a:avLst/>
              </a:prstGeom>
            </xdr:spPr>
          </xdr:sp>
          <xdr:sp macro="" textlink="">
            <xdr:nvSpPr>
              <xdr:cNvPr id="154770" name="Brouillard" hidden="1">
                <a:extLst>
                  <a:ext uri="{63B3BB69-23CF-44E3-9099-C40C66FF867C}">
                    <a14:compatExt spid="_x0000_s154770"/>
                  </a:ext>
                </a:extLst>
              </xdr:cNvPr>
              <xdr:cNvSpPr/>
            </xdr:nvSpPr>
            <xdr:spPr>
              <a:xfrm>
                <a:off x="9640" y="4876800"/>
                <a:ext cx="1312835" cy="238125"/>
              </a:xfrm>
              <a:prstGeom prst="rect">
                <a:avLst/>
              </a:prstGeom>
            </xdr:spPr>
          </xdr:sp>
          <xdr:sp macro="" textlink="">
            <xdr:nvSpPr>
              <xdr:cNvPr id="154771" name="Neigeux" hidden="1">
                <a:extLst>
                  <a:ext uri="{63B3BB69-23CF-44E3-9099-C40C66FF867C}">
                    <a14:compatExt spid="_x0000_s154771"/>
                  </a:ext>
                </a:extLst>
              </xdr:cNvPr>
              <xdr:cNvSpPr/>
            </xdr:nvSpPr>
            <xdr:spPr>
              <a:xfrm>
                <a:off x="9640" y="5114925"/>
                <a:ext cx="1312835" cy="238125"/>
              </a:xfrm>
              <a:prstGeom prst="rect">
                <a:avLst/>
              </a:prstGeom>
            </xdr:spPr>
          </xdr:sp>
          <xdr:sp macro="" textlink="">
            <xdr:nvSpPr>
              <xdr:cNvPr id="154772" name="Nuit_Dégagée" hidden="1">
                <a:extLst>
                  <a:ext uri="{63B3BB69-23CF-44E3-9099-C40C66FF867C}">
                    <a14:compatExt spid="_x0000_s154772"/>
                  </a:ext>
                </a:extLst>
              </xdr:cNvPr>
              <xdr:cNvSpPr/>
            </xdr:nvSpPr>
            <xdr:spPr>
              <a:xfrm>
                <a:off x="9640" y="5353050"/>
                <a:ext cx="1312835" cy="238125"/>
              </a:xfrm>
              <a:prstGeom prst="rect">
                <a:avLst/>
              </a:prstGeom>
            </xdr:spPr>
          </xdr:sp>
          <xdr:sp macro="" textlink="">
            <xdr:nvSpPr>
              <xdr:cNvPr id="154773" name="Nuit_Nuageuse" hidden="1">
                <a:extLst>
                  <a:ext uri="{63B3BB69-23CF-44E3-9099-C40C66FF867C}">
                    <a14:compatExt spid="_x0000_s154773"/>
                  </a:ext>
                </a:extLst>
              </xdr:cNvPr>
              <xdr:cNvSpPr/>
            </xdr:nvSpPr>
            <xdr:spPr>
              <a:xfrm>
                <a:off x="9640" y="5591174"/>
                <a:ext cx="1312835" cy="238124"/>
              </a:xfrm>
              <a:prstGeom prst="rect">
                <a:avLst/>
              </a:prstGeom>
            </xdr:spPr>
          </xdr:sp>
          <xdr:sp macro="" textlink="">
            <xdr:nvSpPr>
              <xdr:cNvPr id="154775" name="Très_Nuageux" hidden="1">
                <a:extLst>
                  <a:ext uri="{63B3BB69-23CF-44E3-9099-C40C66FF867C}">
                    <a14:compatExt spid="_x0000_s154775"/>
                  </a:ext>
                </a:extLst>
              </xdr:cNvPr>
              <xdr:cNvSpPr/>
            </xdr:nvSpPr>
            <xdr:spPr>
              <a:xfrm>
                <a:off x="9525" y="3924300"/>
                <a:ext cx="1314450" cy="238125"/>
              </a:xfrm>
              <a:prstGeom prst="rect">
                <a:avLst/>
              </a:prstGeom>
            </xdr:spPr>
          </xdr:sp>
          <xdr:sp macro="" textlink="">
            <xdr:nvSpPr>
              <xdr:cNvPr id="154777" name="Avions" hidden="1">
                <a:extLst>
                  <a:ext uri="{63B3BB69-23CF-44E3-9099-C40C66FF867C}">
                    <a14:compatExt spid="_x0000_s154777"/>
                  </a:ext>
                </a:extLst>
              </xdr:cNvPr>
              <xdr:cNvSpPr/>
            </xdr:nvSpPr>
            <xdr:spPr>
              <a:xfrm>
                <a:off x="9525" y="2990851"/>
                <a:ext cx="13144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2447925</xdr:colOff>
      <xdr:row>3</xdr:row>
      <xdr:rowOff>47625</xdr:rowOff>
    </xdr:from>
    <xdr:to>
      <xdr:col>4</xdr:col>
      <xdr:colOff>4000500</xdr:colOff>
      <xdr:row>3</xdr:row>
      <xdr:rowOff>219074</xdr:rowOff>
    </xdr:to>
    <xdr:sp macro="" textlink="$B$3">
      <xdr:nvSpPr>
        <xdr:cNvPr id="106" name="ZoneTexte 105"/>
        <xdr:cNvSpPr txBox="1"/>
      </xdr:nvSpPr>
      <xdr:spPr>
        <a:xfrm>
          <a:off x="4095750" y="828675"/>
          <a:ext cx="1552575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F7380E19-3D30-4B12-93FB-5924CD36DF3C}" type="TxLink">
            <a:rPr lang="en-US" sz="1400" b="0" i="0" u="none" strike="noStrike" baseline="0">
              <a:solidFill>
                <a:schemeClr val="bg1"/>
              </a:solidFill>
              <a:latin typeface="Calibri"/>
              <a:cs typeface="Calibri"/>
            </a:rPr>
            <a:pPr algn="ctr" rtl="0">
              <a:defRPr sz="1000"/>
            </a:pPr>
            <a:t>Premier Croissant</a:t>
          </a:fld>
          <a:endParaRPr lang="fr-FR" sz="1400" b="0" i="0" u="none" strike="noStrike" baseline="0">
            <a:solidFill>
              <a:schemeClr val="bg1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8</xdr:col>
      <xdr:colOff>409575</xdr:colOff>
      <xdr:row>33</xdr:row>
      <xdr:rowOff>4764</xdr:rowOff>
    </xdr:from>
    <xdr:to>
      <xdr:col>9</xdr:col>
      <xdr:colOff>442913</xdr:colOff>
      <xdr:row>33</xdr:row>
      <xdr:rowOff>28575</xdr:rowOff>
    </xdr:to>
    <xdr:cxnSp macro="">
      <xdr:nvCxnSpPr>
        <xdr:cNvPr id="200" name="Connecteur droit 199"/>
        <xdr:cNvCxnSpPr/>
      </xdr:nvCxnSpPr>
      <xdr:spPr>
        <a:xfrm flipV="1">
          <a:off x="13982700" y="7053264"/>
          <a:ext cx="10796588" cy="23811"/>
        </a:xfrm>
        <a:prstGeom prst="line">
          <a:avLst/>
        </a:prstGeom>
        <a:ln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885825</xdr:colOff>
      <xdr:row>33</xdr:row>
      <xdr:rowOff>1</xdr:rowOff>
    </xdr:to>
    <xdr:sp macro="" textlink="AOUT_2022!AD9">
      <xdr:nvSpPr>
        <xdr:cNvPr id="233" name="ZoneTexte 232"/>
        <xdr:cNvSpPr txBox="1"/>
      </xdr:nvSpPr>
      <xdr:spPr>
        <a:xfrm>
          <a:off x="1647825" y="6886575"/>
          <a:ext cx="885825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55FF409-AF05-41CC-BA1F-A685B7B3252F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229.20 mm</a:t>
          </a:fld>
          <a:endParaRPr lang="fr-F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9058275</xdr:colOff>
      <xdr:row>17</xdr:row>
      <xdr:rowOff>171451</xdr:rowOff>
    </xdr:from>
    <xdr:to>
      <xdr:col>4</xdr:col>
      <xdr:colOff>9724275</xdr:colOff>
      <xdr:row>27</xdr:row>
      <xdr:rowOff>66451</xdr:rowOff>
    </xdr:to>
    <xdr:sp macro="" textlink="">
      <xdr:nvSpPr>
        <xdr:cNvPr id="240" name="Rectangle 239"/>
        <xdr:cNvSpPr/>
      </xdr:nvSpPr>
      <xdr:spPr>
        <a:xfrm>
          <a:off x="10706100" y="4057651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4</xdr:col>
      <xdr:colOff>9029700</xdr:colOff>
      <xdr:row>18</xdr:row>
      <xdr:rowOff>9525</xdr:rowOff>
    </xdr:from>
    <xdr:to>
      <xdr:col>4</xdr:col>
      <xdr:colOff>9782175</xdr:colOff>
      <xdr:row>27</xdr:row>
      <xdr:rowOff>95250</xdr:rowOff>
    </xdr:to>
    <xdr:graphicFrame macro="">
      <xdr:nvGraphicFramePr>
        <xdr:cNvPr id="241" name="Graphique 1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8943975</xdr:colOff>
      <xdr:row>16</xdr:row>
      <xdr:rowOff>228600</xdr:rowOff>
    </xdr:from>
    <xdr:to>
      <xdr:col>4</xdr:col>
      <xdr:colOff>9829800</xdr:colOff>
      <xdr:row>17</xdr:row>
      <xdr:rowOff>171451</xdr:rowOff>
    </xdr:to>
    <xdr:sp macro="" textlink="AOUT_2022!AD9">
      <xdr:nvSpPr>
        <xdr:cNvPr id="242" name="ZoneTexte 241"/>
        <xdr:cNvSpPr txBox="1"/>
      </xdr:nvSpPr>
      <xdr:spPr>
        <a:xfrm>
          <a:off x="10591800" y="3857625"/>
          <a:ext cx="885825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55FF409-AF05-41CC-BA1F-A685B7B3252F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229.20 mm</a:t>
          </a:fld>
          <a:endParaRPr lang="fr-FR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9039225</xdr:colOff>
      <xdr:row>17</xdr:row>
      <xdr:rowOff>142875</xdr:rowOff>
    </xdr:from>
    <xdr:to>
      <xdr:col>4</xdr:col>
      <xdr:colOff>9734550</xdr:colOff>
      <xdr:row>27</xdr:row>
      <xdr:rowOff>76200</xdr:rowOff>
    </xdr:to>
    <xdr:grpSp>
      <xdr:nvGrpSpPr>
        <xdr:cNvPr id="243" name="Groupe 189"/>
        <xdr:cNvGrpSpPr>
          <a:grpSpLocks/>
        </xdr:cNvGrpSpPr>
      </xdr:nvGrpSpPr>
      <xdr:grpSpPr bwMode="auto">
        <a:xfrm>
          <a:off x="10687050" y="4057650"/>
          <a:ext cx="695325" cy="1838325"/>
          <a:chOff x="10753725" y="14144625"/>
          <a:chExt cx="657526" cy="1771650"/>
        </a:xfrm>
      </xdr:grpSpPr>
      <xdr:sp macro="" textlink="">
        <xdr:nvSpPr>
          <xdr:cNvPr id="244" name="Rectangle 243"/>
          <xdr:cNvSpPr/>
        </xdr:nvSpPr>
        <xdr:spPr>
          <a:xfrm>
            <a:off x="10753725" y="14144625"/>
            <a:ext cx="648519" cy="247847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45" name="Trapèze 244"/>
          <xdr:cNvSpPr/>
        </xdr:nvSpPr>
        <xdr:spPr>
          <a:xfrm rot="10800000">
            <a:off x="10753725" y="14392472"/>
            <a:ext cx="648519" cy="73436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246" name="Trapèze 245"/>
          <xdr:cNvSpPr/>
        </xdr:nvSpPr>
        <xdr:spPr>
          <a:xfrm rot="10800000">
            <a:off x="10897840" y="14475088"/>
            <a:ext cx="360288" cy="1441187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47" name="Forme libre 246"/>
          <xdr:cNvSpPr/>
        </xdr:nvSpPr>
        <xdr:spPr>
          <a:xfrm>
            <a:off x="11195078" y="14401652"/>
            <a:ext cx="216173" cy="1514623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48" name="Forme libre 247"/>
          <xdr:cNvSpPr/>
        </xdr:nvSpPr>
        <xdr:spPr>
          <a:xfrm flipH="1">
            <a:off x="10753725" y="14401652"/>
            <a:ext cx="198159" cy="1505444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 editAs="absolute">
    <xdr:from>
      <xdr:col>4</xdr:col>
      <xdr:colOff>2962275</xdr:colOff>
      <xdr:row>7</xdr:row>
      <xdr:rowOff>95250</xdr:rowOff>
    </xdr:from>
    <xdr:to>
      <xdr:col>4</xdr:col>
      <xdr:colOff>3343275</xdr:colOff>
      <xdr:row>9</xdr:row>
      <xdr:rowOff>95250</xdr:rowOff>
    </xdr:to>
    <xdr:pic>
      <xdr:nvPicPr>
        <xdr:cNvPr id="154639" name="Nouvelle_lun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10100" y="1695450"/>
          <a:ext cx="3810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6534150</xdr:colOff>
      <xdr:row>4</xdr:row>
      <xdr:rowOff>171450</xdr:rowOff>
    </xdr:from>
    <xdr:to>
      <xdr:col>4</xdr:col>
      <xdr:colOff>7962900</xdr:colOff>
      <xdr:row>11</xdr:row>
      <xdr:rowOff>228600</xdr:rowOff>
    </xdr:to>
    <xdr:pic>
      <xdr:nvPicPr>
        <xdr:cNvPr id="154685" name="Neig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81975" y="1190625"/>
          <a:ext cx="1428750" cy="1419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276225</xdr:colOff>
      <xdr:row>17</xdr:row>
      <xdr:rowOff>162542</xdr:rowOff>
    </xdr:from>
    <xdr:to>
      <xdr:col>4</xdr:col>
      <xdr:colOff>3317603</xdr:colOff>
      <xdr:row>27</xdr:row>
      <xdr:rowOff>57542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4050" y="4105892"/>
          <a:ext cx="3041378" cy="1800000"/>
        </a:xfrm>
        <a:prstGeom prst="rect">
          <a:avLst/>
        </a:prstGeom>
      </xdr:spPr>
    </xdr:pic>
    <xdr:clientData/>
  </xdr:twoCellAnchor>
  <xdr:twoCellAnchor editAs="oneCell">
    <xdr:from>
      <xdr:col>4</xdr:col>
      <xdr:colOff>6524625</xdr:colOff>
      <xdr:row>4</xdr:row>
      <xdr:rowOff>171450</xdr:rowOff>
    </xdr:from>
    <xdr:to>
      <xdr:col>4</xdr:col>
      <xdr:colOff>7915275</xdr:colOff>
      <xdr:row>11</xdr:row>
      <xdr:rowOff>238125</xdr:rowOff>
    </xdr:to>
    <xdr:pic>
      <xdr:nvPicPr>
        <xdr:cNvPr id="154682" name="Grosse_Plui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2450" y="1190625"/>
          <a:ext cx="1390650" cy="1428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3133725</xdr:colOff>
      <xdr:row>27</xdr:row>
      <xdr:rowOff>57150</xdr:rowOff>
    </xdr:from>
    <xdr:to>
      <xdr:col>4</xdr:col>
      <xdr:colOff>3857625</xdr:colOff>
      <xdr:row>28</xdr:row>
      <xdr:rowOff>104775</xdr:rowOff>
    </xdr:to>
    <xdr:sp macro="" textlink="$H$18">
      <xdr:nvSpPr>
        <xdr:cNvPr id="8" name="ZoneTexte 7"/>
        <xdr:cNvSpPr txBox="1"/>
      </xdr:nvSpPr>
      <xdr:spPr>
        <a:xfrm>
          <a:off x="4781550" y="5876925"/>
          <a:ext cx="723900" cy="2476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78D7D12C-5E21-402A-8B13-7CAE7CD1C19F}" type="TxLink">
            <a:rPr lang="en-US" sz="12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20.3 °C</a:t>
          </a:fld>
          <a:endParaRPr lang="fr-FR" sz="1200" b="0"/>
        </a:p>
      </xdr:txBody>
    </xdr:sp>
    <xdr:clientData/>
  </xdr:twoCellAnchor>
  <xdr:twoCellAnchor editAs="oneCell">
    <xdr:from>
      <xdr:col>4</xdr:col>
      <xdr:colOff>6505575</xdr:colOff>
      <xdr:row>4</xdr:row>
      <xdr:rowOff>171450</xdr:rowOff>
    </xdr:from>
    <xdr:to>
      <xdr:col>4</xdr:col>
      <xdr:colOff>7934325</xdr:colOff>
      <xdr:row>11</xdr:row>
      <xdr:rowOff>238125</xdr:rowOff>
    </xdr:to>
    <xdr:pic>
      <xdr:nvPicPr>
        <xdr:cNvPr id="154683" name="Orag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53400" y="1190625"/>
          <a:ext cx="1428750" cy="1428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581025</xdr:colOff>
      <xdr:row>27</xdr:row>
      <xdr:rowOff>133351</xdr:rowOff>
    </xdr:from>
    <xdr:to>
      <xdr:col>4</xdr:col>
      <xdr:colOff>1229025</xdr:colOff>
      <xdr:row>28</xdr:row>
      <xdr:rowOff>77326</xdr:rowOff>
    </xdr:to>
    <xdr:sp macro="" textlink="$H$6">
      <xdr:nvSpPr>
        <xdr:cNvPr id="10" name="ZoneTexte 9"/>
        <xdr:cNvSpPr txBox="1"/>
      </xdr:nvSpPr>
      <xdr:spPr>
        <a:xfrm>
          <a:off x="2228850" y="5953126"/>
          <a:ext cx="648000" cy="14400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B69114-4744-4A81-B918-F9BA1ADCB3BE}" type="TxLink">
            <a:rPr lang="en-US" sz="12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7 h 36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2066925</xdr:colOff>
      <xdr:row>27</xdr:row>
      <xdr:rowOff>133350</xdr:rowOff>
    </xdr:from>
    <xdr:to>
      <xdr:col>4</xdr:col>
      <xdr:colOff>2714925</xdr:colOff>
      <xdr:row>28</xdr:row>
      <xdr:rowOff>77325</xdr:rowOff>
    </xdr:to>
    <xdr:sp macro="" textlink="$H$7">
      <xdr:nvSpPr>
        <xdr:cNvPr id="101" name="ZoneTexte 100"/>
        <xdr:cNvSpPr txBox="1"/>
      </xdr:nvSpPr>
      <xdr:spPr>
        <a:xfrm>
          <a:off x="3714750" y="5953125"/>
          <a:ext cx="648000" cy="144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D5566C8-66EE-40F8-9097-363B705081A3}" type="TxLink"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 h 53</a:t>
          </a:fld>
          <a:endParaRPr lang="fr-FR" sz="1100"/>
        </a:p>
      </xdr:txBody>
    </xdr:sp>
    <xdr:clientData/>
  </xdr:twoCellAnchor>
  <xdr:twoCellAnchor>
    <xdr:from>
      <xdr:col>4</xdr:col>
      <xdr:colOff>4267200</xdr:colOff>
      <xdr:row>27</xdr:row>
      <xdr:rowOff>124442</xdr:rowOff>
    </xdr:from>
    <xdr:to>
      <xdr:col>4</xdr:col>
      <xdr:colOff>4915200</xdr:colOff>
      <xdr:row>28</xdr:row>
      <xdr:rowOff>67292</xdr:rowOff>
    </xdr:to>
    <xdr:sp macro="" textlink="$H$10">
      <xdr:nvSpPr>
        <xdr:cNvPr id="103" name="ZoneTexte 102"/>
        <xdr:cNvSpPr txBox="1"/>
      </xdr:nvSpPr>
      <xdr:spPr>
        <a:xfrm>
          <a:off x="5915025" y="5944217"/>
          <a:ext cx="648000" cy="14287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63CCB4-D12B-44E0-ACF9-B121A1AE487B}" type="TxLink"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19 h 49</a:t>
          </a:fld>
          <a:endParaRPr lang="fr-FR" sz="1100"/>
        </a:p>
      </xdr:txBody>
    </xdr:sp>
    <xdr:clientData/>
  </xdr:twoCellAnchor>
  <xdr:twoCellAnchor>
    <xdr:from>
      <xdr:col>4</xdr:col>
      <xdr:colOff>5734050</xdr:colOff>
      <xdr:row>27</xdr:row>
      <xdr:rowOff>124442</xdr:rowOff>
    </xdr:from>
    <xdr:to>
      <xdr:col>4</xdr:col>
      <xdr:colOff>6382050</xdr:colOff>
      <xdr:row>28</xdr:row>
      <xdr:rowOff>68417</xdr:rowOff>
    </xdr:to>
    <xdr:sp macro="" textlink="$H$11">
      <xdr:nvSpPr>
        <xdr:cNvPr id="104" name="ZoneTexte 103"/>
        <xdr:cNvSpPr txBox="1"/>
      </xdr:nvSpPr>
      <xdr:spPr>
        <a:xfrm>
          <a:off x="7381875" y="5944217"/>
          <a:ext cx="648000" cy="144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C1B8A4-8D29-4140-ACE5-683ED0DB2106}" type="TxLink"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14 h 05</a:t>
          </a:fld>
          <a:endParaRPr lang="fr-FR" sz="1100"/>
        </a:p>
      </xdr:txBody>
    </xdr:sp>
    <xdr:clientData/>
  </xdr:twoCellAnchor>
  <xdr:twoCellAnchor>
    <xdr:from>
      <xdr:col>4</xdr:col>
      <xdr:colOff>1466850</xdr:colOff>
      <xdr:row>27</xdr:row>
      <xdr:rowOff>133350</xdr:rowOff>
    </xdr:from>
    <xdr:to>
      <xdr:col>4</xdr:col>
      <xdr:colOff>1826850</xdr:colOff>
      <xdr:row>28</xdr:row>
      <xdr:rowOff>77325</xdr:rowOff>
    </xdr:to>
    <xdr:sp macro="" textlink="$H$8">
      <xdr:nvSpPr>
        <xdr:cNvPr id="12" name="ZoneTexte 11"/>
        <xdr:cNvSpPr txBox="1"/>
      </xdr:nvSpPr>
      <xdr:spPr>
        <a:xfrm>
          <a:off x="3114675" y="5953125"/>
          <a:ext cx="360000" cy="14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68FA299-0D94-4BE1-9922-1CAD279B715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85</a:t>
          </a:fld>
          <a:endParaRPr lang="fr-FR" sz="1100"/>
        </a:p>
      </xdr:txBody>
    </xdr:sp>
    <xdr:clientData/>
  </xdr:twoCellAnchor>
  <xdr:twoCellAnchor>
    <xdr:from>
      <xdr:col>4</xdr:col>
      <xdr:colOff>5143500</xdr:colOff>
      <xdr:row>27</xdr:row>
      <xdr:rowOff>123825</xdr:rowOff>
    </xdr:from>
    <xdr:to>
      <xdr:col>4</xdr:col>
      <xdr:colOff>5503500</xdr:colOff>
      <xdr:row>28</xdr:row>
      <xdr:rowOff>67800</xdr:rowOff>
    </xdr:to>
    <xdr:sp macro="" textlink="$H$12">
      <xdr:nvSpPr>
        <xdr:cNvPr id="105" name="ZoneTexte 104"/>
        <xdr:cNvSpPr txBox="1"/>
      </xdr:nvSpPr>
      <xdr:spPr>
        <a:xfrm>
          <a:off x="6791325" y="5943600"/>
          <a:ext cx="360000" cy="14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A3C7E95-E693-449C-8C06-606BCDB8D26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83</a:t>
          </a:fld>
          <a:endParaRPr lang="fr-FR" sz="1100"/>
        </a:p>
      </xdr:txBody>
    </xdr:sp>
    <xdr:clientData/>
  </xdr:twoCellAnchor>
  <xdr:twoCellAnchor>
    <xdr:from>
      <xdr:col>4</xdr:col>
      <xdr:colOff>295275</xdr:colOff>
      <xdr:row>27</xdr:row>
      <xdr:rowOff>114300</xdr:rowOff>
    </xdr:from>
    <xdr:to>
      <xdr:col>4</xdr:col>
      <xdr:colOff>475275</xdr:colOff>
      <xdr:row>28</xdr:row>
      <xdr:rowOff>94275</xdr:rowOff>
    </xdr:to>
    <xdr:sp macro="" textlink="">
      <xdr:nvSpPr>
        <xdr:cNvPr id="14" name="ZoneTexte 13"/>
        <xdr:cNvSpPr txBox="1"/>
      </xdr:nvSpPr>
      <xdr:spPr>
        <a:xfrm>
          <a:off x="1943100" y="5934075"/>
          <a:ext cx="180000" cy="18000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/>
            <a:t>H</a:t>
          </a:r>
        </a:p>
      </xdr:txBody>
    </xdr:sp>
    <xdr:clientData/>
  </xdr:twoCellAnchor>
  <xdr:twoCellAnchor>
    <xdr:from>
      <xdr:col>4</xdr:col>
      <xdr:colOff>2828925</xdr:colOff>
      <xdr:row>27</xdr:row>
      <xdr:rowOff>114300</xdr:rowOff>
    </xdr:from>
    <xdr:to>
      <xdr:col>4</xdr:col>
      <xdr:colOff>3008925</xdr:colOff>
      <xdr:row>28</xdr:row>
      <xdr:rowOff>94275</xdr:rowOff>
    </xdr:to>
    <xdr:sp macro="" textlink="">
      <xdr:nvSpPr>
        <xdr:cNvPr id="110" name="ZoneTexte 109"/>
        <xdr:cNvSpPr txBox="1"/>
      </xdr:nvSpPr>
      <xdr:spPr>
        <a:xfrm>
          <a:off x="4476750" y="5934075"/>
          <a:ext cx="180000" cy="180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/>
            <a:t>B</a:t>
          </a:r>
        </a:p>
      </xdr:txBody>
    </xdr:sp>
    <xdr:clientData/>
  </xdr:twoCellAnchor>
  <xdr:twoCellAnchor>
    <xdr:from>
      <xdr:col>4</xdr:col>
      <xdr:colOff>6477000</xdr:colOff>
      <xdr:row>27</xdr:row>
      <xdr:rowOff>104775</xdr:rowOff>
    </xdr:from>
    <xdr:to>
      <xdr:col>4</xdr:col>
      <xdr:colOff>6657000</xdr:colOff>
      <xdr:row>28</xdr:row>
      <xdr:rowOff>84750</xdr:rowOff>
    </xdr:to>
    <xdr:sp macro="" textlink="">
      <xdr:nvSpPr>
        <xdr:cNvPr id="112" name="ZoneTexte 111"/>
        <xdr:cNvSpPr txBox="1"/>
      </xdr:nvSpPr>
      <xdr:spPr>
        <a:xfrm>
          <a:off x="8124825" y="5924550"/>
          <a:ext cx="180000" cy="180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/>
            <a:t>B</a:t>
          </a:r>
        </a:p>
      </xdr:txBody>
    </xdr:sp>
    <xdr:clientData/>
  </xdr:twoCellAnchor>
  <xdr:twoCellAnchor>
    <xdr:from>
      <xdr:col>4</xdr:col>
      <xdr:colOff>3962400</xdr:colOff>
      <xdr:row>27</xdr:row>
      <xdr:rowOff>104775</xdr:rowOff>
    </xdr:from>
    <xdr:to>
      <xdr:col>4</xdr:col>
      <xdr:colOff>4142400</xdr:colOff>
      <xdr:row>28</xdr:row>
      <xdr:rowOff>84750</xdr:rowOff>
    </xdr:to>
    <xdr:sp macro="" textlink="">
      <xdr:nvSpPr>
        <xdr:cNvPr id="114" name="ZoneTexte 113"/>
        <xdr:cNvSpPr txBox="1"/>
      </xdr:nvSpPr>
      <xdr:spPr>
        <a:xfrm>
          <a:off x="5610225" y="5924550"/>
          <a:ext cx="180000" cy="18000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/>
            <a:t>H</a:t>
          </a:r>
        </a:p>
      </xdr:txBody>
    </xdr:sp>
    <xdr:clientData/>
  </xdr:twoCellAnchor>
  <xdr:twoCellAnchor editAs="absolute">
    <xdr:from>
      <xdr:col>4</xdr:col>
      <xdr:colOff>2962275</xdr:colOff>
      <xdr:row>7</xdr:row>
      <xdr:rowOff>95250</xdr:rowOff>
    </xdr:from>
    <xdr:to>
      <xdr:col>4</xdr:col>
      <xdr:colOff>3343275</xdr:colOff>
      <xdr:row>9</xdr:row>
      <xdr:rowOff>95250</xdr:rowOff>
    </xdr:to>
    <xdr:pic>
      <xdr:nvPicPr>
        <xdr:cNvPr id="154635" name="Pleine_lun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10100" y="1695450"/>
          <a:ext cx="3810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6486525</xdr:colOff>
      <xdr:row>4</xdr:row>
      <xdr:rowOff>161925</xdr:rowOff>
    </xdr:from>
    <xdr:to>
      <xdr:col>4</xdr:col>
      <xdr:colOff>7915275</xdr:colOff>
      <xdr:row>11</xdr:row>
      <xdr:rowOff>219075</xdr:rowOff>
    </xdr:to>
    <xdr:pic>
      <xdr:nvPicPr>
        <xdr:cNvPr id="154686" name="Nuit_Clair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34350" y="1181100"/>
          <a:ext cx="1428750" cy="1419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2952750</xdr:colOff>
      <xdr:row>7</xdr:row>
      <xdr:rowOff>76200</xdr:rowOff>
    </xdr:from>
    <xdr:to>
      <xdr:col>4</xdr:col>
      <xdr:colOff>3333750</xdr:colOff>
      <xdr:row>9</xdr:row>
      <xdr:rowOff>76200</xdr:rowOff>
    </xdr:to>
    <xdr:pic>
      <xdr:nvPicPr>
        <xdr:cNvPr id="154667" name="Premier_Quarti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0575" y="1676400"/>
          <a:ext cx="3810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2952750</xdr:colOff>
      <xdr:row>7</xdr:row>
      <xdr:rowOff>95250</xdr:rowOff>
    </xdr:from>
    <xdr:to>
      <xdr:col>4</xdr:col>
      <xdr:colOff>3333750</xdr:colOff>
      <xdr:row>9</xdr:row>
      <xdr:rowOff>95250</xdr:rowOff>
    </xdr:to>
    <xdr:pic>
      <xdr:nvPicPr>
        <xdr:cNvPr id="154666" name="Dernier_Quartie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0575" y="1695450"/>
          <a:ext cx="3810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2952750</xdr:colOff>
      <xdr:row>7</xdr:row>
      <xdr:rowOff>85725</xdr:rowOff>
    </xdr:from>
    <xdr:to>
      <xdr:col>4</xdr:col>
      <xdr:colOff>3333750</xdr:colOff>
      <xdr:row>9</xdr:row>
      <xdr:rowOff>85725</xdr:rowOff>
    </xdr:to>
    <xdr:pic>
      <xdr:nvPicPr>
        <xdr:cNvPr id="154638" name="Dernier_Croissan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0575" y="1685925"/>
          <a:ext cx="3810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6524626</xdr:colOff>
      <xdr:row>4</xdr:row>
      <xdr:rowOff>171450</xdr:rowOff>
    </xdr:from>
    <xdr:to>
      <xdr:col>4</xdr:col>
      <xdr:colOff>7964626</xdr:colOff>
      <xdr:row>11</xdr:row>
      <xdr:rowOff>229107</xdr:rowOff>
    </xdr:to>
    <xdr:pic>
      <xdr:nvPicPr>
        <xdr:cNvPr id="4" name="Traces_Avions"/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2451" y="1190625"/>
          <a:ext cx="1440000" cy="1419732"/>
        </a:xfrm>
        <a:prstGeom prst="rect">
          <a:avLst/>
        </a:prstGeom>
      </xdr:spPr>
    </xdr:pic>
    <xdr:clientData/>
  </xdr:twoCellAnchor>
  <xdr:twoCellAnchor editAs="oneCell">
    <xdr:from>
      <xdr:col>4</xdr:col>
      <xdr:colOff>6505575</xdr:colOff>
      <xdr:row>5</xdr:row>
      <xdr:rowOff>9525</xdr:rowOff>
    </xdr:from>
    <xdr:to>
      <xdr:col>4</xdr:col>
      <xdr:colOff>7943850</xdr:colOff>
      <xdr:row>11</xdr:row>
      <xdr:rowOff>238125</xdr:rowOff>
    </xdr:to>
    <xdr:pic>
      <xdr:nvPicPr>
        <xdr:cNvPr id="154687" name="Nuit_Sombr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53400" y="1228725"/>
          <a:ext cx="1438275" cy="1400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2962275</xdr:colOff>
      <xdr:row>7</xdr:row>
      <xdr:rowOff>85725</xdr:rowOff>
    </xdr:from>
    <xdr:to>
      <xdr:col>4</xdr:col>
      <xdr:colOff>3343275</xdr:colOff>
      <xdr:row>9</xdr:row>
      <xdr:rowOff>85725</xdr:rowOff>
    </xdr:to>
    <xdr:pic>
      <xdr:nvPicPr>
        <xdr:cNvPr id="154640" name="Premier_croissan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10100" y="1685925"/>
          <a:ext cx="3810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6515100</xdr:colOff>
      <xdr:row>4</xdr:row>
      <xdr:rowOff>171450</xdr:rowOff>
    </xdr:from>
    <xdr:to>
      <xdr:col>4</xdr:col>
      <xdr:colOff>7955100</xdr:colOff>
      <xdr:row>11</xdr:row>
      <xdr:rowOff>249375</xdr:rowOff>
    </xdr:to>
    <xdr:pic>
      <xdr:nvPicPr>
        <xdr:cNvPr id="7" name="Ensoleil"/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62925" y="1190625"/>
          <a:ext cx="1440000" cy="1440000"/>
        </a:xfrm>
        <a:prstGeom prst="rect">
          <a:avLst/>
        </a:prstGeom>
      </xdr:spPr>
    </xdr:pic>
    <xdr:clientData/>
  </xdr:twoCellAnchor>
  <xdr:twoCellAnchor editAs="oneCell">
    <xdr:from>
      <xdr:col>4</xdr:col>
      <xdr:colOff>6524625</xdr:colOff>
      <xdr:row>4</xdr:row>
      <xdr:rowOff>161925</xdr:rowOff>
    </xdr:from>
    <xdr:to>
      <xdr:col>4</xdr:col>
      <xdr:colOff>7964625</xdr:colOff>
      <xdr:row>11</xdr:row>
      <xdr:rowOff>239850</xdr:rowOff>
    </xdr:to>
    <xdr:pic>
      <xdr:nvPicPr>
        <xdr:cNvPr id="9" name="Peu_nuageu"/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2450" y="1181100"/>
          <a:ext cx="1440000" cy="1440000"/>
        </a:xfrm>
        <a:prstGeom prst="rect">
          <a:avLst/>
        </a:prstGeom>
      </xdr:spPr>
    </xdr:pic>
    <xdr:clientData/>
  </xdr:twoCellAnchor>
  <xdr:twoCellAnchor editAs="oneCell">
    <xdr:from>
      <xdr:col>4</xdr:col>
      <xdr:colOff>6515100</xdr:colOff>
      <xdr:row>5</xdr:row>
      <xdr:rowOff>9525</xdr:rowOff>
    </xdr:from>
    <xdr:to>
      <xdr:col>4</xdr:col>
      <xdr:colOff>7924800</xdr:colOff>
      <xdr:row>11</xdr:row>
      <xdr:rowOff>238125</xdr:rowOff>
    </xdr:to>
    <xdr:pic>
      <xdr:nvPicPr>
        <xdr:cNvPr id="154684" name="Brouilla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1228725"/>
          <a:ext cx="1409700" cy="1400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6515100</xdr:colOff>
      <xdr:row>4</xdr:row>
      <xdr:rowOff>190500</xdr:rowOff>
    </xdr:from>
    <xdr:to>
      <xdr:col>4</xdr:col>
      <xdr:colOff>7943850</xdr:colOff>
      <xdr:row>12</xdr:row>
      <xdr:rowOff>0</xdr:rowOff>
    </xdr:to>
    <xdr:pic>
      <xdr:nvPicPr>
        <xdr:cNvPr id="154677" name="Nuageu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1209675"/>
          <a:ext cx="1428750" cy="14382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6524625</xdr:colOff>
      <xdr:row>4</xdr:row>
      <xdr:rowOff>171450</xdr:rowOff>
    </xdr:from>
    <xdr:to>
      <xdr:col>4</xdr:col>
      <xdr:colOff>7964625</xdr:colOff>
      <xdr:row>11</xdr:row>
      <xdr:rowOff>249375</xdr:rowOff>
    </xdr:to>
    <xdr:pic>
      <xdr:nvPicPr>
        <xdr:cNvPr id="6" name="Très_Nuageu"/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2450" y="1190625"/>
          <a:ext cx="1440000" cy="1440000"/>
        </a:xfrm>
        <a:prstGeom prst="rect">
          <a:avLst/>
        </a:prstGeom>
      </xdr:spPr>
    </xdr:pic>
    <xdr:clientData/>
  </xdr:twoCellAnchor>
  <xdr:twoCellAnchor editAs="oneCell">
    <xdr:from>
      <xdr:col>4</xdr:col>
      <xdr:colOff>6496050</xdr:colOff>
      <xdr:row>5</xdr:row>
      <xdr:rowOff>0</xdr:rowOff>
    </xdr:from>
    <xdr:to>
      <xdr:col>4</xdr:col>
      <xdr:colOff>7915275</xdr:colOff>
      <xdr:row>11</xdr:row>
      <xdr:rowOff>257175</xdr:rowOff>
    </xdr:to>
    <xdr:pic>
      <xdr:nvPicPr>
        <xdr:cNvPr id="154680" name="Petite_Plui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43875" y="1219200"/>
          <a:ext cx="1419225" cy="1428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6391275</xdr:colOff>
      <xdr:row>4</xdr:row>
      <xdr:rowOff>85725</xdr:rowOff>
    </xdr:from>
    <xdr:to>
      <xdr:col>4</xdr:col>
      <xdr:colOff>8029895</xdr:colOff>
      <xdr:row>12</xdr:row>
      <xdr:rowOff>76950</xdr:rowOff>
    </xdr:to>
    <xdr:pic>
      <xdr:nvPicPr>
        <xdr:cNvPr id="154738" name="hublot_conditions"/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39100" y="1104900"/>
          <a:ext cx="1638620" cy="1620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7</xdr:row>
      <xdr:rowOff>57150</xdr:rowOff>
    </xdr:from>
    <xdr:to>
      <xdr:col>3</xdr:col>
      <xdr:colOff>0</xdr:colOff>
      <xdr:row>10</xdr:row>
      <xdr:rowOff>266700</xdr:rowOff>
    </xdr:to>
    <xdr:graphicFrame macro="">
      <xdr:nvGraphicFramePr>
        <xdr:cNvPr id="133126" name="Graphique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47625</xdr:colOff>
      <xdr:row>3</xdr:row>
      <xdr:rowOff>28575</xdr:rowOff>
    </xdr:from>
    <xdr:to>
      <xdr:col>3</xdr:col>
      <xdr:colOff>9525</xdr:colOff>
      <xdr:row>3</xdr:row>
      <xdr:rowOff>2190750</xdr:rowOff>
    </xdr:to>
    <xdr:graphicFrame macro="">
      <xdr:nvGraphicFramePr>
        <xdr:cNvPr id="133127" name="Graphique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3381375</xdr:colOff>
      <xdr:row>0</xdr:row>
      <xdr:rowOff>200025</xdr:rowOff>
    </xdr:from>
    <xdr:to>
      <xdr:col>2</xdr:col>
      <xdr:colOff>6715125</xdr:colOff>
      <xdr:row>0</xdr:row>
      <xdr:rowOff>447675</xdr:rowOff>
    </xdr:to>
    <xdr:sp macro="" textlink="$F$1">
      <xdr:nvSpPr>
        <xdr:cNvPr id="77" name="ZoneTexte 76"/>
        <xdr:cNvSpPr txBox="1"/>
      </xdr:nvSpPr>
      <xdr:spPr>
        <a:xfrm>
          <a:off x="3943350" y="200025"/>
          <a:ext cx="33337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19 mai 2024 à 18:40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19050</xdr:colOff>
      <xdr:row>14</xdr:row>
      <xdr:rowOff>38100</xdr:rowOff>
    </xdr:from>
    <xdr:to>
      <xdr:col>2</xdr:col>
      <xdr:colOff>7239000</xdr:colOff>
      <xdr:row>19</xdr:row>
      <xdr:rowOff>57150</xdr:rowOff>
    </xdr:to>
    <xdr:graphicFrame macro="">
      <xdr:nvGraphicFramePr>
        <xdr:cNvPr id="133129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57150</xdr:colOff>
      <xdr:row>21</xdr:row>
      <xdr:rowOff>276225</xdr:rowOff>
    </xdr:from>
    <xdr:to>
      <xdr:col>3</xdr:col>
      <xdr:colOff>38100</xdr:colOff>
      <xdr:row>22</xdr:row>
      <xdr:rowOff>2162175</xdr:rowOff>
    </xdr:to>
    <xdr:graphicFrame macro="">
      <xdr:nvGraphicFramePr>
        <xdr:cNvPr id="133130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9525</xdr:colOff>
      <xdr:row>3</xdr:row>
      <xdr:rowOff>1209674</xdr:rowOff>
    </xdr:from>
    <xdr:to>
      <xdr:col>12</xdr:col>
      <xdr:colOff>193275</xdr:colOff>
      <xdr:row>4</xdr:row>
      <xdr:rowOff>70349</xdr:rowOff>
    </xdr:to>
    <xdr:graphicFrame macro="">
      <xdr:nvGraphicFramePr>
        <xdr:cNvPr id="133131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</xdr:colOff>
      <xdr:row>2</xdr:row>
      <xdr:rowOff>238124</xdr:rowOff>
    </xdr:from>
    <xdr:to>
      <xdr:col>12</xdr:col>
      <xdr:colOff>183751</xdr:colOff>
      <xdr:row>3</xdr:row>
      <xdr:rowOff>1032374</xdr:rowOff>
    </xdr:to>
    <xdr:graphicFrame macro="">
      <xdr:nvGraphicFramePr>
        <xdr:cNvPr id="133132" name="Graphique 9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19050</xdr:colOff>
      <xdr:row>11</xdr:row>
      <xdr:rowOff>38100</xdr:rowOff>
    </xdr:from>
    <xdr:to>
      <xdr:col>12</xdr:col>
      <xdr:colOff>202800</xdr:colOff>
      <xdr:row>14</xdr:row>
      <xdr:rowOff>22725</xdr:rowOff>
    </xdr:to>
    <xdr:graphicFrame macro="">
      <xdr:nvGraphicFramePr>
        <xdr:cNvPr id="133133" name="Graphique 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28575</xdr:colOff>
      <xdr:row>6</xdr:row>
      <xdr:rowOff>285749</xdr:rowOff>
    </xdr:from>
    <xdr:to>
      <xdr:col>12</xdr:col>
      <xdr:colOff>212325</xdr:colOff>
      <xdr:row>7</xdr:row>
      <xdr:rowOff>1079999</xdr:rowOff>
    </xdr:to>
    <xdr:graphicFrame macro="">
      <xdr:nvGraphicFramePr>
        <xdr:cNvPr id="133134" name="Graphique 9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38100</xdr:colOff>
      <xdr:row>16</xdr:row>
      <xdr:rowOff>266700</xdr:rowOff>
    </xdr:from>
    <xdr:to>
      <xdr:col>12</xdr:col>
      <xdr:colOff>221850</xdr:colOff>
      <xdr:row>19</xdr:row>
      <xdr:rowOff>13200</xdr:rowOff>
    </xdr:to>
    <xdr:graphicFrame macro="">
      <xdr:nvGraphicFramePr>
        <xdr:cNvPr id="133135" name="Graphique 9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733425</xdr:colOff>
      <xdr:row>13</xdr:row>
      <xdr:rowOff>190499</xdr:rowOff>
    </xdr:from>
    <xdr:to>
      <xdr:col>9</xdr:col>
      <xdr:colOff>123825</xdr:colOff>
      <xdr:row>15</xdr:row>
      <xdr:rowOff>9524</xdr:rowOff>
    </xdr:to>
    <xdr:sp macro="" textlink="">
      <xdr:nvSpPr>
        <xdr:cNvPr id="103" name="ZoneTexte 102"/>
        <xdr:cNvSpPr txBox="1"/>
      </xdr:nvSpPr>
      <xdr:spPr>
        <a:xfrm>
          <a:off x="9934575" y="7619999"/>
          <a:ext cx="6629400" cy="104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1     2     3    </a:t>
          </a:r>
          <a:r>
            <a:rPr lang="fr-FR" sz="1100" baseline="0"/>
            <a:t> 4     5     6     7     8      9    10   11   12   13   14  15   16   17   18   19   20   21   22   23  24   25   26   27   28</a:t>
          </a:r>
          <a:endParaRPr lang="fr-FR" sz="1100"/>
        </a:p>
      </xdr:txBody>
    </xdr:sp>
    <xdr:clientData/>
  </xdr:twoCellAnchor>
  <xdr:twoCellAnchor>
    <xdr:from>
      <xdr:col>8</xdr:col>
      <xdr:colOff>628648</xdr:colOff>
      <xdr:row>3</xdr:row>
      <xdr:rowOff>828675</xdr:rowOff>
    </xdr:from>
    <xdr:to>
      <xdr:col>12</xdr:col>
      <xdr:colOff>28575</xdr:colOff>
      <xdr:row>3</xdr:row>
      <xdr:rowOff>1133475</xdr:rowOff>
    </xdr:to>
    <xdr:sp macro="" textlink="">
      <xdr:nvSpPr>
        <xdr:cNvPr id="22" name="ZoneTexte 21"/>
        <xdr:cNvSpPr txBox="1"/>
      </xdr:nvSpPr>
      <xdr:spPr>
        <a:xfrm>
          <a:off x="11496673" y="2095500"/>
          <a:ext cx="7496177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</a:t>
          </a:r>
          <a:r>
            <a:rPr lang="fr-FR" sz="1100" baseline="0"/>
            <a:t> </a:t>
          </a:r>
          <a:r>
            <a:rPr lang="fr-FR" sz="1100"/>
            <a:t>3     </a:t>
          </a:r>
          <a:r>
            <a:rPr lang="fr-FR" sz="1100" baseline="0"/>
            <a:t>4      5     6     7     8      9    10   11   12    13   14   15   16   17    18   19   20   21   22   23   24    25   26   27   28   29   30  31</a:t>
          </a:r>
          <a:endParaRPr lang="fr-FR" sz="1100"/>
        </a:p>
      </xdr:txBody>
    </xdr:sp>
    <xdr:clientData/>
  </xdr:twoCellAnchor>
  <xdr:twoCellAnchor>
    <xdr:from>
      <xdr:col>2</xdr:col>
      <xdr:colOff>6591300</xdr:colOff>
      <xdr:row>3</xdr:row>
      <xdr:rowOff>123825</xdr:rowOff>
    </xdr:from>
    <xdr:to>
      <xdr:col>3</xdr:col>
      <xdr:colOff>19050</xdr:colOff>
      <xdr:row>3</xdr:row>
      <xdr:rowOff>361950</xdr:rowOff>
    </xdr:to>
    <xdr:sp macro="" textlink="RELEVÉS!N5">
      <xdr:nvSpPr>
        <xdr:cNvPr id="29" name="ZoneTexte 28"/>
        <xdr:cNvSpPr txBox="1"/>
      </xdr:nvSpPr>
      <xdr:spPr>
        <a:xfrm>
          <a:off x="7153275" y="1390650"/>
          <a:ext cx="6667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1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/>
            <a:t>25.0 °C</a:t>
          </a:fld>
          <a:endParaRPr lang="fr-F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6619875</xdr:colOff>
      <xdr:row>3</xdr:row>
      <xdr:rowOff>1628775</xdr:rowOff>
    </xdr:from>
    <xdr:to>
      <xdr:col>3</xdr:col>
      <xdr:colOff>47625</xdr:colOff>
      <xdr:row>3</xdr:row>
      <xdr:rowOff>1876425</xdr:rowOff>
    </xdr:to>
    <xdr:sp macro="" textlink="RELEVÉS!K5">
      <xdr:nvSpPr>
        <xdr:cNvPr id="30" name="ZoneTexte 29"/>
        <xdr:cNvSpPr txBox="1"/>
      </xdr:nvSpPr>
      <xdr:spPr>
        <a:xfrm>
          <a:off x="7181850" y="2895600"/>
          <a:ext cx="6667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D2B623A-878A-4E75-A9C6-FB980E349426}" type="TxLink">
            <a:rPr lang="en-US" sz="11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/>
            <a:t>17.6 °C</a:t>
          </a:fld>
          <a:endParaRPr lang="fr-FR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6438900</xdr:colOff>
      <xdr:row>7</xdr:row>
      <xdr:rowOff>161925</xdr:rowOff>
    </xdr:from>
    <xdr:to>
      <xdr:col>3</xdr:col>
      <xdr:colOff>38100</xdr:colOff>
      <xdr:row>7</xdr:row>
      <xdr:rowOff>409575</xdr:rowOff>
    </xdr:to>
    <xdr:sp macro="" textlink="RELEVÉS!AK5">
      <xdr:nvSpPr>
        <xdr:cNvPr id="27" name="ZoneTexte 26"/>
        <xdr:cNvSpPr txBox="1"/>
      </xdr:nvSpPr>
      <xdr:spPr>
        <a:xfrm>
          <a:off x="7000875" y="4743450"/>
          <a:ext cx="8382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B8B8162-3039-4C5D-B109-D6A05B623C6F}" type="TxLink">
            <a:rPr lang="en-US" sz="12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/>
            <a:t>2.8 mm</a:t>
          </a:fld>
          <a:endParaRPr lang="fr-FR" sz="12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6324600</xdr:colOff>
      <xdr:row>14</xdr:row>
      <xdr:rowOff>142875</xdr:rowOff>
    </xdr:from>
    <xdr:to>
      <xdr:col>2</xdr:col>
      <xdr:colOff>7143750</xdr:colOff>
      <xdr:row>15</xdr:row>
      <xdr:rowOff>114300</xdr:rowOff>
    </xdr:to>
    <xdr:sp macro="" textlink="RELEVÉS!Q5">
      <xdr:nvSpPr>
        <xdr:cNvPr id="31" name="ZoneTexte 30"/>
        <xdr:cNvSpPr txBox="1"/>
      </xdr:nvSpPr>
      <xdr:spPr>
        <a:xfrm>
          <a:off x="6886575" y="8077200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B6C206A-A129-4939-BEA7-08104CAAABB3}" type="TxLink">
            <a:rPr lang="en-US" sz="10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/>
            <a:t>25.6 km/h</a:t>
          </a:fld>
          <a:endParaRPr lang="fr-FR" sz="12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1</xdr:row>
          <xdr:rowOff>95250</xdr:rowOff>
        </xdr:from>
        <xdr:to>
          <xdr:col>5</xdr:col>
          <xdr:colOff>1390650</xdr:colOff>
          <xdr:row>2</xdr:row>
          <xdr:rowOff>19050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2</xdr:row>
          <xdr:rowOff>85725</xdr:rowOff>
        </xdr:from>
        <xdr:to>
          <xdr:col>5</xdr:col>
          <xdr:colOff>1390650</xdr:colOff>
          <xdr:row>3</xdr:row>
          <xdr:rowOff>247650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733425</xdr:colOff>
      <xdr:row>13</xdr:row>
      <xdr:rowOff>190499</xdr:rowOff>
    </xdr:from>
    <xdr:to>
      <xdr:col>10</xdr:col>
      <xdr:colOff>123825</xdr:colOff>
      <xdr:row>15</xdr:row>
      <xdr:rowOff>9524</xdr:rowOff>
    </xdr:to>
    <xdr:sp macro="" textlink="">
      <xdr:nvSpPr>
        <xdr:cNvPr id="35" name="ZoneTexte 34"/>
        <xdr:cNvSpPr txBox="1"/>
      </xdr:nvSpPr>
      <xdr:spPr>
        <a:xfrm>
          <a:off x="11601450" y="7839074"/>
          <a:ext cx="662940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1     2     3    </a:t>
          </a:r>
          <a:r>
            <a:rPr lang="fr-FR" sz="1100" baseline="0"/>
            <a:t> 4     5     6     7     8      9    10   11   12   13   14  15   16   17   18   19   20   21   22   23  24   25   26   27   28</a:t>
          </a:r>
          <a:endParaRPr lang="fr-FR" sz="1100"/>
        </a:p>
      </xdr:txBody>
    </xdr:sp>
    <xdr:clientData/>
  </xdr:twoCellAnchor>
  <xdr:twoCellAnchor>
    <xdr:from>
      <xdr:col>9</xdr:col>
      <xdr:colOff>619125</xdr:colOff>
      <xdr:row>13</xdr:row>
      <xdr:rowOff>152400</xdr:rowOff>
    </xdr:from>
    <xdr:to>
      <xdr:col>10</xdr:col>
      <xdr:colOff>9525</xdr:colOff>
      <xdr:row>14</xdr:row>
      <xdr:rowOff>171450</xdr:rowOff>
    </xdr:to>
    <xdr:sp macro="" textlink="">
      <xdr:nvSpPr>
        <xdr:cNvPr id="38" name="ZoneTexte 37"/>
        <xdr:cNvSpPr txBox="1"/>
      </xdr:nvSpPr>
      <xdr:spPr>
        <a:xfrm>
          <a:off x="11487150" y="7800975"/>
          <a:ext cx="66294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10</xdr:col>
      <xdr:colOff>733425</xdr:colOff>
      <xdr:row>13</xdr:row>
      <xdr:rowOff>190499</xdr:rowOff>
    </xdr:from>
    <xdr:to>
      <xdr:col>11</xdr:col>
      <xdr:colOff>123825</xdr:colOff>
      <xdr:row>15</xdr:row>
      <xdr:rowOff>9524</xdr:rowOff>
    </xdr:to>
    <xdr:sp macro="" textlink="">
      <xdr:nvSpPr>
        <xdr:cNvPr id="40" name="ZoneTexte 39"/>
        <xdr:cNvSpPr txBox="1"/>
      </xdr:nvSpPr>
      <xdr:spPr>
        <a:xfrm>
          <a:off x="18392775" y="7839074"/>
          <a:ext cx="12382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1     2     3    </a:t>
          </a:r>
          <a:r>
            <a:rPr lang="fr-FR" sz="1100" baseline="0"/>
            <a:t> 4     5     6     7     8      9    10   11   12   13   14  15   16   17   18   19   20   21   22   23  24   25   26   27   28</a:t>
          </a:r>
          <a:endParaRPr lang="fr-FR" sz="1100"/>
        </a:p>
      </xdr:txBody>
    </xdr:sp>
    <xdr:clientData/>
  </xdr:twoCellAnchor>
  <xdr:twoCellAnchor>
    <xdr:from>
      <xdr:col>10</xdr:col>
      <xdr:colOff>619125</xdr:colOff>
      <xdr:row>13</xdr:row>
      <xdr:rowOff>152400</xdr:rowOff>
    </xdr:from>
    <xdr:to>
      <xdr:col>11</xdr:col>
      <xdr:colOff>9525</xdr:colOff>
      <xdr:row>14</xdr:row>
      <xdr:rowOff>171450</xdr:rowOff>
    </xdr:to>
    <xdr:sp macro="" textlink="">
      <xdr:nvSpPr>
        <xdr:cNvPr id="41" name="ZoneTexte 40"/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10</xdr:col>
      <xdr:colOff>676275</xdr:colOff>
      <xdr:row>18</xdr:row>
      <xdr:rowOff>371475</xdr:rowOff>
    </xdr:from>
    <xdr:to>
      <xdr:col>11</xdr:col>
      <xdr:colOff>66675</xdr:colOff>
      <xdr:row>19</xdr:row>
      <xdr:rowOff>152400</xdr:rowOff>
    </xdr:to>
    <xdr:sp macro="" textlink="">
      <xdr:nvSpPr>
        <xdr:cNvPr id="42" name="ZoneTexte 41"/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2</xdr:col>
      <xdr:colOff>6610351</xdr:colOff>
      <xdr:row>3</xdr:row>
      <xdr:rowOff>342900</xdr:rowOff>
    </xdr:from>
    <xdr:to>
      <xdr:col>3</xdr:col>
      <xdr:colOff>1</xdr:colOff>
      <xdr:row>3</xdr:row>
      <xdr:rowOff>581025</xdr:rowOff>
    </xdr:to>
    <xdr:sp macro="" textlink="RELEVÉS!P5">
      <xdr:nvSpPr>
        <xdr:cNvPr id="33" name="ZoneTexte 32"/>
        <xdr:cNvSpPr txBox="1"/>
      </xdr:nvSpPr>
      <xdr:spPr>
        <a:xfrm>
          <a:off x="7172326" y="1609725"/>
          <a:ext cx="6286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200" b="0" i="0" u="none" strike="noStrike">
              <a:solidFill>
                <a:srgbClr val="FF0000"/>
              </a:solidFill>
              <a:latin typeface="Arial"/>
              <a:cs typeface="Arial"/>
            </a:rPr>
            <a:pPr/>
            <a:t>15h34</a:t>
          </a:fld>
          <a:endParaRPr lang="fr-FR" sz="12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6610350</xdr:colOff>
      <xdr:row>3</xdr:row>
      <xdr:rowOff>1400175</xdr:rowOff>
    </xdr:from>
    <xdr:to>
      <xdr:col>3</xdr:col>
      <xdr:colOff>0</xdr:colOff>
      <xdr:row>3</xdr:row>
      <xdr:rowOff>1638300</xdr:rowOff>
    </xdr:to>
    <xdr:sp macro="" textlink="RELEVÉS!M5">
      <xdr:nvSpPr>
        <xdr:cNvPr id="37" name="ZoneTexte 36"/>
        <xdr:cNvSpPr txBox="1"/>
      </xdr:nvSpPr>
      <xdr:spPr>
        <a:xfrm>
          <a:off x="7172325" y="2667000"/>
          <a:ext cx="6286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200" b="0" i="0" u="none" strike="noStrike">
              <a:solidFill>
                <a:schemeClr val="accent1"/>
              </a:solidFill>
              <a:latin typeface="Arial"/>
              <a:cs typeface="Arial"/>
            </a:rPr>
            <a:pPr/>
            <a:t>08h17</a:t>
          </a:fld>
          <a:endParaRPr lang="fr-FR" sz="1200" b="0">
            <a:solidFill>
              <a:schemeClr val="accent1"/>
            </a:solidFill>
          </a:endParaRPr>
        </a:p>
      </xdr:txBody>
    </xdr:sp>
    <xdr:clientData/>
  </xdr:twoCellAnchor>
  <xdr:twoCellAnchor>
    <xdr:from>
      <xdr:col>8</xdr:col>
      <xdr:colOff>628650</xdr:colOff>
      <xdr:row>3</xdr:row>
      <xdr:rowOff>2085975</xdr:rowOff>
    </xdr:from>
    <xdr:to>
      <xdr:col>12</xdr:col>
      <xdr:colOff>28577</xdr:colOff>
      <xdr:row>4</xdr:row>
      <xdr:rowOff>171450</xdr:rowOff>
    </xdr:to>
    <xdr:sp macro="" textlink="">
      <xdr:nvSpPr>
        <xdr:cNvPr id="32" name="ZoneTexte 31"/>
        <xdr:cNvSpPr txBox="1"/>
      </xdr:nvSpPr>
      <xdr:spPr>
        <a:xfrm>
          <a:off x="11496675" y="3352800"/>
          <a:ext cx="7496177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1     2      3      </a:t>
          </a:r>
          <a:r>
            <a:rPr lang="fr-FR" sz="1100" baseline="0"/>
            <a:t>4     5     6     7     8      9    10   11   12    13   14   15   16   17   18    19   20   21   22   23   24    25   26   27   28   29   30  31</a:t>
          </a:r>
          <a:endParaRPr lang="fr-FR" sz="1100"/>
        </a:p>
      </xdr:txBody>
    </xdr:sp>
    <xdr:clientData/>
  </xdr:twoCellAnchor>
  <xdr:twoCellAnchor>
    <xdr:from>
      <xdr:col>8</xdr:col>
      <xdr:colOff>647700</xdr:colOff>
      <xdr:row>7</xdr:row>
      <xdr:rowOff>876300</xdr:rowOff>
    </xdr:from>
    <xdr:to>
      <xdr:col>12</xdr:col>
      <xdr:colOff>47627</xdr:colOff>
      <xdr:row>8</xdr:row>
      <xdr:rowOff>76200</xdr:rowOff>
    </xdr:to>
    <xdr:sp macro="" textlink="">
      <xdr:nvSpPr>
        <xdr:cNvPr id="36" name="ZoneTexte 35"/>
        <xdr:cNvSpPr txBox="1"/>
      </xdr:nvSpPr>
      <xdr:spPr>
        <a:xfrm>
          <a:off x="11515725" y="5457825"/>
          <a:ext cx="7496177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1      2      3      </a:t>
          </a:r>
          <a:r>
            <a:rPr lang="fr-FR" sz="1100" baseline="0"/>
            <a:t>4     5     6     7     8      9    10   11   12    13   14   15   16   17   18  19    20   21   22   23   24    25   26   27   28   29   30  31</a:t>
          </a:r>
          <a:endParaRPr lang="fr-FR" sz="1100"/>
        </a:p>
      </xdr:txBody>
    </xdr:sp>
    <xdr:clientData/>
  </xdr:twoCellAnchor>
  <xdr:twoCellAnchor>
    <xdr:from>
      <xdr:col>8</xdr:col>
      <xdr:colOff>647700</xdr:colOff>
      <xdr:row>13</xdr:row>
      <xdr:rowOff>104775</xdr:rowOff>
    </xdr:from>
    <xdr:to>
      <xdr:col>12</xdr:col>
      <xdr:colOff>47627</xdr:colOff>
      <xdr:row>14</xdr:row>
      <xdr:rowOff>123825</xdr:rowOff>
    </xdr:to>
    <xdr:sp macro="" textlink="">
      <xdr:nvSpPr>
        <xdr:cNvPr id="39" name="ZoneTexte 38"/>
        <xdr:cNvSpPr txBox="1"/>
      </xdr:nvSpPr>
      <xdr:spPr>
        <a:xfrm>
          <a:off x="11515725" y="7753350"/>
          <a:ext cx="7496177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1     2      3      </a:t>
          </a:r>
          <a:r>
            <a:rPr lang="fr-FR" sz="1100" baseline="0"/>
            <a:t>4     5     6     7     8      9    10   11   12   13   14   15   16   17    18    19    20   21   22   23   24    25   26   27   28   29   30  31</a:t>
          </a:r>
          <a:endParaRPr lang="fr-FR" sz="1100"/>
        </a:p>
      </xdr:txBody>
    </xdr:sp>
    <xdr:clientData/>
  </xdr:twoCellAnchor>
  <xdr:twoCellAnchor>
    <xdr:from>
      <xdr:col>8</xdr:col>
      <xdr:colOff>400050</xdr:colOff>
      <xdr:row>18</xdr:row>
      <xdr:rowOff>333375</xdr:rowOff>
    </xdr:from>
    <xdr:to>
      <xdr:col>12</xdr:col>
      <xdr:colOff>28575</xdr:colOff>
      <xdr:row>19</xdr:row>
      <xdr:rowOff>114300</xdr:rowOff>
    </xdr:to>
    <xdr:sp macro="" textlink="">
      <xdr:nvSpPr>
        <xdr:cNvPr id="45" name="ZoneTexte 44"/>
        <xdr:cNvSpPr txBox="1"/>
      </xdr:nvSpPr>
      <xdr:spPr>
        <a:xfrm>
          <a:off x="11268075" y="9886950"/>
          <a:ext cx="77247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1      2      3      </a:t>
          </a:r>
          <a:r>
            <a:rPr lang="fr-FR" sz="1100" baseline="0"/>
            <a:t>4     5      6     7      8      9    10   11    12   13   14    15   16    17   18    19   20   21    22   23    24   25   26    27    28   29   30  31</a:t>
          </a:r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13" Type="http://schemas.openxmlformats.org/officeDocument/2006/relationships/ctrlProp" Target="../ctrlProps/ctrlProp7.xml"/><Relationship Id="rId3" Type="http://schemas.openxmlformats.org/officeDocument/2006/relationships/hyperlink" Target="http://www.meteociel.fr/climatologie/villes.php?code=7316&amp;mois=8&amp;annee=2022" TargetMode="External"/><Relationship Id="rId7" Type="http://schemas.openxmlformats.org/officeDocument/2006/relationships/drawing" Target="../drawings/drawing2.xml"/><Relationship Id="rId12" Type="http://schemas.openxmlformats.org/officeDocument/2006/relationships/ctrlProp" Target="../ctrlProps/ctrlProp6.xml"/><Relationship Id="rId2" Type="http://schemas.openxmlformats.org/officeDocument/2006/relationships/hyperlink" Target="http://www.ephemeride.com/calendrier/solaire/19/horaires-du-soleil.html" TargetMode="External"/><Relationship Id="rId1" Type="http://schemas.openxmlformats.org/officeDocument/2006/relationships/hyperlink" Target="https://www.wunderground.com/dashboard/pws/ILATRA6" TargetMode="External"/><Relationship Id="rId6" Type="http://schemas.openxmlformats.org/officeDocument/2006/relationships/printerSettings" Target="../printerSettings/printerSettings2.bin"/><Relationship Id="rId11" Type="http://schemas.openxmlformats.org/officeDocument/2006/relationships/ctrlProp" Target="../ctrlProps/ctrlProp5.xml"/><Relationship Id="rId5" Type="http://schemas.openxmlformats.org/officeDocument/2006/relationships/hyperlink" Target="https://fr.surf-forecast.com/breaks/La-Tranchesur-Mer/seatemp" TargetMode="External"/><Relationship Id="rId10" Type="http://schemas.openxmlformats.org/officeDocument/2006/relationships/ctrlProp" Target="../ctrlProps/ctrlProp4.xml"/><Relationship Id="rId4" Type="http://schemas.openxmlformats.org/officeDocument/2006/relationships/hyperlink" Target="https://marine.meteoconsult.fr/meteo-marine/horaires-maree-la-tranche-sur-mer-1083-0.php" TargetMode="External"/><Relationship Id="rId9" Type="http://schemas.openxmlformats.org/officeDocument/2006/relationships/ctrlProp" Target="../ctrlProps/ctrlProp3.xml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7.emf"/><Relationship Id="rId18" Type="http://schemas.openxmlformats.org/officeDocument/2006/relationships/control" Target="../activeX/activeX6.xml"/><Relationship Id="rId26" Type="http://schemas.openxmlformats.org/officeDocument/2006/relationships/control" Target="../activeX/activeX10.xml"/><Relationship Id="rId39" Type="http://schemas.openxmlformats.org/officeDocument/2006/relationships/image" Target="../media/image30.emf"/><Relationship Id="rId21" Type="http://schemas.openxmlformats.org/officeDocument/2006/relationships/image" Target="../media/image21.emf"/><Relationship Id="rId34" Type="http://schemas.openxmlformats.org/officeDocument/2006/relationships/control" Target="../activeX/activeX14.xml"/><Relationship Id="rId42" Type="http://schemas.openxmlformats.org/officeDocument/2006/relationships/control" Target="../activeX/activeX18.xml"/><Relationship Id="rId7" Type="http://schemas.openxmlformats.org/officeDocument/2006/relationships/vmlDrawing" Target="../drawings/vmlDrawing5.vml"/><Relationship Id="rId2" Type="http://schemas.openxmlformats.org/officeDocument/2006/relationships/hyperlink" Target="https://fr.surf-forecast.com/breaks/La-Tranchesur-Mer/seatemp" TargetMode="External"/><Relationship Id="rId16" Type="http://schemas.openxmlformats.org/officeDocument/2006/relationships/control" Target="../activeX/activeX5.xml"/><Relationship Id="rId20" Type="http://schemas.openxmlformats.org/officeDocument/2006/relationships/control" Target="../activeX/activeX7.xml"/><Relationship Id="rId29" Type="http://schemas.openxmlformats.org/officeDocument/2006/relationships/image" Target="../media/image25.emf"/><Relationship Id="rId41" Type="http://schemas.openxmlformats.org/officeDocument/2006/relationships/image" Target="../media/image31.emf"/><Relationship Id="rId1" Type="http://schemas.openxmlformats.org/officeDocument/2006/relationships/hyperlink" Target="https://marine.meteoconsult.fr/meteo-marine/horaires-maree-la-tranche-sur-mer-1083-0.php" TargetMode="External"/><Relationship Id="rId6" Type="http://schemas.openxmlformats.org/officeDocument/2006/relationships/drawing" Target="../drawings/drawing5.xml"/><Relationship Id="rId11" Type="http://schemas.openxmlformats.org/officeDocument/2006/relationships/image" Target="../media/image16.emf"/><Relationship Id="rId24" Type="http://schemas.openxmlformats.org/officeDocument/2006/relationships/control" Target="../activeX/activeX9.xml"/><Relationship Id="rId32" Type="http://schemas.openxmlformats.org/officeDocument/2006/relationships/control" Target="../activeX/activeX13.xml"/><Relationship Id="rId37" Type="http://schemas.openxmlformats.org/officeDocument/2006/relationships/image" Target="../media/image29.emf"/><Relationship Id="rId40" Type="http://schemas.openxmlformats.org/officeDocument/2006/relationships/control" Target="../activeX/activeX17.xml"/><Relationship Id="rId5" Type="http://schemas.openxmlformats.org/officeDocument/2006/relationships/printerSettings" Target="../printerSettings/printerSettings4.bin"/><Relationship Id="rId15" Type="http://schemas.openxmlformats.org/officeDocument/2006/relationships/image" Target="../media/image18.emf"/><Relationship Id="rId23" Type="http://schemas.openxmlformats.org/officeDocument/2006/relationships/image" Target="../media/image22.emf"/><Relationship Id="rId28" Type="http://schemas.openxmlformats.org/officeDocument/2006/relationships/control" Target="../activeX/activeX11.xml"/><Relationship Id="rId36" Type="http://schemas.openxmlformats.org/officeDocument/2006/relationships/control" Target="../activeX/activeX15.xml"/><Relationship Id="rId10" Type="http://schemas.openxmlformats.org/officeDocument/2006/relationships/control" Target="../activeX/activeX2.xml"/><Relationship Id="rId19" Type="http://schemas.openxmlformats.org/officeDocument/2006/relationships/image" Target="../media/image20.emf"/><Relationship Id="rId31" Type="http://schemas.openxmlformats.org/officeDocument/2006/relationships/image" Target="../media/image26.emf"/><Relationship Id="rId44" Type="http://schemas.openxmlformats.org/officeDocument/2006/relationships/ctrlProp" Target="../ctrlProps/ctrlProp10.xml"/><Relationship Id="rId4" Type="http://schemas.openxmlformats.org/officeDocument/2006/relationships/hyperlink" Target="https://www.lachainemeteo.com/meteo-france/previsions-meteo-france-aujourdhui" TargetMode="External"/><Relationship Id="rId9" Type="http://schemas.openxmlformats.org/officeDocument/2006/relationships/image" Target="../media/image15.emf"/><Relationship Id="rId14" Type="http://schemas.openxmlformats.org/officeDocument/2006/relationships/control" Target="../activeX/activeX4.xml"/><Relationship Id="rId22" Type="http://schemas.openxmlformats.org/officeDocument/2006/relationships/control" Target="../activeX/activeX8.xml"/><Relationship Id="rId27" Type="http://schemas.openxmlformats.org/officeDocument/2006/relationships/image" Target="../media/image24.emf"/><Relationship Id="rId30" Type="http://schemas.openxmlformats.org/officeDocument/2006/relationships/control" Target="../activeX/activeX12.xml"/><Relationship Id="rId35" Type="http://schemas.openxmlformats.org/officeDocument/2006/relationships/image" Target="../media/image28.emf"/><Relationship Id="rId43" Type="http://schemas.openxmlformats.org/officeDocument/2006/relationships/image" Target="../media/image32.emf"/><Relationship Id="rId8" Type="http://schemas.openxmlformats.org/officeDocument/2006/relationships/control" Target="../activeX/activeX1.xml"/><Relationship Id="rId3" Type="http://schemas.openxmlformats.org/officeDocument/2006/relationships/hyperlink" Target="http:///meteofloralies.free.fr" TargetMode="External"/><Relationship Id="rId12" Type="http://schemas.openxmlformats.org/officeDocument/2006/relationships/control" Target="../activeX/activeX3.xml"/><Relationship Id="rId17" Type="http://schemas.openxmlformats.org/officeDocument/2006/relationships/image" Target="../media/image19.emf"/><Relationship Id="rId25" Type="http://schemas.openxmlformats.org/officeDocument/2006/relationships/image" Target="../media/image23.emf"/><Relationship Id="rId33" Type="http://schemas.openxmlformats.org/officeDocument/2006/relationships/image" Target="../media/image27.emf"/><Relationship Id="rId38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0">
    <tabColor theme="0"/>
  </sheetPr>
  <dimension ref="A1:AY3614"/>
  <sheetViews>
    <sheetView showGridLines="0" showOutlineSymbols="0" zoomScaleNormal="100" workbookViewId="0">
      <pane ySplit="8" topLeftCell="A9" activePane="bottomLeft" state="frozen"/>
      <selection activeCell="AH40" sqref="AH40"/>
      <selection pane="bottomLeft" activeCell="B9" sqref="B9"/>
    </sheetView>
  </sheetViews>
  <sheetFormatPr baseColWidth="10" defaultColWidth="11" defaultRowHeight="15" x14ac:dyDescent="0.25"/>
  <cols>
    <col min="1" max="1" width="1.140625" customWidth="1"/>
    <col min="2" max="2" width="8.7109375" style="123" customWidth="1"/>
    <col min="3" max="3" width="6" style="123" bestFit="1" customWidth="1"/>
    <col min="4" max="4" width="7.85546875" style="123" bestFit="1" customWidth="1"/>
    <col min="5" max="5" width="9.5703125" style="123" customWidth="1"/>
    <col min="6" max="6" width="5.42578125" style="123" customWidth="1"/>
    <col min="7" max="7" width="5.5703125" style="123" bestFit="1" customWidth="1"/>
    <col min="8" max="8" width="7" style="123" bestFit="1" customWidth="1"/>
    <col min="9" max="9" width="6" style="123" bestFit="1" customWidth="1"/>
    <col min="10" max="10" width="7.5703125" style="123" customWidth="1"/>
    <col min="11" max="11" width="7.140625" style="123" bestFit="1" customWidth="1"/>
    <col min="12" max="12" width="6.85546875" style="123" bestFit="1" customWidth="1"/>
    <col min="13" max="13" width="6" style="123" bestFit="1" customWidth="1"/>
    <col min="14" max="14" width="7.140625" style="123" bestFit="1" customWidth="1"/>
    <col min="15" max="16" width="6" style="123" bestFit="1" customWidth="1"/>
    <col min="17" max="17" width="9.28515625" style="18" bestFit="1" customWidth="1"/>
    <col min="18" max="18" width="9" bestFit="1" customWidth="1"/>
    <col min="19" max="19" width="6.140625" bestFit="1" customWidth="1"/>
    <col min="20" max="20" width="4.85546875" customWidth="1"/>
    <col min="21" max="21" width="9.28515625" bestFit="1" customWidth="1"/>
    <col min="22" max="22" width="1.5703125" customWidth="1"/>
    <col min="23" max="23" width="7.5703125" customWidth="1"/>
    <col min="24" max="24" width="6.42578125" customWidth="1"/>
    <col min="25" max="25" width="1.5703125" customWidth="1"/>
    <col min="26" max="26" width="6" bestFit="1" customWidth="1"/>
    <col min="27" max="27" width="4" style="18" customWidth="1"/>
    <col min="28" max="28" width="5.5703125" bestFit="1" customWidth="1"/>
    <col min="29" max="29" width="4" customWidth="1"/>
    <col min="30" max="30" width="5.85546875" bestFit="1" customWidth="1"/>
    <col min="31" max="31" width="4" customWidth="1"/>
    <col min="32" max="32" width="5.28515625" bestFit="1" customWidth="1"/>
    <col min="33" max="33" width="1" customWidth="1"/>
    <col min="34" max="34" width="5.85546875" bestFit="1" customWidth="1"/>
    <col min="35" max="35" width="0.85546875" customWidth="1"/>
    <col min="36" max="36" width="7.7109375" bestFit="1" customWidth="1"/>
    <col min="37" max="37" width="8.42578125" customWidth="1"/>
    <col min="38" max="38" width="0.85546875" customWidth="1"/>
    <col min="39" max="39" width="6.85546875" bestFit="1" customWidth="1"/>
    <col min="40" max="40" width="0.7109375" customWidth="1"/>
    <col min="41" max="41" width="6.140625" customWidth="1"/>
    <col min="42" max="42" width="1" customWidth="1"/>
    <col min="43" max="43" width="6.140625" bestFit="1" customWidth="1"/>
    <col min="44" max="44" width="0.85546875" customWidth="1"/>
    <col min="45" max="45" width="7.42578125" bestFit="1" customWidth="1"/>
    <col min="46" max="46" width="0.85546875" customWidth="1"/>
    <col min="47" max="47" width="7.85546875" style="129" bestFit="1" customWidth="1"/>
    <col min="48" max="48" width="11.5703125" style="129" customWidth="1"/>
    <col min="49" max="49" width="10.7109375" style="131" bestFit="1" customWidth="1"/>
    <col min="50" max="50" width="5.7109375" style="18" customWidth="1"/>
  </cols>
  <sheetData>
    <row r="1" spans="1:51" s="229" customFormat="1" ht="15.75" thickBot="1" x14ac:dyDescent="0.3">
      <c r="A1" s="232">
        <v>0.3666666666666667</v>
      </c>
      <c r="B1" s="233"/>
      <c r="C1" s="218"/>
      <c r="D1" s="218"/>
      <c r="E1" s="217"/>
      <c r="F1" s="219"/>
      <c r="G1" s="218"/>
      <c r="H1" s="230"/>
      <c r="I1" s="231"/>
      <c r="J1" s="221"/>
      <c r="K1" s="220" t="s">
        <v>66</v>
      </c>
      <c r="L1" s="222"/>
      <c r="M1" s="221"/>
      <c r="N1" s="223" t="s">
        <v>15</v>
      </c>
      <c r="O1" s="224"/>
      <c r="P1" s="223"/>
      <c r="Q1" s="223" t="s">
        <v>61</v>
      </c>
      <c r="R1" s="396"/>
      <c r="S1" s="223"/>
      <c r="T1" s="223"/>
      <c r="U1" s="223"/>
      <c r="V1" s="223"/>
      <c r="W1" s="223"/>
      <c r="X1" s="223"/>
      <c r="Y1" s="217"/>
      <c r="Z1" s="404"/>
      <c r="AA1" s="223"/>
      <c r="AB1" s="223"/>
      <c r="AC1" s="223"/>
      <c r="AD1" s="223"/>
      <c r="AE1" s="223"/>
      <c r="AF1" s="223"/>
      <c r="AG1" s="223"/>
      <c r="AH1" s="225"/>
      <c r="AI1" s="223"/>
      <c r="AJ1" s="223"/>
      <c r="AK1" s="223"/>
      <c r="AL1" s="223" t="s">
        <v>62</v>
      </c>
      <c r="AM1" s="223"/>
      <c r="AN1" s="223"/>
      <c r="AO1" s="226" t="s">
        <v>104</v>
      </c>
      <c r="AP1" s="227"/>
      <c r="AQ1" s="227"/>
      <c r="AR1" s="227"/>
      <c r="AS1" s="226"/>
      <c r="AT1" s="228"/>
      <c r="AU1" s="228"/>
      <c r="AV1" s="229" t="s">
        <v>33</v>
      </c>
      <c r="AW1" s="229" t="s">
        <v>33</v>
      </c>
    </row>
    <row r="2" spans="1:51" ht="15.75" thickBot="1" x14ac:dyDescent="0.3">
      <c r="B2" s="462" t="s">
        <v>89</v>
      </c>
      <c r="C2" s="479"/>
      <c r="D2" s="467"/>
      <c r="E2" s="471" t="s">
        <v>91</v>
      </c>
      <c r="F2" s="471"/>
      <c r="G2" s="475"/>
      <c r="H2" s="412" t="s">
        <v>97</v>
      </c>
      <c r="I2" s="413"/>
      <c r="J2" s="414"/>
      <c r="K2" s="173" t="s">
        <v>98</v>
      </c>
      <c r="L2" s="175"/>
      <c r="M2" s="176"/>
      <c r="N2" s="177" t="s">
        <v>88</v>
      </c>
      <c r="O2" s="177"/>
      <c r="P2" s="178"/>
      <c r="Q2" s="443" t="s">
        <v>35</v>
      </c>
      <c r="R2" s="444"/>
      <c r="S2" s="445"/>
      <c r="T2" s="445"/>
      <c r="U2" s="497"/>
      <c r="V2" s="445"/>
      <c r="W2" s="444"/>
      <c r="X2" s="444"/>
      <c r="Y2" s="444"/>
      <c r="Z2" s="461"/>
      <c r="AA2" s="504"/>
      <c r="AB2" s="646" t="s">
        <v>105</v>
      </c>
      <c r="AC2" s="647"/>
      <c r="AD2" s="647"/>
      <c r="AE2" s="647"/>
      <c r="AF2" s="647"/>
      <c r="AG2" s="647"/>
      <c r="AH2" s="647"/>
      <c r="AI2" s="647"/>
      <c r="AJ2" s="648"/>
      <c r="AK2" s="433"/>
      <c r="AL2" s="434" t="s">
        <v>6</v>
      </c>
      <c r="AM2" s="435"/>
      <c r="AN2" s="194"/>
      <c r="AO2" s="484" t="s">
        <v>90</v>
      </c>
      <c r="AP2" s="485"/>
      <c r="AQ2" s="486"/>
      <c r="AR2" s="485"/>
      <c r="AS2" s="487"/>
      <c r="AT2" s="485"/>
      <c r="AU2" s="488"/>
      <c r="AV2" s="116" t="s">
        <v>119</v>
      </c>
      <c r="AW2" s="127"/>
      <c r="AX2"/>
    </row>
    <row r="3" spans="1:51" ht="15.75" thickBot="1" x14ac:dyDescent="0.3">
      <c r="B3" s="463" t="s">
        <v>22</v>
      </c>
      <c r="C3" s="64"/>
      <c r="D3" s="468" t="s">
        <v>23</v>
      </c>
      <c r="E3" s="472" t="s">
        <v>24</v>
      </c>
      <c r="F3" s="65"/>
      <c r="G3" s="476" t="s">
        <v>23</v>
      </c>
      <c r="H3" s="415" t="s">
        <v>22</v>
      </c>
      <c r="I3" s="416"/>
      <c r="J3" s="417" t="s">
        <v>23</v>
      </c>
      <c r="K3" s="96" t="s">
        <v>22</v>
      </c>
      <c r="L3" s="68"/>
      <c r="M3" s="97" t="s">
        <v>23</v>
      </c>
      <c r="N3" s="168" t="s">
        <v>24</v>
      </c>
      <c r="O3" s="65"/>
      <c r="P3" s="169" t="s">
        <v>23</v>
      </c>
      <c r="Q3" s="446" t="s">
        <v>24</v>
      </c>
      <c r="R3" s="1"/>
      <c r="S3" s="447" t="s">
        <v>2</v>
      </c>
      <c r="T3" s="50"/>
      <c r="U3" s="498" t="s">
        <v>30</v>
      </c>
      <c r="V3" s="50"/>
      <c r="W3" s="54"/>
      <c r="X3" s="448" t="s">
        <v>5</v>
      </c>
      <c r="Y3" s="54"/>
      <c r="Z3" s="449" t="s">
        <v>5</v>
      </c>
      <c r="AA3" s="51"/>
      <c r="AB3" s="98" t="s">
        <v>1</v>
      </c>
      <c r="AC3" s="63"/>
      <c r="AD3" s="101" t="s">
        <v>2</v>
      </c>
      <c r="AE3" s="3"/>
      <c r="AF3" s="102" t="s">
        <v>3</v>
      </c>
      <c r="AG3" s="49"/>
      <c r="AH3" s="104" t="s">
        <v>2</v>
      </c>
      <c r="AI3" s="3"/>
      <c r="AJ3" s="133" t="s">
        <v>34</v>
      </c>
      <c r="AK3" s="436" t="s">
        <v>8</v>
      </c>
      <c r="AL3" s="193"/>
      <c r="AM3" s="437" t="s">
        <v>2</v>
      </c>
      <c r="AN3" s="193"/>
      <c r="AO3" s="17" t="s">
        <v>104</v>
      </c>
      <c r="AP3" s="135"/>
      <c r="AQ3" s="52"/>
      <c r="AR3" s="2"/>
      <c r="AS3" s="17"/>
      <c r="AT3" s="2"/>
      <c r="AU3" s="52"/>
      <c r="AV3" s="206">
        <f>W1450/60/1440</f>
        <v>0.38194444444444442</v>
      </c>
      <c r="AW3" s="116"/>
      <c r="AX3"/>
    </row>
    <row r="4" spans="1:51" s="18" customFormat="1" ht="15.75" thickBot="1" x14ac:dyDescent="0.3">
      <c r="B4" s="464"/>
      <c r="C4" s="64"/>
      <c r="D4" s="469"/>
      <c r="E4" s="473"/>
      <c r="F4" s="65"/>
      <c r="G4" s="477"/>
      <c r="H4" s="418"/>
      <c r="I4" s="416"/>
      <c r="J4" s="419"/>
      <c r="K4" s="95"/>
      <c r="L4" s="68"/>
      <c r="M4" s="509"/>
      <c r="N4" s="171"/>
      <c r="O4" s="65"/>
      <c r="P4" s="170"/>
      <c r="Q4" s="450"/>
      <c r="R4" s="1"/>
      <c r="S4" s="451"/>
      <c r="T4" s="50"/>
      <c r="U4" s="139"/>
      <c r="V4" s="50"/>
      <c r="W4" s="108"/>
      <c r="X4" s="452"/>
      <c r="Y4" s="108"/>
      <c r="Z4" s="453"/>
      <c r="AA4" s="2"/>
      <c r="AB4" s="139"/>
      <c r="AC4" s="3"/>
      <c r="AD4" s="140"/>
      <c r="AE4" s="3"/>
      <c r="AF4" s="140"/>
      <c r="AG4" s="3"/>
      <c r="AH4" s="139"/>
      <c r="AI4" s="3"/>
      <c r="AJ4" s="139"/>
      <c r="AK4" s="438"/>
      <c r="AL4" s="136"/>
      <c r="AM4" s="439"/>
      <c r="AN4" s="187"/>
      <c r="AO4" s="81" t="s">
        <v>75</v>
      </c>
      <c r="AP4" s="136"/>
      <c r="AQ4" s="141" t="s">
        <v>76</v>
      </c>
      <c r="AR4" s="5"/>
      <c r="AS4" s="81" t="s">
        <v>77</v>
      </c>
      <c r="AT4" s="5"/>
      <c r="AU4" s="141" t="s">
        <v>78</v>
      </c>
      <c r="AV4" s="212"/>
      <c r="AW4" s="126"/>
    </row>
    <row r="5" spans="1:51" s="20" customFormat="1" ht="15.75" thickBot="1" x14ac:dyDescent="0.3">
      <c r="B5" s="465">
        <f>MIN(H9:H1448)</f>
        <v>1018.9</v>
      </c>
      <c r="C5" s="66"/>
      <c r="D5" s="470">
        <f>VLOOKUP($B5,$H$9:$Q$1448,10,0)</f>
        <v>0.77361111111111103</v>
      </c>
      <c r="E5" s="474">
        <f>MAX(H9:H1448)</f>
        <v>1021.2</v>
      </c>
      <c r="F5" s="67"/>
      <c r="G5" s="478">
        <f>VLOOKUP($E5,$H$9:$Q$1448,10,0)</f>
        <v>0.114583333333333</v>
      </c>
      <c r="H5" s="420">
        <f>MAX($B$9:$B$1448)</f>
        <v>25</v>
      </c>
      <c r="I5" s="421"/>
      <c r="J5" s="422">
        <f>VLOOKUP($H5,$D$9:$Q$1448,14,0)</f>
        <v>0.64861111111111103</v>
      </c>
      <c r="K5" s="204">
        <f>MIN($B$9:$B$1448)</f>
        <v>17.600000000000001</v>
      </c>
      <c r="L5" s="69"/>
      <c r="M5" s="510">
        <f>VLOOKUP($K5,$B$9:$Q$1448,16,0)</f>
        <v>0.34513888888888899</v>
      </c>
      <c r="N5" s="203">
        <f>MAX(B9:B1448)</f>
        <v>25</v>
      </c>
      <c r="O5" s="70"/>
      <c r="P5" s="508">
        <f>VLOOKUP($N5,$B$9:$Q$1448,16,0)</f>
        <v>0.64861111111111103</v>
      </c>
      <c r="Q5" s="641">
        <f>MAX(E9:F1448)</f>
        <v>25.6</v>
      </c>
      <c r="R5" s="403"/>
      <c r="S5" s="454">
        <f>VLOOKUP(Q5,F9:Q1148,12,0)</f>
        <v>0.78958333333333297</v>
      </c>
      <c r="T5" s="53"/>
      <c r="U5" s="499">
        <f>AVERAGE(F9:F1448)</f>
        <v>6.3883333333333114</v>
      </c>
      <c r="V5" s="53"/>
      <c r="W5" s="54"/>
      <c r="X5" s="455"/>
      <c r="Y5" s="54"/>
      <c r="Z5" s="456" t="s">
        <v>18</v>
      </c>
      <c r="AA5" s="55"/>
      <c r="AB5" s="99">
        <f>MIN(C9:C1448)</f>
        <v>66</v>
      </c>
      <c r="AC5" s="62"/>
      <c r="AD5" s="423"/>
      <c r="AE5" s="62"/>
      <c r="AF5" s="103">
        <f>MAX(C9:C1448)</f>
        <v>96</v>
      </c>
      <c r="AG5" s="16"/>
      <c r="AH5" s="105">
        <f>VLOOKUP($AF5,$C$9:$Q$1448,15,0)</f>
        <v>0.34861111111111098</v>
      </c>
      <c r="AI5" s="62"/>
      <c r="AJ5" s="134">
        <f>AVERAGE(C9:C1448)</f>
        <v>88.712500000000006</v>
      </c>
      <c r="AK5" s="440">
        <f>MAX($K$9:$K$1448)</f>
        <v>2.8</v>
      </c>
      <c r="AL5" s="460"/>
      <c r="AM5" s="441">
        <f>(U1450/60)/1440</f>
        <v>9.0277777777777776E-2</v>
      </c>
      <c r="AN5" s="188"/>
      <c r="AO5" s="489">
        <f>AO6+AQ6</f>
        <v>0</v>
      </c>
      <c r="AP5" s="490"/>
      <c r="AQ5" s="491"/>
      <c r="AR5" s="440"/>
      <c r="AS5" s="489">
        <f>AS6+AU6</f>
        <v>9.0277777777777776E-2</v>
      </c>
      <c r="AT5" s="440"/>
      <c r="AU5" s="491"/>
      <c r="AV5" s="237"/>
      <c r="AW5" s="179"/>
    </row>
    <row r="6" spans="1:51" ht="15.75" thickBot="1" x14ac:dyDescent="0.3">
      <c r="B6" s="466"/>
      <c r="C6" s="64"/>
      <c r="D6" s="469"/>
      <c r="E6" s="473"/>
      <c r="F6" s="65"/>
      <c r="G6" s="477"/>
      <c r="H6" s="190"/>
      <c r="I6" s="191"/>
      <c r="J6" s="192"/>
      <c r="K6" s="96"/>
      <c r="L6" s="68"/>
      <c r="M6" s="97"/>
      <c r="N6" s="172"/>
      <c r="O6" s="65"/>
      <c r="P6" s="169"/>
      <c r="Q6" s="457"/>
      <c r="R6" s="1"/>
      <c r="S6" s="458"/>
      <c r="T6" s="50"/>
      <c r="U6" s="500"/>
      <c r="V6" s="50"/>
      <c r="W6" s="108"/>
      <c r="X6" s="459"/>
      <c r="Y6" s="108"/>
      <c r="Z6" s="459"/>
      <c r="AA6" s="3"/>
      <c r="AB6" s="100"/>
      <c r="AC6" s="61"/>
      <c r="AD6" s="100"/>
      <c r="AE6" s="61"/>
      <c r="AF6" s="100"/>
      <c r="AG6" s="4"/>
      <c r="AH6" s="100"/>
      <c r="AI6" s="61"/>
      <c r="AJ6" s="100"/>
      <c r="AK6" s="442"/>
      <c r="AL6" s="136"/>
      <c r="AM6" s="442"/>
      <c r="AN6" s="189"/>
      <c r="AO6" s="492">
        <f>SUM(U9:U428)/60/1440</f>
        <v>0</v>
      </c>
      <c r="AP6" s="442"/>
      <c r="AQ6" s="493">
        <f>SUM(U429:U728)/60/1440</f>
        <v>0</v>
      </c>
      <c r="AR6" s="438"/>
      <c r="AS6" s="492">
        <f>SUM(U729:U1148)/60/1440</f>
        <v>0</v>
      </c>
      <c r="AT6" s="438"/>
      <c r="AU6" s="493">
        <f>SUM(U1148:U1448)/60/1440</f>
        <v>9.0277777777777776E-2</v>
      </c>
      <c r="AV6" s="237"/>
      <c r="AW6" s="14"/>
      <c r="AX6"/>
    </row>
    <row r="7" spans="1:51" s="46" customFormat="1" ht="15" customHeight="1" x14ac:dyDescent="0.25">
      <c r="B7" s="89" t="s">
        <v>38</v>
      </c>
      <c r="C7" s="89" t="s">
        <v>39</v>
      </c>
      <c r="D7" s="88" t="s">
        <v>40</v>
      </c>
      <c r="E7" s="88" t="s">
        <v>41</v>
      </c>
      <c r="F7" s="89" t="s">
        <v>42</v>
      </c>
      <c r="G7" s="88" t="s">
        <v>43</v>
      </c>
      <c r="H7" s="89" t="s">
        <v>44</v>
      </c>
      <c r="I7" s="89" t="s">
        <v>45</v>
      </c>
      <c r="J7" s="89" t="s">
        <v>46</v>
      </c>
      <c r="K7" s="89" t="s">
        <v>47</v>
      </c>
      <c r="L7" s="174"/>
      <c r="M7" s="90"/>
      <c r="N7" s="91"/>
      <c r="O7" s="91"/>
      <c r="P7" s="89"/>
      <c r="Q7" s="92"/>
      <c r="R7" s="93"/>
      <c r="S7" s="94"/>
      <c r="W7" s="56"/>
      <c r="X7" s="201" t="s">
        <v>113</v>
      </c>
      <c r="AA7" s="505"/>
      <c r="AK7" s="512"/>
      <c r="AU7" s="128"/>
      <c r="AV7" s="128"/>
      <c r="AW7" s="137"/>
      <c r="AX7" s="137"/>
    </row>
    <row r="8" spans="1:51" x14ac:dyDescent="0.25">
      <c r="B8" s="138" t="s">
        <v>82</v>
      </c>
      <c r="C8" s="138" t="s">
        <v>83</v>
      </c>
      <c r="D8" s="138" t="s">
        <v>32</v>
      </c>
      <c r="E8" s="138" t="s">
        <v>4</v>
      </c>
      <c r="F8" s="138" t="s">
        <v>81</v>
      </c>
      <c r="G8" s="138" t="s">
        <v>5</v>
      </c>
      <c r="H8" s="138" t="s">
        <v>25</v>
      </c>
      <c r="I8" s="138" t="s">
        <v>166</v>
      </c>
      <c r="J8" s="138" t="s">
        <v>84</v>
      </c>
      <c r="K8" s="138" t="s">
        <v>31</v>
      </c>
      <c r="L8" s="87" t="s">
        <v>102</v>
      </c>
      <c r="M8" s="87" t="s">
        <v>48</v>
      </c>
      <c r="N8" s="87" t="s">
        <v>103</v>
      </c>
      <c r="O8" s="215" t="s">
        <v>112</v>
      </c>
      <c r="P8" s="215" t="s">
        <v>111</v>
      </c>
      <c r="Q8" s="138" t="s">
        <v>79</v>
      </c>
      <c r="R8" s="138" t="s">
        <v>0</v>
      </c>
      <c r="S8" s="347" t="s">
        <v>3</v>
      </c>
      <c r="T8" s="353" t="s">
        <v>124</v>
      </c>
      <c r="U8" s="80" t="s">
        <v>6</v>
      </c>
      <c r="V8" s="138"/>
      <c r="W8" s="348" t="s">
        <v>7</v>
      </c>
      <c r="X8" s="480" t="s">
        <v>108</v>
      </c>
      <c r="Z8" s="481" t="s">
        <v>7</v>
      </c>
      <c r="AT8" s="129"/>
      <c r="AW8" s="129"/>
      <c r="AY8" s="18"/>
    </row>
    <row r="9" spans="1:51" x14ac:dyDescent="0.25">
      <c r="B9" s="18">
        <v>19.7</v>
      </c>
      <c r="C9" s="18">
        <v>91</v>
      </c>
      <c r="D9" s="18">
        <v>19.7</v>
      </c>
      <c r="E9" s="18">
        <v>0</v>
      </c>
      <c r="F9" s="18">
        <v>0</v>
      </c>
      <c r="G9" s="18">
        <v>59</v>
      </c>
      <c r="H9" s="18">
        <v>1020.6</v>
      </c>
      <c r="I9" s="18">
        <v>0</v>
      </c>
      <c r="J9" s="18">
        <v>0</v>
      </c>
      <c r="K9" s="18">
        <v>0</v>
      </c>
      <c r="L9" s="18">
        <v>0.8</v>
      </c>
      <c r="M9" s="18">
        <v>20.100000000000001</v>
      </c>
      <c r="N9">
        <v>226.4</v>
      </c>
      <c r="O9">
        <v>18.600000000000001</v>
      </c>
      <c r="P9">
        <v>18.7</v>
      </c>
      <c r="Q9" s="117">
        <v>0</v>
      </c>
      <c r="R9" s="642" t="s">
        <v>181</v>
      </c>
      <c r="S9" s="216"/>
      <c r="T9" s="216"/>
      <c r="U9" s="85"/>
      <c r="V9" s="209"/>
      <c r="W9" s="238"/>
      <c r="X9" s="350"/>
      <c r="Z9" s="6" t="s">
        <v>15</v>
      </c>
      <c r="AD9">
        <v>0</v>
      </c>
      <c r="AE9">
        <v>0</v>
      </c>
      <c r="AU9"/>
      <c r="AV9"/>
      <c r="AW9"/>
      <c r="AX9"/>
      <c r="AY9" s="18"/>
    </row>
    <row r="10" spans="1:51" x14ac:dyDescent="0.25">
      <c r="B10" s="18">
        <v>19.7</v>
      </c>
      <c r="C10" s="18">
        <v>91</v>
      </c>
      <c r="D10" s="18">
        <v>19.7</v>
      </c>
      <c r="E10" s="18">
        <v>0.4</v>
      </c>
      <c r="F10" s="18">
        <v>1.8</v>
      </c>
      <c r="G10" s="18">
        <v>59</v>
      </c>
      <c r="H10" s="18">
        <v>1020.6</v>
      </c>
      <c r="I10" s="18">
        <v>0</v>
      </c>
      <c r="J10" s="18">
        <v>0</v>
      </c>
      <c r="K10" s="18">
        <v>0</v>
      </c>
      <c r="L10" s="18">
        <v>0.8</v>
      </c>
      <c r="M10" s="18">
        <v>20.100000000000001</v>
      </c>
      <c r="N10">
        <v>226.4</v>
      </c>
      <c r="O10">
        <v>18.600000000000001</v>
      </c>
      <c r="P10">
        <v>18.600000000000001</v>
      </c>
      <c r="Q10" s="117">
        <v>6.9444444444444447E-4</v>
      </c>
      <c r="S10" s="216"/>
      <c r="T10" s="216"/>
      <c r="U10" s="208" t="str">
        <f>IF(J10&gt;0,60,"")</f>
        <v/>
      </c>
      <c r="V10" s="210"/>
      <c r="W10" s="349"/>
      <c r="X10" s="350"/>
      <c r="Z10" s="73" t="s">
        <v>15</v>
      </c>
      <c r="AA10" s="113"/>
      <c r="AB10">
        <v>0</v>
      </c>
      <c r="AD10" s="7">
        <v>11</v>
      </c>
      <c r="AE10">
        <v>22</v>
      </c>
      <c r="AU10"/>
      <c r="AV10"/>
      <c r="AW10"/>
      <c r="AX10"/>
      <c r="AY10" s="18"/>
    </row>
    <row r="11" spans="1:51" ht="15.75" x14ac:dyDescent="0.25">
      <c r="B11" s="18">
        <v>19.7</v>
      </c>
      <c r="C11" s="18">
        <v>91</v>
      </c>
      <c r="D11" s="18">
        <v>19.7</v>
      </c>
      <c r="E11" s="18">
        <v>1.8</v>
      </c>
      <c r="F11" s="18">
        <v>1.8</v>
      </c>
      <c r="G11" s="18">
        <v>55</v>
      </c>
      <c r="H11" s="18">
        <v>1020.5</v>
      </c>
      <c r="I11" s="18">
        <v>0</v>
      </c>
      <c r="J11" s="18">
        <v>0</v>
      </c>
      <c r="K11" s="18">
        <v>0</v>
      </c>
      <c r="L11" s="18">
        <v>0.8</v>
      </c>
      <c r="M11" s="18">
        <v>20.100000000000001</v>
      </c>
      <c r="N11">
        <v>226.4</v>
      </c>
      <c r="O11">
        <v>18.600000000000001</v>
      </c>
      <c r="P11">
        <v>18.600000000000001</v>
      </c>
      <c r="Q11" s="117">
        <v>1.38888888888889E-3</v>
      </c>
      <c r="S11" s="216"/>
      <c r="T11" s="216"/>
      <c r="U11" s="208" t="str">
        <f>IF(J11&gt;0,60,"")</f>
        <v/>
      </c>
      <c r="V11" s="210"/>
      <c r="W11" s="238"/>
      <c r="X11" s="350"/>
      <c r="Z11" s="73" t="s">
        <v>26</v>
      </c>
      <c r="AA11" s="113"/>
      <c r="AB11">
        <v>22.5</v>
      </c>
      <c r="AD11" s="7">
        <f t="shared" ref="AD11:AD26" si="0">AB11+$AD$10</f>
        <v>33.5</v>
      </c>
      <c r="AE11">
        <v>45</v>
      </c>
      <c r="AG11" s="167"/>
      <c r="AM11" s="18" t="s">
        <v>144</v>
      </c>
      <c r="AU11"/>
      <c r="AV11"/>
      <c r="AW11"/>
      <c r="AX11"/>
      <c r="AY11" s="18"/>
    </row>
    <row r="12" spans="1:51" x14ac:dyDescent="0.25">
      <c r="B12" s="18">
        <v>19.7</v>
      </c>
      <c r="C12" s="18">
        <v>91</v>
      </c>
      <c r="D12" s="18">
        <v>19.7</v>
      </c>
      <c r="E12" s="18">
        <v>1.1000000000000001</v>
      </c>
      <c r="F12" s="18">
        <v>1.8</v>
      </c>
      <c r="G12" s="18">
        <v>61</v>
      </c>
      <c r="H12" s="18">
        <v>1020.8</v>
      </c>
      <c r="I12" s="18">
        <v>0</v>
      </c>
      <c r="J12" s="18">
        <v>0</v>
      </c>
      <c r="K12" s="18">
        <v>0</v>
      </c>
      <c r="L12" s="18">
        <v>0.8</v>
      </c>
      <c r="M12" s="18">
        <v>20.100000000000001</v>
      </c>
      <c r="N12">
        <v>226.4</v>
      </c>
      <c r="O12">
        <v>18.5</v>
      </c>
      <c r="P12">
        <v>18.600000000000001</v>
      </c>
      <c r="Q12" s="117">
        <v>2.0833333333333298E-3</v>
      </c>
      <c r="S12" s="216"/>
      <c r="T12" s="216"/>
      <c r="U12" s="208" t="str">
        <f t="shared" ref="U12:U75" si="1">IF(J12&gt;0,60,"")</f>
        <v/>
      </c>
      <c r="V12" s="210"/>
      <c r="W12" s="238"/>
      <c r="X12" s="350"/>
      <c r="Z12" s="73" t="s">
        <v>9</v>
      </c>
      <c r="AA12" s="113"/>
      <c r="AB12">
        <v>45</v>
      </c>
      <c r="AD12" s="7">
        <f t="shared" si="0"/>
        <v>56</v>
      </c>
      <c r="AE12">
        <v>67</v>
      </c>
      <c r="AK12" s="391" t="s">
        <v>6</v>
      </c>
      <c r="AL12" s="391"/>
      <c r="AM12" s="392" t="s">
        <v>140</v>
      </c>
      <c r="AN12" s="391"/>
      <c r="AO12" s="391"/>
      <c r="AP12" s="391"/>
      <c r="AQ12" s="391"/>
      <c r="AU12"/>
      <c r="AV12"/>
      <c r="AW12"/>
      <c r="AX12"/>
      <c r="AY12" s="18"/>
    </row>
    <row r="13" spans="1:51" x14ac:dyDescent="0.25">
      <c r="B13" s="18">
        <v>19.7</v>
      </c>
      <c r="C13" s="18">
        <v>92</v>
      </c>
      <c r="D13" s="18">
        <v>19.7</v>
      </c>
      <c r="E13" s="18">
        <v>0</v>
      </c>
      <c r="F13" s="18">
        <v>0</v>
      </c>
      <c r="G13" s="18">
        <v>62</v>
      </c>
      <c r="H13" s="18">
        <v>1020.7</v>
      </c>
      <c r="I13" s="18">
        <v>0</v>
      </c>
      <c r="J13" s="18">
        <v>0</v>
      </c>
      <c r="K13" s="18">
        <v>0</v>
      </c>
      <c r="L13" s="18">
        <v>0.8</v>
      </c>
      <c r="M13" s="18">
        <v>20.100000000000001</v>
      </c>
      <c r="N13">
        <v>226.4</v>
      </c>
      <c r="O13">
        <v>18.5</v>
      </c>
      <c r="P13">
        <v>18.5</v>
      </c>
      <c r="Q13" s="117">
        <v>2.7777777777777801E-3</v>
      </c>
      <c r="S13" s="216"/>
      <c r="T13" s="216"/>
      <c r="U13" s="208" t="str">
        <f t="shared" si="1"/>
        <v/>
      </c>
      <c r="V13" s="210"/>
      <c r="W13" s="238"/>
      <c r="X13" s="350"/>
      <c r="Z13" s="73" t="s">
        <v>12</v>
      </c>
      <c r="AA13" s="113"/>
      <c r="AB13">
        <v>67.5</v>
      </c>
      <c r="AD13" s="7">
        <f t="shared" si="0"/>
        <v>78.5</v>
      </c>
      <c r="AE13">
        <v>90</v>
      </c>
      <c r="AM13" s="106"/>
      <c r="AU13"/>
      <c r="AV13"/>
      <c r="AW13"/>
      <c r="AX13"/>
      <c r="AY13" s="18"/>
    </row>
    <row r="14" spans="1:51" x14ac:dyDescent="0.25">
      <c r="B14" s="18">
        <v>19.7</v>
      </c>
      <c r="C14" s="18">
        <v>91</v>
      </c>
      <c r="D14" s="18">
        <v>19.7</v>
      </c>
      <c r="E14" s="18">
        <v>0</v>
      </c>
      <c r="F14" s="18">
        <v>0</v>
      </c>
      <c r="G14" s="18">
        <v>46</v>
      </c>
      <c r="H14" s="18">
        <v>1020.6</v>
      </c>
      <c r="I14" s="18">
        <v>0</v>
      </c>
      <c r="J14" s="18">
        <v>0</v>
      </c>
      <c r="K14" s="18">
        <v>0</v>
      </c>
      <c r="L14" s="18">
        <v>0.8</v>
      </c>
      <c r="M14" s="18">
        <v>20.100000000000001</v>
      </c>
      <c r="N14">
        <v>226.4</v>
      </c>
      <c r="O14">
        <v>18.5</v>
      </c>
      <c r="P14">
        <v>18.5</v>
      </c>
      <c r="Q14" s="117">
        <v>3.4722222222222199E-3</v>
      </c>
      <c r="S14" s="216"/>
      <c r="T14" s="216"/>
      <c r="U14" s="208" t="str">
        <f t="shared" si="1"/>
        <v/>
      </c>
      <c r="V14" s="210"/>
      <c r="W14" s="238"/>
      <c r="X14" s="350"/>
      <c r="Z14" s="82"/>
      <c r="AA14" s="113"/>
      <c r="AB14">
        <v>90</v>
      </c>
      <c r="AD14" s="7">
        <f t="shared" si="0"/>
        <v>101</v>
      </c>
      <c r="AE14">
        <v>112</v>
      </c>
      <c r="AK14" t="s">
        <v>141</v>
      </c>
      <c r="AO14" s="106" t="s">
        <v>142</v>
      </c>
      <c r="AU14"/>
      <c r="AV14"/>
      <c r="AW14"/>
      <c r="AX14"/>
      <c r="AY14" s="18"/>
    </row>
    <row r="15" spans="1:51" x14ac:dyDescent="0.25">
      <c r="B15" s="18">
        <v>19.7</v>
      </c>
      <c r="C15" s="18">
        <v>92</v>
      </c>
      <c r="D15" s="18">
        <v>19.7</v>
      </c>
      <c r="E15" s="18">
        <v>0.7</v>
      </c>
      <c r="F15" s="18">
        <v>1.8</v>
      </c>
      <c r="G15" s="18">
        <v>76</v>
      </c>
      <c r="H15" s="18">
        <v>1020.5</v>
      </c>
      <c r="I15" s="18">
        <v>0</v>
      </c>
      <c r="J15" s="18">
        <v>0</v>
      </c>
      <c r="K15" s="18">
        <v>0</v>
      </c>
      <c r="L15" s="18">
        <v>0.8</v>
      </c>
      <c r="M15" s="18">
        <v>20.100000000000001</v>
      </c>
      <c r="N15">
        <v>226.4</v>
      </c>
      <c r="O15">
        <v>18.5</v>
      </c>
      <c r="P15">
        <v>18.5</v>
      </c>
      <c r="Q15" s="117">
        <v>4.1666666666666701E-3</v>
      </c>
      <c r="S15" s="216"/>
      <c r="T15" s="216"/>
      <c r="U15" s="208" t="str">
        <f t="shared" si="1"/>
        <v/>
      </c>
      <c r="V15" s="210"/>
      <c r="W15" s="238"/>
      <c r="X15" s="350"/>
      <c r="Z15" s="83" t="s">
        <v>17</v>
      </c>
      <c r="AA15" s="113"/>
      <c r="AB15">
        <v>112.5</v>
      </c>
      <c r="AD15" s="7">
        <f t="shared" si="0"/>
        <v>123.5</v>
      </c>
      <c r="AE15">
        <v>135</v>
      </c>
      <c r="AU15"/>
      <c r="AV15"/>
      <c r="AW15"/>
      <c r="AX15"/>
      <c r="AY15" s="18"/>
    </row>
    <row r="16" spans="1:51" x14ac:dyDescent="0.25">
      <c r="B16" s="18">
        <v>19.7</v>
      </c>
      <c r="C16" s="18">
        <v>92</v>
      </c>
      <c r="D16" s="18">
        <v>19.7</v>
      </c>
      <c r="E16" s="18">
        <v>0.7</v>
      </c>
      <c r="F16" s="18">
        <v>1.8</v>
      </c>
      <c r="G16" s="18">
        <v>36</v>
      </c>
      <c r="H16" s="18">
        <v>1020.6</v>
      </c>
      <c r="I16" s="18">
        <v>0</v>
      </c>
      <c r="J16" s="18">
        <v>0</v>
      </c>
      <c r="K16" s="18">
        <v>0</v>
      </c>
      <c r="L16" s="18">
        <v>0.8</v>
      </c>
      <c r="M16" s="18">
        <v>20.100000000000001</v>
      </c>
      <c r="N16">
        <v>226.4</v>
      </c>
      <c r="O16">
        <v>18.5</v>
      </c>
      <c r="P16">
        <v>18.5</v>
      </c>
      <c r="Q16" s="117">
        <v>4.8611111111111103E-3</v>
      </c>
      <c r="S16" s="216"/>
      <c r="T16" s="216"/>
      <c r="U16" s="208" t="str">
        <f t="shared" si="1"/>
        <v/>
      </c>
      <c r="V16" s="210"/>
      <c r="W16" s="238"/>
      <c r="X16" s="350"/>
      <c r="Z16" s="83" t="s">
        <v>11</v>
      </c>
      <c r="AA16" s="113"/>
      <c r="AB16">
        <v>135</v>
      </c>
      <c r="AD16" s="7">
        <f t="shared" si="0"/>
        <v>146</v>
      </c>
      <c r="AE16">
        <v>157</v>
      </c>
      <c r="AK16" s="391" t="s">
        <v>7</v>
      </c>
      <c r="AL16" s="391"/>
      <c r="AM16" s="392" t="s">
        <v>143</v>
      </c>
      <c r="AN16" s="391"/>
      <c r="AO16" s="391"/>
      <c r="AP16" s="391"/>
      <c r="AQ16" s="391"/>
      <c r="AU16"/>
      <c r="AV16"/>
      <c r="AW16"/>
      <c r="AX16"/>
      <c r="AY16" s="114"/>
    </row>
    <row r="17" spans="2:51" x14ac:dyDescent="0.25">
      <c r="B17" s="18">
        <v>19.7</v>
      </c>
      <c r="C17" s="18">
        <v>92</v>
      </c>
      <c r="D17" s="18">
        <v>19.7</v>
      </c>
      <c r="E17" s="18">
        <v>1.4</v>
      </c>
      <c r="F17" s="18">
        <v>1.8</v>
      </c>
      <c r="G17" s="18">
        <v>41</v>
      </c>
      <c r="H17" s="18">
        <v>1020.4</v>
      </c>
      <c r="I17" s="18">
        <v>0</v>
      </c>
      <c r="J17" s="18">
        <v>0</v>
      </c>
      <c r="K17" s="18">
        <v>0</v>
      </c>
      <c r="L17" s="18">
        <v>0.8</v>
      </c>
      <c r="M17" s="18">
        <v>20.100000000000001</v>
      </c>
      <c r="N17">
        <v>226.4</v>
      </c>
      <c r="O17">
        <v>18.5</v>
      </c>
      <c r="P17">
        <v>18.5</v>
      </c>
      <c r="Q17" s="117">
        <v>5.5555555555555601E-3</v>
      </c>
      <c r="S17" s="216"/>
      <c r="T17" s="216"/>
      <c r="U17" s="208" t="str">
        <f t="shared" si="1"/>
        <v/>
      </c>
      <c r="V17" s="210"/>
      <c r="W17" s="238"/>
      <c r="X17" s="350"/>
      <c r="Z17" s="83" t="s">
        <v>27</v>
      </c>
      <c r="AA17" s="113"/>
      <c r="AB17">
        <v>157.5</v>
      </c>
      <c r="AD17" s="7">
        <f t="shared" si="0"/>
        <v>168.5</v>
      </c>
      <c r="AE17">
        <v>180</v>
      </c>
      <c r="AK17" s="391" t="s">
        <v>7</v>
      </c>
      <c r="AL17" s="391"/>
      <c r="AM17" s="392" t="s">
        <v>139</v>
      </c>
      <c r="AN17" s="391"/>
      <c r="AO17" s="391"/>
      <c r="AP17" s="391"/>
      <c r="AQ17" s="391"/>
      <c r="AU17"/>
      <c r="AV17"/>
      <c r="AW17"/>
      <c r="AX17"/>
      <c r="AY17" s="114"/>
    </row>
    <row r="18" spans="2:51" x14ac:dyDescent="0.25">
      <c r="B18" s="18">
        <v>19.7</v>
      </c>
      <c r="C18" s="18">
        <v>92</v>
      </c>
      <c r="D18" s="18">
        <v>19.7</v>
      </c>
      <c r="E18" s="18">
        <v>2.2000000000000002</v>
      </c>
      <c r="F18" s="18">
        <v>3.6</v>
      </c>
      <c r="G18" s="18">
        <v>14</v>
      </c>
      <c r="H18" s="18">
        <v>1020.7</v>
      </c>
      <c r="I18" s="18">
        <v>0</v>
      </c>
      <c r="J18" s="18">
        <v>0</v>
      </c>
      <c r="K18" s="18">
        <v>0</v>
      </c>
      <c r="L18" s="18">
        <v>0.8</v>
      </c>
      <c r="M18" s="18">
        <v>20.100000000000001</v>
      </c>
      <c r="N18">
        <v>226.4</v>
      </c>
      <c r="O18">
        <v>18.5</v>
      </c>
      <c r="P18">
        <v>18.5</v>
      </c>
      <c r="Q18" s="117">
        <v>6.2500000000000003E-3</v>
      </c>
      <c r="S18" s="216"/>
      <c r="T18" s="216"/>
      <c r="U18" s="208" t="str">
        <f t="shared" si="1"/>
        <v/>
      </c>
      <c r="V18" s="210"/>
      <c r="W18" s="238"/>
      <c r="X18" s="350"/>
      <c r="Z18" s="83" t="s">
        <v>13</v>
      </c>
      <c r="AA18" s="113"/>
      <c r="AB18">
        <v>180</v>
      </c>
      <c r="AD18" s="7">
        <f t="shared" si="0"/>
        <v>191</v>
      </c>
      <c r="AE18">
        <v>202</v>
      </c>
      <c r="AU18"/>
      <c r="AV18"/>
      <c r="AW18"/>
      <c r="AX18"/>
      <c r="AY18" s="114"/>
    </row>
    <row r="19" spans="2:51" x14ac:dyDescent="0.25">
      <c r="B19" s="18">
        <v>19.7</v>
      </c>
      <c r="C19" s="18">
        <v>92</v>
      </c>
      <c r="D19" s="18">
        <v>19.7</v>
      </c>
      <c r="E19" s="18">
        <v>1.8</v>
      </c>
      <c r="F19" s="18">
        <v>1.8</v>
      </c>
      <c r="G19" s="18">
        <v>49</v>
      </c>
      <c r="H19" s="18">
        <v>1020.7</v>
      </c>
      <c r="I19" s="18">
        <v>0</v>
      </c>
      <c r="J19" s="18">
        <v>0</v>
      </c>
      <c r="K19" s="18">
        <v>0</v>
      </c>
      <c r="L19" s="18">
        <v>0.8</v>
      </c>
      <c r="M19" s="18">
        <v>20.100000000000001</v>
      </c>
      <c r="N19">
        <v>226.4</v>
      </c>
      <c r="O19">
        <v>18.5</v>
      </c>
      <c r="P19">
        <v>18.5</v>
      </c>
      <c r="Q19" s="117">
        <v>6.9444444444444397E-3</v>
      </c>
      <c r="S19" s="216"/>
      <c r="T19" s="216"/>
      <c r="U19" s="208"/>
      <c r="V19" s="210"/>
      <c r="W19" s="238"/>
      <c r="X19" s="350"/>
      <c r="Z19" s="83" t="s">
        <v>14</v>
      </c>
      <c r="AA19" s="113"/>
      <c r="AB19">
        <v>202.5</v>
      </c>
      <c r="AD19" s="7">
        <f t="shared" si="0"/>
        <v>213.5</v>
      </c>
      <c r="AE19">
        <v>225</v>
      </c>
      <c r="AJ19" s="506"/>
      <c r="AK19" s="425" t="s">
        <v>157</v>
      </c>
      <c r="AL19" s="18"/>
      <c r="AM19" s="110"/>
      <c r="AU19"/>
      <c r="AV19"/>
      <c r="AW19"/>
      <c r="AX19"/>
      <c r="AY19" s="114"/>
    </row>
    <row r="20" spans="2:51" x14ac:dyDescent="0.25">
      <c r="B20" s="18">
        <v>19.8</v>
      </c>
      <c r="C20" s="18">
        <v>92</v>
      </c>
      <c r="D20" s="18">
        <v>19.8</v>
      </c>
      <c r="E20" s="18">
        <v>2.2000000000000002</v>
      </c>
      <c r="F20" s="18">
        <v>3.6</v>
      </c>
      <c r="G20" s="18">
        <v>345</v>
      </c>
      <c r="H20" s="18">
        <v>1020.6</v>
      </c>
      <c r="I20" s="18">
        <v>0</v>
      </c>
      <c r="J20" s="18">
        <v>0</v>
      </c>
      <c r="K20" s="18">
        <v>0</v>
      </c>
      <c r="L20" s="18">
        <v>0.8</v>
      </c>
      <c r="M20" s="18">
        <v>20.100000000000001</v>
      </c>
      <c r="N20">
        <v>226.4</v>
      </c>
      <c r="O20">
        <v>18.399999999999999</v>
      </c>
      <c r="P20">
        <v>18.5</v>
      </c>
      <c r="Q20" s="117">
        <v>7.6388888888888904E-3</v>
      </c>
      <c r="S20" s="216"/>
      <c r="T20" s="216"/>
      <c r="U20" s="208" t="str">
        <f t="shared" si="1"/>
        <v/>
      </c>
      <c r="V20" s="210"/>
      <c r="W20" s="238"/>
      <c r="X20" s="350"/>
      <c r="Z20" s="83" t="s">
        <v>21</v>
      </c>
      <c r="AA20" s="113"/>
      <c r="AB20">
        <v>225</v>
      </c>
      <c r="AD20" s="7">
        <f t="shared" si="0"/>
        <v>236</v>
      </c>
      <c r="AE20">
        <v>247</v>
      </c>
      <c r="AJ20" s="511">
        <v>44746</v>
      </c>
      <c r="AK20" s="18">
        <v>1516</v>
      </c>
      <c r="AL20" s="18"/>
      <c r="AM20" s="110"/>
      <c r="AU20"/>
      <c r="AV20"/>
      <c r="AW20"/>
      <c r="AX20"/>
      <c r="AY20" s="114"/>
    </row>
    <row r="21" spans="2:51" x14ac:dyDescent="0.25">
      <c r="B21" s="18">
        <v>19.7</v>
      </c>
      <c r="C21" s="18">
        <v>92</v>
      </c>
      <c r="D21" s="18">
        <v>19.7</v>
      </c>
      <c r="E21" s="18">
        <v>0.4</v>
      </c>
      <c r="F21" s="18">
        <v>1.8</v>
      </c>
      <c r="G21" s="18">
        <v>32</v>
      </c>
      <c r="H21" s="18">
        <v>1020.7</v>
      </c>
      <c r="I21" s="18">
        <v>0</v>
      </c>
      <c r="J21" s="18">
        <v>0</v>
      </c>
      <c r="K21" s="18">
        <v>0</v>
      </c>
      <c r="L21" s="18">
        <v>0.8</v>
      </c>
      <c r="M21" s="18">
        <v>20.100000000000001</v>
      </c>
      <c r="N21">
        <v>226.4</v>
      </c>
      <c r="O21">
        <v>18.5</v>
      </c>
      <c r="P21">
        <v>18.5</v>
      </c>
      <c r="Q21" s="117">
        <v>8.3333333333333297E-3</v>
      </c>
      <c r="S21" s="216"/>
      <c r="T21" s="216"/>
      <c r="U21" s="208" t="str">
        <f t="shared" si="1"/>
        <v/>
      </c>
      <c r="V21" s="210"/>
      <c r="W21" s="238"/>
      <c r="X21" s="350"/>
      <c r="Z21" s="83" t="s">
        <v>10</v>
      </c>
      <c r="AA21" s="113"/>
      <c r="AB21">
        <v>247.5</v>
      </c>
      <c r="AD21" s="7">
        <f t="shared" si="0"/>
        <v>258.5</v>
      </c>
      <c r="AE21">
        <v>270</v>
      </c>
      <c r="AJ21" s="511">
        <v>44752</v>
      </c>
      <c r="AK21" s="18">
        <v>1541</v>
      </c>
      <c r="AM21" s="110">
        <f t="shared" ref="AM21:AM28" si="2">AK21-AK20</f>
        <v>25</v>
      </c>
      <c r="AU21"/>
      <c r="AV21"/>
      <c r="AW21"/>
      <c r="AX21"/>
      <c r="AY21" s="114"/>
    </row>
    <row r="22" spans="2:51" x14ac:dyDescent="0.25">
      <c r="B22" s="18">
        <v>19.7</v>
      </c>
      <c r="C22" s="18">
        <v>92</v>
      </c>
      <c r="D22" s="18">
        <v>19.7</v>
      </c>
      <c r="E22" s="18">
        <v>0</v>
      </c>
      <c r="F22" s="18">
        <v>0</v>
      </c>
      <c r="G22" s="18">
        <v>56</v>
      </c>
      <c r="H22" s="18">
        <v>1020.9</v>
      </c>
      <c r="I22" s="18">
        <v>0</v>
      </c>
      <c r="J22" s="18">
        <v>0</v>
      </c>
      <c r="K22" s="18">
        <v>0</v>
      </c>
      <c r="L22" s="18">
        <v>0.8</v>
      </c>
      <c r="M22" s="18">
        <v>20.100000000000001</v>
      </c>
      <c r="N22">
        <v>226.4</v>
      </c>
      <c r="O22">
        <v>18.399999999999999</v>
      </c>
      <c r="P22">
        <v>18.5</v>
      </c>
      <c r="Q22" s="117">
        <v>9.0277777777777804E-3</v>
      </c>
      <c r="S22" s="216"/>
      <c r="T22" s="216"/>
      <c r="U22" s="208" t="str">
        <f t="shared" si="1"/>
        <v/>
      </c>
      <c r="V22" s="210"/>
      <c r="W22" s="238"/>
      <c r="X22" s="350"/>
      <c r="Z22" s="83" t="s">
        <v>16</v>
      </c>
      <c r="AA22" s="113"/>
      <c r="AB22">
        <v>270</v>
      </c>
      <c r="AD22" s="7">
        <f t="shared" si="0"/>
        <v>281</v>
      </c>
      <c r="AE22">
        <v>292</v>
      </c>
      <c r="AJ22" s="511">
        <v>44759</v>
      </c>
      <c r="AK22" s="18">
        <v>1571</v>
      </c>
      <c r="AM22" s="110">
        <f t="shared" si="2"/>
        <v>30</v>
      </c>
      <c r="AU22"/>
      <c r="AV22"/>
      <c r="AW22"/>
      <c r="AX22"/>
      <c r="AY22" s="114"/>
    </row>
    <row r="23" spans="2:51" x14ac:dyDescent="0.25">
      <c r="B23" s="18">
        <v>19.7</v>
      </c>
      <c r="C23" s="18">
        <v>92</v>
      </c>
      <c r="D23" s="18">
        <v>19.7</v>
      </c>
      <c r="E23" s="18">
        <v>1.1000000000000001</v>
      </c>
      <c r="F23" s="18">
        <v>1.8</v>
      </c>
      <c r="G23" s="18">
        <v>26</v>
      </c>
      <c r="H23" s="18">
        <v>1020.7</v>
      </c>
      <c r="I23" s="18">
        <v>0</v>
      </c>
      <c r="J23" s="18">
        <v>0</v>
      </c>
      <c r="K23" s="18">
        <v>0</v>
      </c>
      <c r="L23" s="18">
        <v>0.8</v>
      </c>
      <c r="M23" s="18">
        <v>20.100000000000001</v>
      </c>
      <c r="N23">
        <v>226.4</v>
      </c>
      <c r="O23">
        <v>18.5</v>
      </c>
      <c r="P23">
        <v>18.5</v>
      </c>
      <c r="Q23" s="117">
        <v>9.7222222222222206E-3</v>
      </c>
      <c r="S23" s="216"/>
      <c r="T23" s="216"/>
      <c r="U23" s="208" t="str">
        <f t="shared" si="1"/>
        <v/>
      </c>
      <c r="V23" s="210"/>
      <c r="W23" s="238"/>
      <c r="X23" s="350"/>
      <c r="Z23" s="73" t="s">
        <v>18</v>
      </c>
      <c r="AA23" s="113"/>
      <c r="AB23">
        <v>292.5</v>
      </c>
      <c r="AD23" s="7">
        <f t="shared" si="0"/>
        <v>303.5</v>
      </c>
      <c r="AE23">
        <v>315</v>
      </c>
      <c r="AJ23" s="511">
        <v>44766</v>
      </c>
      <c r="AK23" s="18">
        <v>1612</v>
      </c>
      <c r="AM23" s="110">
        <f t="shared" si="2"/>
        <v>41</v>
      </c>
      <c r="AU23"/>
      <c r="AV23"/>
      <c r="AW23"/>
      <c r="AX23"/>
      <c r="AY23" s="130"/>
    </row>
    <row r="24" spans="2:51" x14ac:dyDescent="0.25">
      <c r="B24" s="18">
        <v>19.7</v>
      </c>
      <c r="C24" s="18">
        <v>92</v>
      </c>
      <c r="D24" s="18">
        <v>19.7</v>
      </c>
      <c r="E24" s="18">
        <v>0</v>
      </c>
      <c r="F24" s="18">
        <v>0</v>
      </c>
      <c r="G24" s="18">
        <v>70</v>
      </c>
      <c r="H24" s="18">
        <v>1020.8</v>
      </c>
      <c r="I24" s="18">
        <v>0</v>
      </c>
      <c r="J24" s="18">
        <v>0</v>
      </c>
      <c r="K24" s="18">
        <v>0</v>
      </c>
      <c r="L24" s="18">
        <v>0.8</v>
      </c>
      <c r="M24" s="18">
        <v>20.100000000000001</v>
      </c>
      <c r="N24">
        <v>226.4</v>
      </c>
      <c r="O24">
        <v>18.5</v>
      </c>
      <c r="P24">
        <v>18.5</v>
      </c>
      <c r="Q24" s="117">
        <v>1.0416666666666701E-2</v>
      </c>
      <c r="S24" s="216"/>
      <c r="T24" s="216"/>
      <c r="U24" s="208" t="str">
        <f t="shared" si="1"/>
        <v/>
      </c>
      <c r="V24" s="210"/>
      <c r="W24" s="238"/>
      <c r="X24" s="350"/>
      <c r="Z24" s="73" t="s">
        <v>20</v>
      </c>
      <c r="AA24" s="113"/>
      <c r="AB24">
        <v>315</v>
      </c>
      <c r="AD24" s="7">
        <f t="shared" si="0"/>
        <v>326</v>
      </c>
      <c r="AE24">
        <v>337</v>
      </c>
      <c r="AJ24" s="511">
        <v>44778</v>
      </c>
      <c r="AK24" s="18">
        <v>1670</v>
      </c>
      <c r="AM24" s="110">
        <f t="shared" si="2"/>
        <v>58</v>
      </c>
      <c r="AU24"/>
      <c r="AV24"/>
      <c r="AW24"/>
      <c r="AX24"/>
      <c r="AY24" s="130"/>
    </row>
    <row r="25" spans="2:51" x14ac:dyDescent="0.25">
      <c r="B25" s="18">
        <v>19.7</v>
      </c>
      <c r="C25" s="18">
        <v>92</v>
      </c>
      <c r="D25" s="18">
        <v>19.7</v>
      </c>
      <c r="E25" s="18">
        <v>0.4</v>
      </c>
      <c r="F25" s="18">
        <v>1.8</v>
      </c>
      <c r="G25" s="18">
        <v>63</v>
      </c>
      <c r="H25" s="18">
        <v>1020.7</v>
      </c>
      <c r="I25" s="18">
        <v>0</v>
      </c>
      <c r="J25" s="18">
        <v>0</v>
      </c>
      <c r="K25" s="18">
        <v>0</v>
      </c>
      <c r="L25" s="18">
        <v>0.8</v>
      </c>
      <c r="M25" s="18">
        <v>20.100000000000001</v>
      </c>
      <c r="N25">
        <v>226.4</v>
      </c>
      <c r="O25">
        <v>18.5</v>
      </c>
      <c r="P25">
        <v>18.5</v>
      </c>
      <c r="Q25" s="117">
        <v>1.1111111111111099E-2</v>
      </c>
      <c r="S25" s="216"/>
      <c r="T25" s="216"/>
      <c r="U25" s="208" t="str">
        <f t="shared" si="1"/>
        <v/>
      </c>
      <c r="V25" s="210"/>
      <c r="W25" s="238"/>
      <c r="X25" s="350"/>
      <c r="Z25" s="73" t="s">
        <v>19</v>
      </c>
      <c r="AA25" s="113"/>
      <c r="AB25">
        <v>337.5</v>
      </c>
      <c r="AD25" s="7">
        <f t="shared" si="0"/>
        <v>348.5</v>
      </c>
      <c r="AE25">
        <v>349</v>
      </c>
      <c r="AJ25" s="511">
        <v>44781</v>
      </c>
      <c r="AK25" s="18">
        <v>1679</v>
      </c>
      <c r="AM25" s="110">
        <f t="shared" si="2"/>
        <v>9</v>
      </c>
      <c r="AT25" s="129"/>
      <c r="AV25" s="114"/>
      <c r="AW25" s="18"/>
      <c r="AY25" s="130"/>
    </row>
    <row r="26" spans="2:51" x14ac:dyDescent="0.25">
      <c r="B26" s="18">
        <v>19.7</v>
      </c>
      <c r="C26" s="18">
        <v>92</v>
      </c>
      <c r="D26" s="18">
        <v>19.7</v>
      </c>
      <c r="E26" s="18">
        <v>0</v>
      </c>
      <c r="F26" s="18">
        <v>0</v>
      </c>
      <c r="G26" s="18">
        <v>59</v>
      </c>
      <c r="H26" s="18">
        <v>1020.7</v>
      </c>
      <c r="I26" s="18">
        <v>0</v>
      </c>
      <c r="J26" s="18">
        <v>0</v>
      </c>
      <c r="K26" s="18">
        <v>0</v>
      </c>
      <c r="L26" s="18">
        <v>0.8</v>
      </c>
      <c r="M26" s="18">
        <v>20.100000000000001</v>
      </c>
      <c r="N26">
        <v>226.4</v>
      </c>
      <c r="O26">
        <v>18.399999999999999</v>
      </c>
      <c r="P26">
        <v>18.5</v>
      </c>
      <c r="Q26" s="117">
        <v>1.18055555555556E-2</v>
      </c>
      <c r="S26" s="216"/>
      <c r="T26" s="216"/>
      <c r="U26" s="208"/>
      <c r="V26" s="210"/>
      <c r="W26" s="238"/>
      <c r="X26" s="350"/>
      <c r="Z26" s="6" t="s">
        <v>15</v>
      </c>
      <c r="AA26" s="113"/>
      <c r="AB26">
        <v>349</v>
      </c>
      <c r="AD26" s="7">
        <f t="shared" si="0"/>
        <v>360</v>
      </c>
      <c r="AF26" s="7"/>
      <c r="AJ26" s="511">
        <v>44787</v>
      </c>
      <c r="AK26" s="18">
        <v>1696</v>
      </c>
      <c r="AM26" s="110">
        <f t="shared" si="2"/>
        <v>17</v>
      </c>
      <c r="AT26" s="129"/>
      <c r="AV26" s="114"/>
      <c r="AW26" s="18"/>
      <c r="AY26" s="130"/>
    </row>
    <row r="27" spans="2:51" x14ac:dyDescent="0.25">
      <c r="B27" s="18">
        <v>19.7</v>
      </c>
      <c r="C27" s="18">
        <v>92</v>
      </c>
      <c r="D27" s="18">
        <v>19.7</v>
      </c>
      <c r="E27" s="18">
        <v>1.1000000000000001</v>
      </c>
      <c r="F27" s="18">
        <v>1.8</v>
      </c>
      <c r="G27" s="18">
        <v>27</v>
      </c>
      <c r="H27" s="18">
        <v>1020.6</v>
      </c>
      <c r="I27" s="18">
        <v>0</v>
      </c>
      <c r="J27" s="18">
        <v>0</v>
      </c>
      <c r="K27" s="18">
        <v>0</v>
      </c>
      <c r="L27" s="18">
        <v>0.8</v>
      </c>
      <c r="M27" s="18">
        <v>20.100000000000001</v>
      </c>
      <c r="N27">
        <v>226.4</v>
      </c>
      <c r="O27">
        <v>18.399999999999999</v>
      </c>
      <c r="P27">
        <v>18.5</v>
      </c>
      <c r="Q27" s="117">
        <v>1.2500000000000001E-2</v>
      </c>
      <c r="S27" s="216"/>
      <c r="T27" s="216"/>
      <c r="U27" s="208" t="str">
        <f t="shared" si="1"/>
        <v/>
      </c>
      <c r="V27" s="210"/>
      <c r="W27" s="238"/>
      <c r="X27" s="350"/>
      <c r="AJ27" s="511">
        <v>44790</v>
      </c>
      <c r="AK27" s="18">
        <v>1714</v>
      </c>
      <c r="AM27" s="110">
        <f t="shared" si="2"/>
        <v>18</v>
      </c>
      <c r="AT27" s="129"/>
      <c r="AV27" s="114"/>
      <c r="AW27" s="18"/>
      <c r="AY27" s="130"/>
    </row>
    <row r="28" spans="2:51" x14ac:dyDescent="0.25">
      <c r="B28" s="18">
        <v>19.7</v>
      </c>
      <c r="C28" s="18">
        <v>92</v>
      </c>
      <c r="D28" s="18">
        <v>19.7</v>
      </c>
      <c r="E28" s="18">
        <v>0</v>
      </c>
      <c r="F28" s="18">
        <v>0</v>
      </c>
      <c r="G28" s="18">
        <v>89</v>
      </c>
      <c r="H28" s="18">
        <v>1020.7</v>
      </c>
      <c r="I28" s="18">
        <v>0</v>
      </c>
      <c r="J28" s="18">
        <v>0</v>
      </c>
      <c r="K28" s="18">
        <v>0</v>
      </c>
      <c r="L28" s="18">
        <v>0.8</v>
      </c>
      <c r="M28" s="18">
        <v>20.100000000000001</v>
      </c>
      <c r="N28">
        <v>226.4</v>
      </c>
      <c r="O28">
        <v>18.399999999999999</v>
      </c>
      <c r="P28">
        <v>18.5</v>
      </c>
      <c r="Q28" s="117">
        <v>1.3194444444444399E-2</v>
      </c>
      <c r="S28" s="216"/>
      <c r="T28" s="216"/>
      <c r="U28" s="208"/>
      <c r="V28" s="210"/>
      <c r="W28" s="238"/>
      <c r="X28" s="210"/>
      <c r="AD28" s="125" t="str">
        <f>INDEX($Z$9:$Z$26,IF(ISNA(MATCH($AD$30,$AD$9:$AD$26,0)),MATCH($AD$30,$AD$9:$AD$26,1)+1,MATCH($AD$30,$AD$9:$AD$26,0)),1)</f>
        <v>ENE</v>
      </c>
      <c r="AJ28" s="511">
        <v>44795</v>
      </c>
      <c r="AK28" s="18">
        <v>1753</v>
      </c>
      <c r="AM28" s="110">
        <f t="shared" si="2"/>
        <v>39</v>
      </c>
      <c r="AT28" s="129"/>
      <c r="AV28" s="114"/>
      <c r="AW28" s="18"/>
      <c r="AY28" s="130"/>
    </row>
    <row r="29" spans="2:51" x14ac:dyDescent="0.25">
      <c r="B29" s="18">
        <v>19.7</v>
      </c>
      <c r="C29" s="18">
        <v>92</v>
      </c>
      <c r="D29" s="18">
        <v>19.7</v>
      </c>
      <c r="E29" s="18">
        <v>1.8</v>
      </c>
      <c r="F29" s="18">
        <v>1.8</v>
      </c>
      <c r="G29" s="18">
        <v>43</v>
      </c>
      <c r="H29" s="18">
        <v>1020.8</v>
      </c>
      <c r="I29" s="18">
        <v>0</v>
      </c>
      <c r="J29" s="18">
        <v>0</v>
      </c>
      <c r="K29" s="18">
        <v>0</v>
      </c>
      <c r="L29" s="18">
        <v>0.8</v>
      </c>
      <c r="M29" s="18">
        <v>20.100000000000001</v>
      </c>
      <c r="N29">
        <v>226.4</v>
      </c>
      <c r="O29">
        <v>18.399999999999999</v>
      </c>
      <c r="P29">
        <v>18.5</v>
      </c>
      <c r="Q29" s="117">
        <v>1.38888888888889E-2</v>
      </c>
      <c r="S29" s="216"/>
      <c r="T29" s="216"/>
      <c r="U29" s="208" t="str">
        <f t="shared" si="1"/>
        <v/>
      </c>
      <c r="V29" s="210"/>
      <c r="W29" s="238"/>
      <c r="X29" s="210"/>
      <c r="AB29" s="8">
        <f>SUM(AB32:AB47)</f>
        <v>1</v>
      </c>
      <c r="AD29" s="9">
        <f>MAX(AB32:AB47)</f>
        <v>0.2153846153846154</v>
      </c>
      <c r="AF29" s="10">
        <f>SUM(AF32:AF47)</f>
        <v>65</v>
      </c>
      <c r="AJ29" s="511">
        <v>44804</v>
      </c>
      <c r="AK29" s="18"/>
      <c r="AM29" s="110"/>
      <c r="AT29" s="129"/>
      <c r="AV29" s="114"/>
      <c r="AW29" s="18"/>
      <c r="AY29" s="130"/>
    </row>
    <row r="30" spans="2:51" x14ac:dyDescent="0.25">
      <c r="B30" s="18">
        <v>19.7</v>
      </c>
      <c r="C30" s="18">
        <v>92</v>
      </c>
      <c r="D30" s="18">
        <v>19.7</v>
      </c>
      <c r="E30" s="18">
        <v>1.8</v>
      </c>
      <c r="F30" s="18">
        <v>1.8</v>
      </c>
      <c r="G30" s="18">
        <v>298</v>
      </c>
      <c r="H30" s="18">
        <v>1020.5</v>
      </c>
      <c r="I30" s="18">
        <v>0</v>
      </c>
      <c r="J30" s="18">
        <v>0</v>
      </c>
      <c r="K30" s="18">
        <v>0</v>
      </c>
      <c r="L30" s="18">
        <v>0.8</v>
      </c>
      <c r="M30" s="18">
        <v>20.100000000000001</v>
      </c>
      <c r="N30">
        <v>226.4</v>
      </c>
      <c r="O30">
        <v>18.399999999999999</v>
      </c>
      <c r="P30">
        <v>18.5</v>
      </c>
      <c r="Q30" s="117">
        <v>1.4583333333333301E-2</v>
      </c>
      <c r="S30" s="216"/>
      <c r="T30" s="216"/>
      <c r="U30" s="208" t="str">
        <f t="shared" si="1"/>
        <v/>
      </c>
      <c r="V30" s="210"/>
      <c r="W30" s="238"/>
      <c r="X30" s="210"/>
      <c r="AD30" s="11">
        <f>VLOOKUP(AD29,AB32:AD47,AD31,0)</f>
        <v>67</v>
      </c>
      <c r="AK30" s="18"/>
      <c r="AM30" s="110"/>
      <c r="AT30" s="129"/>
      <c r="AV30" s="114"/>
      <c r="AW30" s="18"/>
      <c r="AY30" s="130"/>
    </row>
    <row r="31" spans="2:51" x14ac:dyDescent="0.25">
      <c r="B31" s="18">
        <v>19.8</v>
      </c>
      <c r="C31" s="18">
        <v>92</v>
      </c>
      <c r="D31" s="18">
        <v>19.8</v>
      </c>
      <c r="E31" s="18">
        <v>0</v>
      </c>
      <c r="F31" s="18">
        <v>0</v>
      </c>
      <c r="G31" s="18">
        <v>55</v>
      </c>
      <c r="H31" s="18">
        <v>1020.7</v>
      </c>
      <c r="I31" s="18">
        <v>0</v>
      </c>
      <c r="J31" s="18">
        <v>0</v>
      </c>
      <c r="K31" s="18">
        <v>0</v>
      </c>
      <c r="L31" s="18">
        <v>0.8</v>
      </c>
      <c r="M31" s="18">
        <v>20.100000000000001</v>
      </c>
      <c r="N31">
        <v>226.4</v>
      </c>
      <c r="O31">
        <v>18.399999999999999</v>
      </c>
      <c r="P31">
        <v>18.5</v>
      </c>
      <c r="Q31" s="117">
        <v>1.52777777777778E-2</v>
      </c>
      <c r="S31" s="216"/>
      <c r="T31" s="216"/>
      <c r="U31" s="208" t="str">
        <f t="shared" si="1"/>
        <v/>
      </c>
      <c r="V31" s="210"/>
      <c r="W31" s="238"/>
      <c r="X31" s="424"/>
      <c r="Z31" s="110"/>
      <c r="AD31">
        <v>3</v>
      </c>
      <c r="AK31" s="18"/>
      <c r="AM31" s="110"/>
      <c r="AT31" s="129"/>
      <c r="AV31" s="114"/>
      <c r="AW31" s="18"/>
      <c r="AY31" s="130"/>
    </row>
    <row r="32" spans="2:51" x14ac:dyDescent="0.25">
      <c r="B32" s="18">
        <v>19.8</v>
      </c>
      <c r="C32" s="18">
        <v>92</v>
      </c>
      <c r="D32" s="18">
        <v>19.8</v>
      </c>
      <c r="E32" s="18">
        <v>0.4</v>
      </c>
      <c r="F32" s="18">
        <v>1.8</v>
      </c>
      <c r="G32" s="18">
        <v>61</v>
      </c>
      <c r="H32" s="18">
        <v>1020.8</v>
      </c>
      <c r="I32" s="18">
        <v>0</v>
      </c>
      <c r="J32" s="18">
        <v>0</v>
      </c>
      <c r="K32" s="18">
        <v>0</v>
      </c>
      <c r="L32" s="18">
        <v>0.8</v>
      </c>
      <c r="M32" s="18">
        <v>20.100000000000001</v>
      </c>
      <c r="N32">
        <v>226.4</v>
      </c>
      <c r="O32">
        <v>18.399999999999999</v>
      </c>
      <c r="P32">
        <v>18.5</v>
      </c>
      <c r="Q32" s="117">
        <v>1.59722222222222E-2</v>
      </c>
      <c r="S32" s="216"/>
      <c r="T32" s="216"/>
      <c r="U32" s="208" t="str">
        <f t="shared" si="1"/>
        <v/>
      </c>
      <c r="V32" s="210"/>
      <c r="W32" s="238"/>
      <c r="X32" s="424"/>
      <c r="Z32" s="110"/>
      <c r="AB32" s="12">
        <f>AF32/$AF$29</f>
        <v>1.5384615384615385E-2</v>
      </c>
      <c r="AD32" s="107">
        <v>0</v>
      </c>
      <c r="AF32" s="13">
        <f>COUNTIF($G$9:$G$1448,AD32)</f>
        <v>1</v>
      </c>
      <c r="AK32" s="18"/>
      <c r="AT32" s="129"/>
      <c r="AV32" s="114"/>
      <c r="AW32" s="18"/>
      <c r="AY32" s="130"/>
    </row>
    <row r="33" spans="2:51" x14ac:dyDescent="0.25">
      <c r="B33" s="18">
        <v>19.8</v>
      </c>
      <c r="C33" s="18">
        <v>92</v>
      </c>
      <c r="D33" s="18">
        <v>19.8</v>
      </c>
      <c r="E33" s="18">
        <v>1.4</v>
      </c>
      <c r="F33" s="18">
        <v>1.8</v>
      </c>
      <c r="G33" s="18">
        <v>52</v>
      </c>
      <c r="H33" s="18">
        <v>1020.7</v>
      </c>
      <c r="I33" s="18">
        <v>0</v>
      </c>
      <c r="J33" s="18">
        <v>0</v>
      </c>
      <c r="K33" s="18">
        <v>0</v>
      </c>
      <c r="L33" s="18">
        <v>0.8</v>
      </c>
      <c r="M33" s="18">
        <v>20.100000000000001</v>
      </c>
      <c r="N33">
        <v>226.4</v>
      </c>
      <c r="O33">
        <v>18.5</v>
      </c>
      <c r="P33">
        <v>18.5</v>
      </c>
      <c r="Q33" s="117">
        <v>1.6666666666666701E-2</v>
      </c>
      <c r="S33" s="216"/>
      <c r="T33" s="216"/>
      <c r="U33" s="208" t="str">
        <f t="shared" si="1"/>
        <v/>
      </c>
      <c r="V33" s="210"/>
      <c r="W33" s="238"/>
      <c r="X33" s="424"/>
      <c r="Z33" s="110"/>
      <c r="AB33" s="12">
        <f t="shared" ref="AB33:AB47" si="3">AF33/$AF$29</f>
        <v>6.1538461538461542E-2</v>
      </c>
      <c r="AD33" s="107">
        <v>22</v>
      </c>
      <c r="AF33" s="13">
        <f t="shared" ref="AF33:AF47" si="4">COUNTIF($G$9:$G$1448,AD33)</f>
        <v>4</v>
      </c>
      <c r="AT33" s="129"/>
      <c r="AV33" s="114"/>
      <c r="AW33" s="18"/>
      <c r="AY33" s="130"/>
    </row>
    <row r="34" spans="2:51" x14ac:dyDescent="0.25">
      <c r="B34" s="18">
        <v>19.8</v>
      </c>
      <c r="C34" s="18">
        <v>92</v>
      </c>
      <c r="D34" s="18">
        <v>19.8</v>
      </c>
      <c r="E34" s="18">
        <v>1.8</v>
      </c>
      <c r="F34" s="18">
        <v>1.8</v>
      </c>
      <c r="G34" s="18">
        <v>47</v>
      </c>
      <c r="H34" s="18">
        <v>1020.5</v>
      </c>
      <c r="I34" s="18">
        <v>0</v>
      </c>
      <c r="J34" s="18">
        <v>0</v>
      </c>
      <c r="K34" s="18">
        <v>0</v>
      </c>
      <c r="L34" s="18">
        <v>0.8</v>
      </c>
      <c r="M34" s="18">
        <v>20.100000000000001</v>
      </c>
      <c r="N34">
        <v>226.4</v>
      </c>
      <c r="O34">
        <v>18.399999999999999</v>
      </c>
      <c r="P34">
        <v>18.5</v>
      </c>
      <c r="Q34" s="117">
        <v>1.7361111111111101E-2</v>
      </c>
      <c r="S34" s="216"/>
      <c r="T34" s="216"/>
      <c r="U34" s="208" t="str">
        <f t="shared" si="1"/>
        <v/>
      </c>
      <c r="V34" s="210"/>
      <c r="W34" s="238"/>
      <c r="X34" s="424"/>
      <c r="Z34" s="110"/>
      <c r="AB34" s="12">
        <f>AF34/$AF$29</f>
        <v>0.15384615384615385</v>
      </c>
      <c r="AD34" s="107">
        <v>45</v>
      </c>
      <c r="AF34" s="13">
        <f t="shared" si="4"/>
        <v>10</v>
      </c>
      <c r="AT34" s="129"/>
      <c r="AV34" s="114"/>
      <c r="AW34" s="18"/>
      <c r="AY34" s="130"/>
    </row>
    <row r="35" spans="2:51" x14ac:dyDescent="0.25">
      <c r="B35" s="18">
        <v>19.8</v>
      </c>
      <c r="C35" s="18">
        <v>92</v>
      </c>
      <c r="D35" s="18">
        <v>19.8</v>
      </c>
      <c r="E35" s="18">
        <v>2.2000000000000002</v>
      </c>
      <c r="F35" s="18">
        <v>3.6</v>
      </c>
      <c r="G35" s="18">
        <v>354</v>
      </c>
      <c r="H35" s="18">
        <v>1020.7</v>
      </c>
      <c r="I35" s="18">
        <v>0</v>
      </c>
      <c r="J35" s="18">
        <v>0</v>
      </c>
      <c r="K35" s="18">
        <v>0</v>
      </c>
      <c r="L35" s="18">
        <v>0.8</v>
      </c>
      <c r="M35" s="18">
        <v>20.100000000000001</v>
      </c>
      <c r="N35">
        <v>226.4</v>
      </c>
      <c r="O35">
        <v>18.399999999999999</v>
      </c>
      <c r="P35">
        <v>18.5</v>
      </c>
      <c r="Q35" s="117">
        <v>1.8055555555555599E-2</v>
      </c>
      <c r="S35" s="216"/>
      <c r="T35" s="216"/>
      <c r="U35" s="208" t="str">
        <f t="shared" si="1"/>
        <v/>
      </c>
      <c r="V35" s="210"/>
      <c r="W35" s="238"/>
      <c r="X35" s="424"/>
      <c r="Z35" s="110"/>
      <c r="AB35" s="12">
        <f t="shared" si="3"/>
        <v>0.2153846153846154</v>
      </c>
      <c r="AD35" s="107">
        <v>67</v>
      </c>
      <c r="AF35" s="13">
        <f>COUNTIF($G$9:$G$1448,AD35)</f>
        <v>14</v>
      </c>
      <c r="AT35" s="129"/>
      <c r="AV35" s="114"/>
      <c r="AW35" s="18"/>
      <c r="AY35" s="130"/>
    </row>
    <row r="36" spans="2:51" x14ac:dyDescent="0.25">
      <c r="B36" s="18">
        <v>19.8</v>
      </c>
      <c r="C36" s="18">
        <v>92</v>
      </c>
      <c r="D36" s="18">
        <v>19.8</v>
      </c>
      <c r="E36" s="18">
        <v>0.4</v>
      </c>
      <c r="F36" s="18">
        <v>1.8</v>
      </c>
      <c r="G36" s="18">
        <v>62</v>
      </c>
      <c r="H36" s="18">
        <v>1020.5</v>
      </c>
      <c r="I36" s="18">
        <v>0</v>
      </c>
      <c r="J36" s="18">
        <v>0</v>
      </c>
      <c r="K36" s="18">
        <v>0</v>
      </c>
      <c r="L36" s="18">
        <v>0.8</v>
      </c>
      <c r="M36" s="18">
        <v>20.100000000000001</v>
      </c>
      <c r="N36">
        <v>226.4</v>
      </c>
      <c r="O36">
        <v>18.399999999999999</v>
      </c>
      <c r="P36">
        <v>18.5</v>
      </c>
      <c r="Q36" s="117">
        <v>1.8749999999999999E-2</v>
      </c>
      <c r="S36" s="216"/>
      <c r="T36" s="216"/>
      <c r="U36" s="208" t="str">
        <f t="shared" si="1"/>
        <v/>
      </c>
      <c r="V36" s="210"/>
      <c r="W36" s="238"/>
      <c r="X36" s="424"/>
      <c r="Z36" s="110"/>
      <c r="AB36" s="12">
        <f t="shared" si="3"/>
        <v>1.5384615384615385E-2</v>
      </c>
      <c r="AD36" s="107">
        <v>90</v>
      </c>
      <c r="AF36" s="13">
        <f t="shared" si="4"/>
        <v>1</v>
      </c>
      <c r="AT36" s="129"/>
      <c r="AV36" s="114"/>
      <c r="AW36" s="18"/>
      <c r="AY36" s="130"/>
    </row>
    <row r="37" spans="2:51" x14ac:dyDescent="0.25">
      <c r="B37" s="18">
        <v>19.8</v>
      </c>
      <c r="C37" s="18">
        <v>92</v>
      </c>
      <c r="D37" s="18">
        <v>19.8</v>
      </c>
      <c r="E37" s="18">
        <v>1.4</v>
      </c>
      <c r="F37" s="18">
        <v>1.8</v>
      </c>
      <c r="G37" s="18">
        <v>43</v>
      </c>
      <c r="H37" s="18">
        <v>1020.9</v>
      </c>
      <c r="I37" s="18">
        <v>0</v>
      </c>
      <c r="J37" s="18">
        <v>0</v>
      </c>
      <c r="K37" s="18">
        <v>0</v>
      </c>
      <c r="L37" s="18">
        <v>0.8</v>
      </c>
      <c r="M37" s="18">
        <v>20.100000000000001</v>
      </c>
      <c r="N37">
        <v>226.4</v>
      </c>
      <c r="O37">
        <v>18.399999999999999</v>
      </c>
      <c r="P37">
        <v>18.5</v>
      </c>
      <c r="Q37" s="117">
        <v>1.94444444444444E-2</v>
      </c>
      <c r="S37" s="216"/>
      <c r="T37" s="216"/>
      <c r="U37" s="208" t="str">
        <f t="shared" si="1"/>
        <v/>
      </c>
      <c r="V37" s="210"/>
      <c r="W37" s="238"/>
      <c r="X37" s="424"/>
      <c r="Z37" s="110"/>
      <c r="AB37" s="12">
        <f t="shared" si="3"/>
        <v>1.5384615384615385E-2</v>
      </c>
      <c r="AD37" s="107">
        <v>112</v>
      </c>
      <c r="AF37" s="13">
        <f t="shared" si="4"/>
        <v>1</v>
      </c>
      <c r="AT37" s="129"/>
      <c r="AV37" s="114"/>
      <c r="AW37" s="18"/>
      <c r="AY37" s="130"/>
    </row>
    <row r="38" spans="2:51" x14ac:dyDescent="0.25">
      <c r="B38" s="18">
        <v>19.8</v>
      </c>
      <c r="C38" s="18">
        <v>92</v>
      </c>
      <c r="D38" s="18">
        <v>19.8</v>
      </c>
      <c r="E38" s="18">
        <v>0</v>
      </c>
      <c r="F38" s="18">
        <v>0</v>
      </c>
      <c r="G38" s="18">
        <v>70</v>
      </c>
      <c r="H38" s="18">
        <v>1020.6</v>
      </c>
      <c r="I38" s="18">
        <v>0</v>
      </c>
      <c r="J38" s="18">
        <v>0</v>
      </c>
      <c r="K38" s="18">
        <v>0</v>
      </c>
      <c r="L38" s="18">
        <v>0.8</v>
      </c>
      <c r="M38" s="18">
        <v>20.100000000000001</v>
      </c>
      <c r="N38">
        <v>226.4</v>
      </c>
      <c r="O38">
        <v>18.399999999999999</v>
      </c>
      <c r="P38">
        <v>18.5</v>
      </c>
      <c r="Q38" s="117">
        <v>2.0138888888888901E-2</v>
      </c>
      <c r="S38" s="216"/>
      <c r="T38" s="216"/>
      <c r="U38" s="208" t="str">
        <f t="shared" si="1"/>
        <v/>
      </c>
      <c r="V38" s="210"/>
      <c r="W38" s="238"/>
      <c r="X38" s="424"/>
      <c r="Z38" s="110"/>
      <c r="AB38" s="12">
        <f t="shared" si="3"/>
        <v>0</v>
      </c>
      <c r="AD38" s="107">
        <v>135</v>
      </c>
      <c r="AF38" s="13">
        <f t="shared" si="4"/>
        <v>0</v>
      </c>
      <c r="AT38" s="129"/>
      <c r="AV38" s="114"/>
      <c r="AW38" s="18"/>
      <c r="AY38" s="130"/>
    </row>
    <row r="39" spans="2:51" x14ac:dyDescent="0.25">
      <c r="B39" s="18">
        <v>19.8</v>
      </c>
      <c r="C39" s="18">
        <v>92</v>
      </c>
      <c r="D39" s="18">
        <v>19.8</v>
      </c>
      <c r="E39" s="18">
        <v>1.1000000000000001</v>
      </c>
      <c r="F39" s="18">
        <v>1.8</v>
      </c>
      <c r="G39" s="18">
        <v>55</v>
      </c>
      <c r="H39" s="18">
        <v>1020.7</v>
      </c>
      <c r="I39" s="18">
        <v>0</v>
      </c>
      <c r="J39" s="18">
        <v>0</v>
      </c>
      <c r="K39" s="18">
        <v>0</v>
      </c>
      <c r="L39" s="18">
        <v>0.8</v>
      </c>
      <c r="M39" s="18">
        <v>20.100000000000001</v>
      </c>
      <c r="N39">
        <v>226.4</v>
      </c>
      <c r="O39">
        <v>18.5</v>
      </c>
      <c r="P39">
        <v>18.5</v>
      </c>
      <c r="Q39" s="117">
        <v>2.0833333333333301E-2</v>
      </c>
      <c r="S39" s="216"/>
      <c r="T39" s="216"/>
      <c r="U39" s="208" t="str">
        <f t="shared" si="1"/>
        <v/>
      </c>
      <c r="V39" s="210"/>
      <c r="W39" s="238"/>
      <c r="X39" s="350"/>
      <c r="Z39" s="110"/>
      <c r="AB39" s="12">
        <f t="shared" si="3"/>
        <v>0</v>
      </c>
      <c r="AD39" s="107">
        <v>157</v>
      </c>
      <c r="AF39" s="13">
        <f t="shared" si="4"/>
        <v>0</v>
      </c>
      <c r="AT39" s="129"/>
      <c r="AV39" s="114"/>
      <c r="AW39" s="18"/>
      <c r="AY39" s="130"/>
    </row>
    <row r="40" spans="2:51" x14ac:dyDescent="0.25">
      <c r="B40" s="18">
        <v>19.8</v>
      </c>
      <c r="C40" s="18">
        <v>92</v>
      </c>
      <c r="D40" s="18">
        <v>19.8</v>
      </c>
      <c r="E40" s="18">
        <v>1.4</v>
      </c>
      <c r="F40" s="18">
        <v>1.8</v>
      </c>
      <c r="G40" s="18">
        <v>75</v>
      </c>
      <c r="H40" s="18">
        <v>1020.7</v>
      </c>
      <c r="I40" s="18">
        <v>0</v>
      </c>
      <c r="J40" s="18">
        <v>0</v>
      </c>
      <c r="K40" s="18">
        <v>0</v>
      </c>
      <c r="L40" s="18">
        <v>0.8</v>
      </c>
      <c r="M40" s="18">
        <v>20.100000000000001</v>
      </c>
      <c r="N40">
        <v>226.4</v>
      </c>
      <c r="O40">
        <v>18.399999999999999</v>
      </c>
      <c r="P40">
        <v>18.5</v>
      </c>
      <c r="Q40" s="117">
        <v>2.1527777777777798E-2</v>
      </c>
      <c r="S40" s="216"/>
      <c r="T40" s="216"/>
      <c r="U40" s="208" t="str">
        <f t="shared" si="1"/>
        <v/>
      </c>
      <c r="V40" s="210"/>
      <c r="W40" s="238"/>
      <c r="X40" s="350"/>
      <c r="AB40" s="12">
        <f t="shared" si="3"/>
        <v>0</v>
      </c>
      <c r="AD40" s="107">
        <v>180</v>
      </c>
      <c r="AF40" s="13">
        <f t="shared" si="4"/>
        <v>0</v>
      </c>
      <c r="AT40" s="129"/>
      <c r="AV40" s="114"/>
      <c r="AW40" s="18"/>
      <c r="AY40" s="130"/>
    </row>
    <row r="41" spans="2:51" x14ac:dyDescent="0.25">
      <c r="B41" s="18">
        <v>19.8</v>
      </c>
      <c r="C41" s="18">
        <v>92</v>
      </c>
      <c r="D41" s="18">
        <v>19.8</v>
      </c>
      <c r="E41" s="18">
        <v>1.8</v>
      </c>
      <c r="F41" s="18">
        <v>1.8</v>
      </c>
      <c r="G41" s="18">
        <v>309</v>
      </c>
      <c r="H41" s="18">
        <v>1020.7</v>
      </c>
      <c r="I41" s="18">
        <v>0</v>
      </c>
      <c r="J41" s="18">
        <v>0</v>
      </c>
      <c r="K41" s="18">
        <v>0</v>
      </c>
      <c r="L41" s="18">
        <v>0.8</v>
      </c>
      <c r="M41" s="18">
        <v>20.100000000000001</v>
      </c>
      <c r="N41">
        <v>226.4</v>
      </c>
      <c r="O41">
        <v>18.399999999999999</v>
      </c>
      <c r="P41">
        <v>18.5</v>
      </c>
      <c r="Q41" s="117">
        <v>2.2222222222222199E-2</v>
      </c>
      <c r="S41" s="216"/>
      <c r="T41" s="216"/>
      <c r="U41" s="208" t="str">
        <f t="shared" si="1"/>
        <v/>
      </c>
      <c r="V41" s="210"/>
      <c r="W41" s="238"/>
      <c r="X41" s="350"/>
      <c r="AB41" s="12">
        <f t="shared" si="3"/>
        <v>1.5384615384615385E-2</v>
      </c>
      <c r="AD41" s="107">
        <v>202</v>
      </c>
      <c r="AF41" s="13">
        <f t="shared" si="4"/>
        <v>1</v>
      </c>
      <c r="AT41" s="129"/>
      <c r="AV41" s="114"/>
      <c r="AW41" s="18"/>
      <c r="AY41" s="130"/>
    </row>
    <row r="42" spans="2:51" x14ac:dyDescent="0.25">
      <c r="B42" s="18">
        <v>19.8</v>
      </c>
      <c r="C42" s="18">
        <v>92</v>
      </c>
      <c r="D42" s="18">
        <v>19.8</v>
      </c>
      <c r="E42" s="18">
        <v>1.4</v>
      </c>
      <c r="F42" s="18">
        <v>1.8</v>
      </c>
      <c r="G42" s="18">
        <v>130</v>
      </c>
      <c r="H42" s="18">
        <v>1020.7</v>
      </c>
      <c r="I42" s="18">
        <v>0</v>
      </c>
      <c r="J42" s="18">
        <v>0</v>
      </c>
      <c r="K42" s="18">
        <v>0</v>
      </c>
      <c r="L42" s="18">
        <v>0.8</v>
      </c>
      <c r="M42" s="18">
        <v>20.100000000000001</v>
      </c>
      <c r="N42">
        <v>226.4</v>
      </c>
      <c r="O42">
        <v>18.399999999999999</v>
      </c>
      <c r="P42">
        <v>18.5</v>
      </c>
      <c r="Q42" s="117">
        <v>2.29166666666667E-2</v>
      </c>
      <c r="S42" s="216"/>
      <c r="T42" s="216"/>
      <c r="U42" s="208" t="str">
        <f t="shared" si="1"/>
        <v/>
      </c>
      <c r="V42" s="210"/>
      <c r="W42" s="238"/>
      <c r="X42" s="350"/>
      <c r="AB42" s="12">
        <f t="shared" si="3"/>
        <v>4.6153846153846156E-2</v>
      </c>
      <c r="AD42" s="107">
        <v>225</v>
      </c>
      <c r="AF42" s="13">
        <f t="shared" si="4"/>
        <v>3</v>
      </c>
      <c r="AT42" s="129"/>
      <c r="AV42" s="114"/>
      <c r="AW42" s="18"/>
      <c r="AY42" s="130"/>
    </row>
    <row r="43" spans="2:51" x14ac:dyDescent="0.25">
      <c r="B43" s="18">
        <v>19.8</v>
      </c>
      <c r="C43" s="18">
        <v>92</v>
      </c>
      <c r="D43" s="18">
        <v>19.8</v>
      </c>
      <c r="E43" s="18">
        <v>1.4</v>
      </c>
      <c r="F43" s="18">
        <v>1.8</v>
      </c>
      <c r="G43" s="18">
        <v>169</v>
      </c>
      <c r="H43" s="18">
        <v>1020.4</v>
      </c>
      <c r="I43" s="18">
        <v>0</v>
      </c>
      <c r="J43" s="18">
        <v>0</v>
      </c>
      <c r="K43" s="18">
        <v>0</v>
      </c>
      <c r="L43" s="18">
        <v>0.8</v>
      </c>
      <c r="M43" s="18">
        <v>20.100000000000001</v>
      </c>
      <c r="N43">
        <v>226.4</v>
      </c>
      <c r="O43">
        <v>18.399999999999999</v>
      </c>
      <c r="P43">
        <v>18.5</v>
      </c>
      <c r="Q43" s="117">
        <v>2.36111111111111E-2</v>
      </c>
      <c r="S43" s="216"/>
      <c r="T43" s="216"/>
      <c r="U43" s="208" t="str">
        <f t="shared" si="1"/>
        <v/>
      </c>
      <c r="V43" s="210"/>
      <c r="W43" s="238"/>
      <c r="X43" s="350"/>
      <c r="AB43" s="12">
        <f t="shared" si="3"/>
        <v>9.2307692307692313E-2</v>
      </c>
      <c r="AD43" s="107">
        <v>247</v>
      </c>
      <c r="AF43" s="13">
        <f t="shared" si="4"/>
        <v>6</v>
      </c>
      <c r="AT43" s="129"/>
      <c r="AV43" s="114"/>
      <c r="AW43" s="18"/>
      <c r="AY43" s="130"/>
    </row>
    <row r="44" spans="2:51" x14ac:dyDescent="0.25">
      <c r="B44" s="18">
        <v>19.8</v>
      </c>
      <c r="C44" s="18">
        <v>92</v>
      </c>
      <c r="D44" s="18">
        <v>19.8</v>
      </c>
      <c r="E44" s="18">
        <v>1.1000000000000001</v>
      </c>
      <c r="F44" s="18">
        <v>1.8</v>
      </c>
      <c r="G44" s="18">
        <v>38</v>
      </c>
      <c r="H44" s="18">
        <v>1020.4</v>
      </c>
      <c r="I44" s="18">
        <v>0</v>
      </c>
      <c r="J44" s="18">
        <v>0</v>
      </c>
      <c r="K44" s="18">
        <v>0</v>
      </c>
      <c r="L44" s="18">
        <v>0.8</v>
      </c>
      <c r="M44" s="18">
        <v>20.100000000000001</v>
      </c>
      <c r="N44">
        <v>226.4</v>
      </c>
      <c r="O44">
        <v>18.399999999999999</v>
      </c>
      <c r="P44">
        <v>18.5</v>
      </c>
      <c r="Q44" s="117">
        <v>2.4305555555555601E-2</v>
      </c>
      <c r="S44" s="216"/>
      <c r="T44" s="216"/>
      <c r="U44" s="208" t="str">
        <f t="shared" si="1"/>
        <v/>
      </c>
      <c r="V44" s="210"/>
      <c r="W44" s="238"/>
      <c r="X44" s="350"/>
      <c r="AB44" s="12">
        <f t="shared" si="3"/>
        <v>0.2153846153846154</v>
      </c>
      <c r="AD44" s="107">
        <v>270</v>
      </c>
      <c r="AF44" s="13">
        <f t="shared" si="4"/>
        <v>14</v>
      </c>
      <c r="AT44" s="129"/>
      <c r="AV44" s="114"/>
      <c r="AW44" s="18"/>
      <c r="AY44" s="130"/>
    </row>
    <row r="45" spans="2:51" x14ac:dyDescent="0.25">
      <c r="B45" s="18">
        <v>19.8</v>
      </c>
      <c r="C45" s="18">
        <v>92</v>
      </c>
      <c r="D45" s="18">
        <v>19.8</v>
      </c>
      <c r="E45" s="18">
        <v>0.4</v>
      </c>
      <c r="F45" s="18">
        <v>1.8</v>
      </c>
      <c r="G45" s="18">
        <v>62</v>
      </c>
      <c r="H45" s="18">
        <v>1020.7</v>
      </c>
      <c r="I45" s="18">
        <v>0</v>
      </c>
      <c r="J45" s="18">
        <v>0</v>
      </c>
      <c r="K45" s="18">
        <v>0</v>
      </c>
      <c r="L45" s="18">
        <v>0.8</v>
      </c>
      <c r="M45" s="18">
        <v>20.100000000000001</v>
      </c>
      <c r="N45">
        <v>226.4</v>
      </c>
      <c r="O45">
        <v>18.5</v>
      </c>
      <c r="P45">
        <v>18.5</v>
      </c>
      <c r="Q45" s="117">
        <v>2.5000000000000001E-2</v>
      </c>
      <c r="S45" s="216"/>
      <c r="T45" s="216"/>
      <c r="U45" s="208" t="str">
        <f t="shared" si="1"/>
        <v/>
      </c>
      <c r="V45" s="210"/>
      <c r="W45" s="238"/>
      <c r="X45" s="350"/>
      <c r="AB45" s="12">
        <f t="shared" si="3"/>
        <v>3.0769230769230771E-2</v>
      </c>
      <c r="AD45" s="107">
        <v>292</v>
      </c>
      <c r="AF45" s="13">
        <f t="shared" si="4"/>
        <v>2</v>
      </c>
      <c r="AT45" s="129"/>
      <c r="AV45" s="114"/>
      <c r="AW45" s="18"/>
      <c r="AY45" s="130"/>
    </row>
    <row r="46" spans="2:51" x14ac:dyDescent="0.25">
      <c r="B46" s="18">
        <v>19.8</v>
      </c>
      <c r="C46" s="18">
        <v>92</v>
      </c>
      <c r="D46" s="18">
        <v>19.8</v>
      </c>
      <c r="E46" s="18">
        <v>1.4</v>
      </c>
      <c r="F46" s="18">
        <v>1.8</v>
      </c>
      <c r="G46" s="18">
        <v>51</v>
      </c>
      <c r="H46" s="18">
        <v>1020.6</v>
      </c>
      <c r="I46" s="18">
        <v>0</v>
      </c>
      <c r="J46" s="18">
        <v>0</v>
      </c>
      <c r="K46" s="18">
        <v>0</v>
      </c>
      <c r="L46" s="18">
        <v>0.8</v>
      </c>
      <c r="M46" s="18">
        <v>20.100000000000001</v>
      </c>
      <c r="N46">
        <v>226.4</v>
      </c>
      <c r="O46">
        <v>18.399999999999999</v>
      </c>
      <c r="P46">
        <v>18.5</v>
      </c>
      <c r="Q46" s="117">
        <v>2.5694444444444402E-2</v>
      </c>
      <c r="S46" s="216"/>
      <c r="T46" s="216"/>
      <c r="U46" s="208" t="str">
        <f t="shared" si="1"/>
        <v/>
      </c>
      <c r="V46" s="210"/>
      <c r="W46" s="238"/>
      <c r="X46" s="350"/>
      <c r="AB46" s="12">
        <f t="shared" si="3"/>
        <v>6.1538461538461542E-2</v>
      </c>
      <c r="AD46" s="107">
        <v>315</v>
      </c>
      <c r="AF46" s="13">
        <f t="shared" si="4"/>
        <v>4</v>
      </c>
      <c r="AT46" s="129"/>
      <c r="AV46" s="114"/>
      <c r="AW46" s="18"/>
      <c r="AY46" s="130"/>
    </row>
    <row r="47" spans="2:51" x14ac:dyDescent="0.25">
      <c r="B47" s="18">
        <v>19.8</v>
      </c>
      <c r="C47" s="18">
        <v>92</v>
      </c>
      <c r="D47" s="18">
        <v>19.8</v>
      </c>
      <c r="E47" s="18">
        <v>1.1000000000000001</v>
      </c>
      <c r="F47" s="18">
        <v>1.8</v>
      </c>
      <c r="G47" s="18">
        <v>42</v>
      </c>
      <c r="H47" s="18">
        <v>1020.4</v>
      </c>
      <c r="I47" s="18">
        <v>0</v>
      </c>
      <c r="J47" s="18">
        <v>0</v>
      </c>
      <c r="K47" s="18">
        <v>0</v>
      </c>
      <c r="L47" s="18">
        <v>0.8</v>
      </c>
      <c r="M47" s="18">
        <v>20.100000000000001</v>
      </c>
      <c r="N47">
        <v>226.4</v>
      </c>
      <c r="O47">
        <v>18.399999999999999</v>
      </c>
      <c r="P47">
        <v>18.5</v>
      </c>
      <c r="Q47" s="117">
        <v>2.6388888888888899E-2</v>
      </c>
      <c r="S47" s="216"/>
      <c r="T47" s="216"/>
      <c r="U47" s="208" t="str">
        <f t="shared" si="1"/>
        <v/>
      </c>
      <c r="V47" s="210"/>
      <c r="W47" s="238"/>
      <c r="X47" s="350"/>
      <c r="Y47" s="19"/>
      <c r="AB47" s="12">
        <f t="shared" si="3"/>
        <v>6.1538461538461542E-2</v>
      </c>
      <c r="AD47" s="107">
        <v>337</v>
      </c>
      <c r="AF47" s="13">
        <f t="shared" si="4"/>
        <v>4</v>
      </c>
      <c r="AT47" s="129"/>
      <c r="AV47" s="114"/>
      <c r="AW47" s="18"/>
      <c r="AY47" s="130"/>
    </row>
    <row r="48" spans="2:51" x14ac:dyDescent="0.25">
      <c r="B48" s="18">
        <v>19.8</v>
      </c>
      <c r="C48" s="18">
        <v>92</v>
      </c>
      <c r="D48" s="18">
        <v>19.8</v>
      </c>
      <c r="E48" s="18">
        <v>1.8</v>
      </c>
      <c r="F48" s="18">
        <v>1.8</v>
      </c>
      <c r="G48" s="18">
        <v>41</v>
      </c>
      <c r="H48" s="18">
        <v>1020.5</v>
      </c>
      <c r="I48" s="18">
        <v>0</v>
      </c>
      <c r="J48" s="18">
        <v>0</v>
      </c>
      <c r="K48" s="18">
        <v>0</v>
      </c>
      <c r="L48" s="18">
        <v>0.8</v>
      </c>
      <c r="M48" s="18">
        <v>20.100000000000001</v>
      </c>
      <c r="N48">
        <v>226.4</v>
      </c>
      <c r="O48">
        <v>18.399999999999999</v>
      </c>
      <c r="P48">
        <v>18.5</v>
      </c>
      <c r="Q48" s="117">
        <v>2.70833333333333E-2</v>
      </c>
      <c r="S48" s="216"/>
      <c r="T48" s="216"/>
      <c r="U48" s="208" t="str">
        <f t="shared" si="1"/>
        <v/>
      </c>
      <c r="V48" s="210"/>
      <c r="W48" s="238"/>
      <c r="X48" s="350"/>
      <c r="AT48" s="129"/>
      <c r="AV48" s="114"/>
      <c r="AW48" s="18"/>
      <c r="AY48" s="130"/>
    </row>
    <row r="49" spans="2:51" x14ac:dyDescent="0.25">
      <c r="B49" s="18">
        <v>19.8</v>
      </c>
      <c r="C49" s="18">
        <v>92</v>
      </c>
      <c r="D49" s="18">
        <v>19.8</v>
      </c>
      <c r="E49" s="18">
        <v>1.1000000000000001</v>
      </c>
      <c r="F49" s="18">
        <v>1.8</v>
      </c>
      <c r="G49" s="18">
        <v>38</v>
      </c>
      <c r="H49" s="18">
        <v>1020.6</v>
      </c>
      <c r="I49" s="18">
        <v>0</v>
      </c>
      <c r="J49" s="18">
        <v>0</v>
      </c>
      <c r="K49" s="18">
        <v>0</v>
      </c>
      <c r="L49" s="18">
        <v>0.8</v>
      </c>
      <c r="M49" s="18">
        <v>20.100000000000001</v>
      </c>
      <c r="N49">
        <v>226.4</v>
      </c>
      <c r="O49">
        <v>18.399999999999999</v>
      </c>
      <c r="P49">
        <v>18.5</v>
      </c>
      <c r="Q49" s="117">
        <v>2.7777777777777801E-2</v>
      </c>
      <c r="S49" s="216"/>
      <c r="T49" s="216"/>
      <c r="U49" s="208" t="str">
        <f t="shared" si="1"/>
        <v/>
      </c>
      <c r="V49" s="210"/>
      <c r="W49" s="238"/>
      <c r="X49" s="350"/>
      <c r="Y49" s="19"/>
      <c r="AT49" s="129"/>
      <c r="AV49" s="114"/>
      <c r="AW49" s="18"/>
      <c r="AY49" s="130"/>
    </row>
    <row r="50" spans="2:51" x14ac:dyDescent="0.25">
      <c r="B50" s="18">
        <v>19.8</v>
      </c>
      <c r="C50" s="18">
        <v>92</v>
      </c>
      <c r="D50" s="18">
        <v>19.8</v>
      </c>
      <c r="E50" s="18">
        <v>1.4</v>
      </c>
      <c r="F50" s="18">
        <v>1.8</v>
      </c>
      <c r="G50" s="18">
        <v>68</v>
      </c>
      <c r="H50" s="18">
        <v>1020.7</v>
      </c>
      <c r="I50" s="18">
        <v>0</v>
      </c>
      <c r="J50" s="18">
        <v>0</v>
      </c>
      <c r="K50" s="18">
        <v>0</v>
      </c>
      <c r="L50" s="18">
        <v>0.8</v>
      </c>
      <c r="M50" s="18">
        <v>20.100000000000001</v>
      </c>
      <c r="N50">
        <v>226.4</v>
      </c>
      <c r="O50">
        <v>18.399999999999999</v>
      </c>
      <c r="P50">
        <v>18.5</v>
      </c>
      <c r="Q50" s="117">
        <v>2.8472222222222201E-2</v>
      </c>
      <c r="S50" s="216"/>
      <c r="T50" s="216"/>
      <c r="U50" s="208" t="str">
        <f t="shared" si="1"/>
        <v/>
      </c>
      <c r="V50" s="210"/>
      <c r="W50" s="238"/>
      <c r="X50" s="350"/>
      <c r="Y50" s="19"/>
      <c r="AT50" s="129"/>
      <c r="AV50" s="114"/>
      <c r="AW50" s="18"/>
      <c r="AY50" s="130"/>
    </row>
    <row r="51" spans="2:51" x14ac:dyDescent="0.25">
      <c r="B51" s="18">
        <v>19.8</v>
      </c>
      <c r="C51" s="18">
        <v>92</v>
      </c>
      <c r="D51" s="18">
        <v>19.8</v>
      </c>
      <c r="E51" s="18">
        <v>1.1000000000000001</v>
      </c>
      <c r="F51" s="18">
        <v>1.8</v>
      </c>
      <c r="G51" s="18">
        <v>67</v>
      </c>
      <c r="H51" s="18">
        <v>1020.6</v>
      </c>
      <c r="I51" s="18">
        <v>0</v>
      </c>
      <c r="J51" s="18">
        <v>0</v>
      </c>
      <c r="K51" s="18">
        <v>0</v>
      </c>
      <c r="L51" s="18">
        <v>0.8</v>
      </c>
      <c r="M51" s="18">
        <v>20.100000000000001</v>
      </c>
      <c r="N51">
        <v>226.4</v>
      </c>
      <c r="O51">
        <v>18.399999999999999</v>
      </c>
      <c r="P51">
        <v>18.5</v>
      </c>
      <c r="Q51" s="117">
        <v>2.9166666666666698E-2</v>
      </c>
      <c r="S51" s="216"/>
      <c r="T51" s="216"/>
      <c r="U51" s="208" t="str">
        <f t="shared" si="1"/>
        <v/>
      </c>
      <c r="V51" s="210"/>
      <c r="W51" s="238"/>
      <c r="X51" s="350"/>
      <c r="Y51" s="19"/>
      <c r="AT51" s="129"/>
      <c r="AV51" s="114"/>
      <c r="AW51" s="18"/>
      <c r="AY51" s="130"/>
    </row>
    <row r="52" spans="2:51" x14ac:dyDescent="0.25">
      <c r="B52" s="18">
        <v>19.8</v>
      </c>
      <c r="C52" s="18">
        <v>92</v>
      </c>
      <c r="D52" s="18">
        <v>19.8</v>
      </c>
      <c r="E52" s="18">
        <v>0</v>
      </c>
      <c r="F52" s="18">
        <v>0</v>
      </c>
      <c r="G52" s="18">
        <v>54</v>
      </c>
      <c r="H52" s="18">
        <v>1020.7</v>
      </c>
      <c r="I52" s="18">
        <v>0</v>
      </c>
      <c r="J52" s="18">
        <v>0</v>
      </c>
      <c r="K52" s="18">
        <v>0</v>
      </c>
      <c r="L52" s="18">
        <v>0.8</v>
      </c>
      <c r="M52" s="18">
        <v>20.100000000000001</v>
      </c>
      <c r="N52">
        <v>226.4</v>
      </c>
      <c r="O52">
        <v>18.399999999999999</v>
      </c>
      <c r="P52">
        <v>18.5</v>
      </c>
      <c r="Q52" s="117">
        <v>2.9861111111111099E-2</v>
      </c>
      <c r="S52" s="216"/>
      <c r="T52" s="216"/>
      <c r="U52" s="208" t="str">
        <f t="shared" si="1"/>
        <v/>
      </c>
      <c r="V52" s="210"/>
      <c r="W52" s="238"/>
      <c r="X52" s="350"/>
      <c r="AT52" s="129"/>
      <c r="AV52" s="114"/>
      <c r="AW52" s="18"/>
      <c r="AY52" s="130"/>
    </row>
    <row r="53" spans="2:51" x14ac:dyDescent="0.25">
      <c r="B53" s="18">
        <v>19.8</v>
      </c>
      <c r="C53" s="18">
        <v>92</v>
      </c>
      <c r="D53" s="18">
        <v>19.8</v>
      </c>
      <c r="E53" s="18">
        <v>0</v>
      </c>
      <c r="F53" s="18">
        <v>0</v>
      </c>
      <c r="G53" s="18">
        <v>49</v>
      </c>
      <c r="H53" s="18">
        <v>1020.7</v>
      </c>
      <c r="I53" s="18">
        <v>0</v>
      </c>
      <c r="J53" s="18">
        <v>0</v>
      </c>
      <c r="K53" s="18">
        <v>0</v>
      </c>
      <c r="L53" s="18">
        <v>0.8</v>
      </c>
      <c r="M53" s="18">
        <v>20.100000000000001</v>
      </c>
      <c r="N53">
        <v>226.4</v>
      </c>
      <c r="O53">
        <v>18.399999999999999</v>
      </c>
      <c r="P53">
        <v>18.5</v>
      </c>
      <c r="Q53" s="117">
        <v>3.05555555555556E-2</v>
      </c>
      <c r="S53" s="216"/>
      <c r="T53" s="216"/>
      <c r="U53" s="208" t="str">
        <f t="shared" si="1"/>
        <v/>
      </c>
      <c r="V53" s="210"/>
      <c r="W53" s="238"/>
      <c r="X53" s="350"/>
      <c r="Y53" s="19"/>
      <c r="AC53" s="19"/>
      <c r="AD53" s="19"/>
      <c r="AF53" s="19"/>
      <c r="AT53" s="129"/>
      <c r="AV53" s="114"/>
      <c r="AW53" s="18"/>
      <c r="AY53" s="130"/>
    </row>
    <row r="54" spans="2:51" x14ac:dyDescent="0.25">
      <c r="B54" s="18">
        <v>19.8</v>
      </c>
      <c r="C54" s="18">
        <v>92</v>
      </c>
      <c r="D54" s="18">
        <v>19.8</v>
      </c>
      <c r="E54" s="18">
        <v>1.8</v>
      </c>
      <c r="F54" s="18">
        <v>1.8</v>
      </c>
      <c r="G54" s="18">
        <v>40</v>
      </c>
      <c r="H54" s="18">
        <v>1020.7</v>
      </c>
      <c r="I54" s="18">
        <v>0</v>
      </c>
      <c r="J54" s="18">
        <v>0</v>
      </c>
      <c r="K54" s="18">
        <v>0</v>
      </c>
      <c r="L54" s="18">
        <v>0.8</v>
      </c>
      <c r="M54" s="18">
        <v>20.100000000000001</v>
      </c>
      <c r="N54">
        <v>226.4</v>
      </c>
      <c r="O54">
        <v>18.399999999999999</v>
      </c>
      <c r="P54">
        <v>18.5</v>
      </c>
      <c r="Q54" s="117">
        <v>3.125E-2</v>
      </c>
      <c r="S54" s="216"/>
      <c r="T54" s="216"/>
      <c r="U54" s="208" t="str">
        <f t="shared" si="1"/>
        <v/>
      </c>
      <c r="V54" s="210"/>
      <c r="W54" s="238"/>
      <c r="X54" s="350"/>
      <c r="Y54" s="19"/>
      <c r="AC54" s="19"/>
      <c r="AD54" s="19"/>
      <c r="AF54" s="19"/>
      <c r="AT54" s="129"/>
      <c r="AV54" s="114"/>
      <c r="AW54" s="18"/>
      <c r="AY54" s="130"/>
    </row>
    <row r="55" spans="2:51" x14ac:dyDescent="0.25">
      <c r="B55" s="18">
        <v>19.8</v>
      </c>
      <c r="C55" s="18">
        <v>92</v>
      </c>
      <c r="D55" s="18">
        <v>19.8</v>
      </c>
      <c r="E55" s="18">
        <v>0</v>
      </c>
      <c r="F55" s="18">
        <v>0</v>
      </c>
      <c r="G55" s="18">
        <v>56</v>
      </c>
      <c r="H55" s="18">
        <v>1020.7</v>
      </c>
      <c r="I55" s="18">
        <v>0</v>
      </c>
      <c r="J55" s="18">
        <v>0</v>
      </c>
      <c r="K55" s="18">
        <v>0</v>
      </c>
      <c r="L55" s="18">
        <v>0.8</v>
      </c>
      <c r="M55" s="18">
        <v>20.100000000000001</v>
      </c>
      <c r="N55">
        <v>226.4</v>
      </c>
      <c r="O55">
        <v>18.399999999999999</v>
      </c>
      <c r="P55">
        <v>18.5</v>
      </c>
      <c r="Q55" s="117">
        <v>3.19444444444444E-2</v>
      </c>
      <c r="S55" s="216"/>
      <c r="T55" s="216"/>
      <c r="U55" s="208" t="str">
        <f t="shared" si="1"/>
        <v/>
      </c>
      <c r="V55" s="210"/>
      <c r="W55" s="238"/>
      <c r="X55" s="350"/>
      <c r="Y55" s="19"/>
      <c r="AC55" s="19"/>
      <c r="AD55" s="19"/>
      <c r="AF55" s="19"/>
      <c r="AT55" s="129"/>
      <c r="AV55" s="114"/>
      <c r="AW55" s="18"/>
      <c r="AY55" s="130"/>
    </row>
    <row r="56" spans="2:51" x14ac:dyDescent="0.25">
      <c r="B56" s="18">
        <v>19.7</v>
      </c>
      <c r="C56" s="18">
        <v>92</v>
      </c>
      <c r="D56" s="18">
        <v>19.7</v>
      </c>
      <c r="E56" s="18">
        <v>0</v>
      </c>
      <c r="F56" s="18">
        <v>0</v>
      </c>
      <c r="G56" s="18">
        <v>64</v>
      </c>
      <c r="H56" s="18">
        <v>1020.7</v>
      </c>
      <c r="I56" s="18">
        <v>0</v>
      </c>
      <c r="J56" s="18">
        <v>0</v>
      </c>
      <c r="K56" s="18">
        <v>0</v>
      </c>
      <c r="L56" s="18">
        <v>0.8</v>
      </c>
      <c r="M56" s="18">
        <v>20.100000000000001</v>
      </c>
      <c r="N56">
        <v>226.4</v>
      </c>
      <c r="O56">
        <v>18.399999999999999</v>
      </c>
      <c r="P56">
        <v>18.5</v>
      </c>
      <c r="Q56" s="117">
        <v>3.2638888888888898E-2</v>
      </c>
      <c r="S56" s="216"/>
      <c r="T56" s="216"/>
      <c r="U56" s="208" t="str">
        <f t="shared" si="1"/>
        <v/>
      </c>
      <c r="V56" s="210"/>
      <c r="W56" s="238"/>
      <c r="X56" s="350"/>
      <c r="Y56" s="19"/>
      <c r="AC56" s="19"/>
      <c r="AD56" s="19"/>
      <c r="AF56" s="19"/>
      <c r="AT56" s="129"/>
      <c r="AV56" s="114"/>
      <c r="AW56" s="18"/>
      <c r="AY56" s="130"/>
    </row>
    <row r="57" spans="2:51" x14ac:dyDescent="0.25">
      <c r="B57" s="18">
        <v>19.7</v>
      </c>
      <c r="C57" s="18">
        <v>92</v>
      </c>
      <c r="D57" s="18">
        <v>19.7</v>
      </c>
      <c r="E57" s="18">
        <v>0</v>
      </c>
      <c r="F57" s="18">
        <v>0</v>
      </c>
      <c r="G57" s="18">
        <v>70</v>
      </c>
      <c r="H57" s="18">
        <v>1020.6</v>
      </c>
      <c r="I57" s="18">
        <v>0</v>
      </c>
      <c r="J57" s="18">
        <v>0</v>
      </c>
      <c r="K57" s="18">
        <v>0</v>
      </c>
      <c r="L57" s="18">
        <v>0.8</v>
      </c>
      <c r="M57" s="18">
        <v>20.100000000000001</v>
      </c>
      <c r="N57">
        <v>226.4</v>
      </c>
      <c r="O57">
        <v>18.399999999999999</v>
      </c>
      <c r="P57">
        <v>18.399999999999999</v>
      </c>
      <c r="Q57" s="117">
        <v>3.3333333333333298E-2</v>
      </c>
      <c r="S57" s="216"/>
      <c r="T57" s="216"/>
      <c r="U57" s="208" t="str">
        <f t="shared" si="1"/>
        <v/>
      </c>
      <c r="V57" s="210"/>
      <c r="W57" s="238"/>
      <c r="X57" s="350"/>
      <c r="AT57" s="129"/>
      <c r="AV57" s="114"/>
      <c r="AW57" s="18"/>
      <c r="AY57" s="130"/>
    </row>
    <row r="58" spans="2:51" x14ac:dyDescent="0.25">
      <c r="B58" s="18">
        <v>19.7</v>
      </c>
      <c r="C58" s="18">
        <v>92</v>
      </c>
      <c r="D58" s="18">
        <v>19.7</v>
      </c>
      <c r="E58" s="18">
        <v>0</v>
      </c>
      <c r="F58" s="18">
        <v>0</v>
      </c>
      <c r="G58" s="18">
        <v>72</v>
      </c>
      <c r="H58" s="18">
        <v>1020.6</v>
      </c>
      <c r="I58" s="18">
        <v>0</v>
      </c>
      <c r="J58" s="18">
        <v>0</v>
      </c>
      <c r="K58" s="18">
        <v>0</v>
      </c>
      <c r="L58" s="18">
        <v>0.8</v>
      </c>
      <c r="M58" s="18">
        <v>20.100000000000001</v>
      </c>
      <c r="N58">
        <v>226.4</v>
      </c>
      <c r="O58">
        <v>18.399999999999999</v>
      </c>
      <c r="P58">
        <v>18.399999999999999</v>
      </c>
      <c r="Q58" s="117">
        <v>3.4027777777777803E-2</v>
      </c>
      <c r="S58" s="216"/>
      <c r="T58" s="216"/>
      <c r="U58" s="208" t="str">
        <f t="shared" si="1"/>
        <v/>
      </c>
      <c r="V58" s="210"/>
      <c r="W58" s="238"/>
      <c r="X58" s="350"/>
      <c r="Y58" s="19"/>
      <c r="AC58" s="19"/>
      <c r="AD58" s="19"/>
      <c r="AF58" s="19"/>
      <c r="AT58" s="129"/>
      <c r="AV58" s="114"/>
      <c r="AW58" s="18"/>
      <c r="AY58" s="130"/>
    </row>
    <row r="59" spans="2:51" x14ac:dyDescent="0.25">
      <c r="B59" s="18">
        <v>19.7</v>
      </c>
      <c r="C59" s="18">
        <v>92</v>
      </c>
      <c r="D59" s="18">
        <v>19.7</v>
      </c>
      <c r="E59" s="18">
        <v>0</v>
      </c>
      <c r="F59" s="18">
        <v>0</v>
      </c>
      <c r="G59" s="18">
        <v>72</v>
      </c>
      <c r="H59" s="18">
        <v>1020.7</v>
      </c>
      <c r="I59" s="18">
        <v>0</v>
      </c>
      <c r="J59" s="18">
        <v>0</v>
      </c>
      <c r="K59" s="18">
        <v>0</v>
      </c>
      <c r="L59" s="18">
        <v>0.8</v>
      </c>
      <c r="M59" s="18">
        <v>20.100000000000001</v>
      </c>
      <c r="N59">
        <v>226.4</v>
      </c>
      <c r="O59">
        <v>18.399999999999999</v>
      </c>
      <c r="P59">
        <v>18.399999999999999</v>
      </c>
      <c r="Q59" s="117">
        <v>3.4722222222222203E-2</v>
      </c>
      <c r="S59" s="216"/>
      <c r="T59" s="216"/>
      <c r="U59" s="208" t="str">
        <f t="shared" si="1"/>
        <v/>
      </c>
      <c r="V59" s="210"/>
      <c r="W59" s="238"/>
      <c r="X59" s="350"/>
      <c r="Y59" s="19"/>
      <c r="AC59" s="19"/>
      <c r="AD59" s="19"/>
      <c r="AF59" s="19"/>
      <c r="AT59" s="129"/>
      <c r="AV59" s="114"/>
      <c r="AW59" s="18"/>
      <c r="AY59" s="130"/>
    </row>
    <row r="60" spans="2:51" x14ac:dyDescent="0.25">
      <c r="B60" s="18">
        <v>19.7</v>
      </c>
      <c r="C60" s="18">
        <v>92</v>
      </c>
      <c r="D60" s="18">
        <v>19.7</v>
      </c>
      <c r="E60" s="18">
        <v>0</v>
      </c>
      <c r="F60" s="18">
        <v>0</v>
      </c>
      <c r="G60" s="18">
        <v>94</v>
      </c>
      <c r="H60" s="18">
        <v>1020.6</v>
      </c>
      <c r="I60" s="18">
        <v>0</v>
      </c>
      <c r="J60" s="18">
        <v>0</v>
      </c>
      <c r="K60" s="18">
        <v>0</v>
      </c>
      <c r="L60" s="18">
        <v>0.8</v>
      </c>
      <c r="M60" s="18">
        <v>20.100000000000001</v>
      </c>
      <c r="N60">
        <v>226.4</v>
      </c>
      <c r="O60">
        <v>18.3</v>
      </c>
      <c r="P60">
        <v>18.399999999999999</v>
      </c>
      <c r="Q60" s="117">
        <v>3.54166666666667E-2</v>
      </c>
      <c r="S60" s="216"/>
      <c r="T60" s="216"/>
      <c r="U60" s="208" t="str">
        <f t="shared" si="1"/>
        <v/>
      </c>
      <c r="V60" s="210"/>
      <c r="W60" s="238"/>
      <c r="X60" s="350"/>
      <c r="Y60" s="19"/>
      <c r="AC60" s="19"/>
      <c r="AD60" s="19"/>
      <c r="AF60" s="19"/>
      <c r="AT60" s="129"/>
      <c r="AV60" s="114"/>
      <c r="AW60" s="18"/>
      <c r="AY60" s="130"/>
    </row>
    <row r="61" spans="2:51" x14ac:dyDescent="0.25">
      <c r="B61" s="18">
        <v>19.7</v>
      </c>
      <c r="C61" s="18">
        <v>92</v>
      </c>
      <c r="D61" s="18">
        <v>19.7</v>
      </c>
      <c r="E61" s="18">
        <v>0</v>
      </c>
      <c r="F61" s="18">
        <v>0</v>
      </c>
      <c r="G61" s="18">
        <v>74</v>
      </c>
      <c r="H61" s="18">
        <v>1020.5</v>
      </c>
      <c r="I61" s="18">
        <v>0</v>
      </c>
      <c r="J61" s="18">
        <v>0</v>
      </c>
      <c r="K61" s="18">
        <v>0</v>
      </c>
      <c r="L61" s="18">
        <v>0.8</v>
      </c>
      <c r="M61" s="18">
        <v>20.100000000000001</v>
      </c>
      <c r="N61">
        <v>226.4</v>
      </c>
      <c r="O61">
        <v>18.3</v>
      </c>
      <c r="P61">
        <v>18.399999999999999</v>
      </c>
      <c r="Q61" s="117">
        <v>3.6111111111111101E-2</v>
      </c>
      <c r="S61" s="216"/>
      <c r="T61" s="216"/>
      <c r="U61" s="208" t="str">
        <f t="shared" si="1"/>
        <v/>
      </c>
      <c r="V61" s="210"/>
      <c r="W61" s="238"/>
      <c r="X61" s="350"/>
      <c r="AT61" s="129"/>
      <c r="AV61" s="114"/>
      <c r="AW61" s="18"/>
      <c r="AY61" s="130"/>
    </row>
    <row r="62" spans="2:51" x14ac:dyDescent="0.25">
      <c r="B62" s="18">
        <v>19.7</v>
      </c>
      <c r="C62" s="18">
        <v>92</v>
      </c>
      <c r="D62" s="18">
        <v>19.7</v>
      </c>
      <c r="E62" s="18">
        <v>0</v>
      </c>
      <c r="F62" s="18">
        <v>0</v>
      </c>
      <c r="G62" s="18">
        <v>63</v>
      </c>
      <c r="H62" s="18">
        <v>1020.6</v>
      </c>
      <c r="I62" s="18">
        <v>0</v>
      </c>
      <c r="J62" s="18">
        <v>0</v>
      </c>
      <c r="K62" s="18">
        <v>0</v>
      </c>
      <c r="L62" s="18">
        <v>0.8</v>
      </c>
      <c r="M62" s="18">
        <v>20.100000000000001</v>
      </c>
      <c r="N62">
        <v>226.4</v>
      </c>
      <c r="O62">
        <v>18.3</v>
      </c>
      <c r="P62">
        <v>18.399999999999999</v>
      </c>
      <c r="Q62" s="117">
        <v>3.6805555555555598E-2</v>
      </c>
      <c r="S62" s="216"/>
      <c r="T62" s="216"/>
      <c r="U62" s="208" t="str">
        <f t="shared" si="1"/>
        <v/>
      </c>
      <c r="V62" s="210"/>
      <c r="W62" s="238"/>
      <c r="X62" s="350"/>
      <c r="Y62" s="19"/>
      <c r="AC62" s="19"/>
      <c r="AD62" s="19"/>
      <c r="AF62" s="19"/>
      <c r="AT62" s="129"/>
      <c r="AV62" s="114"/>
      <c r="AW62" s="18"/>
      <c r="AY62" s="130"/>
    </row>
    <row r="63" spans="2:51" x14ac:dyDescent="0.25">
      <c r="B63" s="18">
        <v>19.7</v>
      </c>
      <c r="C63" s="18">
        <v>92</v>
      </c>
      <c r="D63" s="18">
        <v>19.7</v>
      </c>
      <c r="E63" s="18">
        <v>1.4</v>
      </c>
      <c r="F63" s="18">
        <v>1.8</v>
      </c>
      <c r="G63" s="18">
        <v>50</v>
      </c>
      <c r="H63" s="18">
        <v>1020.8</v>
      </c>
      <c r="I63" s="18">
        <v>0</v>
      </c>
      <c r="J63" s="18">
        <v>0</v>
      </c>
      <c r="K63" s="18">
        <v>0</v>
      </c>
      <c r="L63" s="18">
        <v>0.8</v>
      </c>
      <c r="M63" s="18">
        <v>20.100000000000001</v>
      </c>
      <c r="N63">
        <v>226.4</v>
      </c>
      <c r="O63">
        <v>18.3</v>
      </c>
      <c r="P63">
        <v>18.3</v>
      </c>
      <c r="Q63" s="117">
        <v>3.7499999999999999E-2</v>
      </c>
      <c r="S63" s="216"/>
      <c r="T63" s="216"/>
      <c r="U63" s="208" t="str">
        <f t="shared" si="1"/>
        <v/>
      </c>
      <c r="V63" s="210"/>
      <c r="W63" s="238"/>
      <c r="X63" s="350"/>
      <c r="Y63" s="19"/>
      <c r="AC63" s="19"/>
      <c r="AD63" s="19"/>
      <c r="AF63" s="19"/>
      <c r="AT63" s="129"/>
      <c r="AV63" s="114"/>
      <c r="AW63" s="18"/>
      <c r="AY63" s="130"/>
    </row>
    <row r="64" spans="2:51" x14ac:dyDescent="0.25">
      <c r="B64" s="18">
        <v>19.7</v>
      </c>
      <c r="C64" s="18">
        <v>92</v>
      </c>
      <c r="D64" s="18">
        <v>19.7</v>
      </c>
      <c r="E64" s="18">
        <v>1.1000000000000001</v>
      </c>
      <c r="F64" s="18">
        <v>1.8</v>
      </c>
      <c r="G64" s="18">
        <v>53</v>
      </c>
      <c r="H64" s="18">
        <v>1020.7</v>
      </c>
      <c r="I64" s="18">
        <v>0</v>
      </c>
      <c r="J64" s="18">
        <v>0</v>
      </c>
      <c r="K64" s="18">
        <v>0</v>
      </c>
      <c r="L64" s="18">
        <v>0.8</v>
      </c>
      <c r="M64" s="18">
        <v>20.100000000000001</v>
      </c>
      <c r="N64">
        <v>226.4</v>
      </c>
      <c r="O64">
        <v>18.3</v>
      </c>
      <c r="P64">
        <v>18.3</v>
      </c>
      <c r="Q64" s="117">
        <v>3.8194444444444399E-2</v>
      </c>
      <c r="S64" s="216"/>
      <c r="T64" s="216"/>
      <c r="U64" s="208" t="str">
        <f t="shared" si="1"/>
        <v/>
      </c>
      <c r="V64" s="210"/>
      <c r="W64" s="238"/>
      <c r="X64" s="350"/>
      <c r="Y64" s="19"/>
      <c r="AC64" s="19"/>
      <c r="AD64" s="19"/>
      <c r="AF64" s="19"/>
      <c r="AT64" s="129"/>
      <c r="AV64" s="114"/>
      <c r="AW64" s="18"/>
      <c r="AY64" s="130"/>
    </row>
    <row r="65" spans="2:51" x14ac:dyDescent="0.25">
      <c r="B65" s="18">
        <v>19.7</v>
      </c>
      <c r="C65" s="18">
        <v>92</v>
      </c>
      <c r="D65" s="18">
        <v>19.7</v>
      </c>
      <c r="E65" s="18">
        <v>1.8</v>
      </c>
      <c r="F65" s="18">
        <v>1.8</v>
      </c>
      <c r="G65" s="18">
        <v>31</v>
      </c>
      <c r="H65" s="18">
        <v>1020.8</v>
      </c>
      <c r="I65" s="18">
        <v>0</v>
      </c>
      <c r="J65" s="18">
        <v>0</v>
      </c>
      <c r="K65" s="18">
        <v>0</v>
      </c>
      <c r="L65" s="18">
        <v>0.8</v>
      </c>
      <c r="M65" s="18">
        <v>20.100000000000001</v>
      </c>
      <c r="N65">
        <v>226.4</v>
      </c>
      <c r="O65">
        <v>18.3</v>
      </c>
      <c r="P65">
        <v>18.3</v>
      </c>
      <c r="Q65" s="117">
        <v>3.8888888888888903E-2</v>
      </c>
      <c r="S65" s="216"/>
      <c r="T65" s="216"/>
      <c r="U65" s="208" t="str">
        <f t="shared" si="1"/>
        <v/>
      </c>
      <c r="V65" s="210"/>
      <c r="W65" s="238"/>
      <c r="X65" s="350"/>
      <c r="Y65" s="19"/>
      <c r="AC65" s="19"/>
      <c r="AD65" s="19"/>
      <c r="AF65" s="19"/>
      <c r="AT65" s="129"/>
      <c r="AV65" s="114"/>
      <c r="AW65" s="18"/>
      <c r="AY65" s="130"/>
    </row>
    <row r="66" spans="2:51" x14ac:dyDescent="0.25">
      <c r="B66" s="18">
        <v>19.7</v>
      </c>
      <c r="C66" s="18">
        <v>92</v>
      </c>
      <c r="D66" s="18">
        <v>19.7</v>
      </c>
      <c r="E66" s="18">
        <v>1.8</v>
      </c>
      <c r="F66" s="18">
        <v>1.8</v>
      </c>
      <c r="G66" s="18">
        <v>351</v>
      </c>
      <c r="H66" s="18">
        <v>1020.7</v>
      </c>
      <c r="I66" s="18">
        <v>0</v>
      </c>
      <c r="J66" s="18">
        <v>0</v>
      </c>
      <c r="K66" s="18">
        <v>0</v>
      </c>
      <c r="L66" s="18">
        <v>0.8</v>
      </c>
      <c r="M66" s="18">
        <v>20.100000000000001</v>
      </c>
      <c r="N66">
        <v>226.4</v>
      </c>
      <c r="O66">
        <v>18.3</v>
      </c>
      <c r="P66">
        <v>18.3</v>
      </c>
      <c r="Q66" s="117">
        <v>3.9583333333333297E-2</v>
      </c>
      <c r="S66" s="216"/>
      <c r="T66" s="216"/>
      <c r="U66" s="208" t="str">
        <f t="shared" si="1"/>
        <v/>
      </c>
      <c r="V66" s="210"/>
      <c r="W66" s="238"/>
      <c r="X66" s="350"/>
      <c r="AT66" s="129"/>
      <c r="AV66" s="114"/>
      <c r="AW66" s="18"/>
      <c r="AY66" s="130"/>
    </row>
    <row r="67" spans="2:51" x14ac:dyDescent="0.25">
      <c r="B67" s="18">
        <v>19.7</v>
      </c>
      <c r="C67" s="18">
        <v>92</v>
      </c>
      <c r="D67" s="18">
        <v>19.7</v>
      </c>
      <c r="E67" s="18">
        <v>2.9</v>
      </c>
      <c r="F67" s="18">
        <v>3.6</v>
      </c>
      <c r="G67" s="18">
        <v>239</v>
      </c>
      <c r="H67" s="18">
        <v>1020.6</v>
      </c>
      <c r="I67" s="18">
        <v>0</v>
      </c>
      <c r="J67" s="18">
        <v>0</v>
      </c>
      <c r="K67" s="18">
        <v>0</v>
      </c>
      <c r="L67" s="18">
        <v>0.8</v>
      </c>
      <c r="M67" s="18">
        <v>20.100000000000001</v>
      </c>
      <c r="N67">
        <v>226.4</v>
      </c>
      <c r="O67">
        <v>18.3</v>
      </c>
      <c r="P67">
        <v>18.3</v>
      </c>
      <c r="Q67" s="117">
        <v>4.0277777777777801E-2</v>
      </c>
      <c r="S67" s="216"/>
      <c r="T67" s="216"/>
      <c r="U67" s="208" t="str">
        <f t="shared" si="1"/>
        <v/>
      </c>
      <c r="V67" s="210"/>
      <c r="W67" s="238"/>
      <c r="X67" s="350"/>
      <c r="Y67" s="19"/>
      <c r="AC67" s="19"/>
      <c r="AD67" s="19"/>
      <c r="AF67" s="19"/>
      <c r="AT67" s="129"/>
      <c r="AV67" s="114"/>
      <c r="AW67" s="18"/>
      <c r="AY67" s="130"/>
    </row>
    <row r="68" spans="2:51" x14ac:dyDescent="0.25">
      <c r="B68" s="18">
        <v>19.7</v>
      </c>
      <c r="C68" s="18">
        <v>92</v>
      </c>
      <c r="D68" s="18">
        <v>19.7</v>
      </c>
      <c r="E68" s="18">
        <v>3.6</v>
      </c>
      <c r="F68" s="18">
        <v>5.4</v>
      </c>
      <c r="G68" s="18">
        <v>265</v>
      </c>
      <c r="H68" s="18">
        <v>1020.7</v>
      </c>
      <c r="I68" s="18">
        <v>0</v>
      </c>
      <c r="J68" s="18">
        <v>0</v>
      </c>
      <c r="K68" s="18">
        <v>0</v>
      </c>
      <c r="L68" s="18">
        <v>0.8</v>
      </c>
      <c r="M68" s="18">
        <v>20.100000000000001</v>
      </c>
      <c r="N68">
        <v>226.4</v>
      </c>
      <c r="O68">
        <v>18.3</v>
      </c>
      <c r="P68">
        <v>18.399999999999999</v>
      </c>
      <c r="Q68" s="117">
        <v>4.0972222222222202E-2</v>
      </c>
      <c r="S68" s="216"/>
      <c r="T68" s="216"/>
      <c r="U68" s="208" t="str">
        <f t="shared" si="1"/>
        <v/>
      </c>
      <c r="V68" s="210"/>
      <c r="W68" s="238"/>
      <c r="X68" s="350"/>
      <c r="Y68" s="19"/>
      <c r="AC68" s="19"/>
      <c r="AD68" s="19"/>
      <c r="AF68" s="19"/>
      <c r="AT68" s="129"/>
      <c r="AV68" s="114"/>
      <c r="AW68" s="18"/>
      <c r="AY68" s="130"/>
    </row>
    <row r="69" spans="2:51" x14ac:dyDescent="0.25">
      <c r="B69" s="18">
        <v>19.600000000000001</v>
      </c>
      <c r="C69" s="18">
        <v>92</v>
      </c>
      <c r="D69" s="18">
        <v>19.600000000000001</v>
      </c>
      <c r="E69" s="18">
        <v>4</v>
      </c>
      <c r="F69" s="18">
        <v>5.4</v>
      </c>
      <c r="G69" s="18">
        <v>220</v>
      </c>
      <c r="H69" s="18">
        <v>1020.7</v>
      </c>
      <c r="I69" s="18">
        <v>0</v>
      </c>
      <c r="J69" s="18">
        <v>0</v>
      </c>
      <c r="K69" s="18">
        <v>0</v>
      </c>
      <c r="L69" s="18">
        <v>0.8</v>
      </c>
      <c r="M69" s="18">
        <v>20.100000000000001</v>
      </c>
      <c r="N69">
        <v>226.4</v>
      </c>
      <c r="O69">
        <v>18.3</v>
      </c>
      <c r="P69">
        <v>18.3</v>
      </c>
      <c r="Q69" s="117">
        <v>4.1666666666666699E-2</v>
      </c>
      <c r="S69" s="216"/>
      <c r="T69" s="216"/>
      <c r="U69" s="208" t="str">
        <f t="shared" si="1"/>
        <v/>
      </c>
      <c r="V69" s="210"/>
      <c r="W69" s="238"/>
      <c r="X69" s="350"/>
      <c r="Y69" s="19"/>
      <c r="AC69" s="19"/>
      <c r="AD69" s="19"/>
      <c r="AF69" s="19"/>
      <c r="AT69" s="129"/>
      <c r="AV69" s="114"/>
      <c r="AW69" s="18"/>
      <c r="AY69" s="130"/>
    </row>
    <row r="70" spans="2:51" x14ac:dyDescent="0.25">
      <c r="B70" s="18">
        <v>19.7</v>
      </c>
      <c r="C70" s="18">
        <v>92</v>
      </c>
      <c r="D70" s="18">
        <v>19.7</v>
      </c>
      <c r="E70" s="18">
        <v>2.2000000000000002</v>
      </c>
      <c r="F70" s="18">
        <v>3.6</v>
      </c>
      <c r="G70" s="18">
        <v>259</v>
      </c>
      <c r="H70" s="18">
        <v>1020.6</v>
      </c>
      <c r="I70" s="18">
        <v>0</v>
      </c>
      <c r="J70" s="18">
        <v>0</v>
      </c>
      <c r="K70" s="18">
        <v>0</v>
      </c>
      <c r="L70" s="18">
        <v>0.8</v>
      </c>
      <c r="M70" s="18">
        <v>20.100000000000001</v>
      </c>
      <c r="N70">
        <v>226.4</v>
      </c>
      <c r="O70">
        <v>18.3</v>
      </c>
      <c r="P70">
        <v>18.399999999999999</v>
      </c>
      <c r="Q70" s="117">
        <v>4.2361111111111099E-2</v>
      </c>
      <c r="S70" s="216"/>
      <c r="T70" s="216"/>
      <c r="U70" s="208" t="str">
        <f t="shared" si="1"/>
        <v/>
      </c>
      <c r="V70" s="210"/>
      <c r="W70" s="238"/>
      <c r="X70" s="350"/>
      <c r="AT70" s="129"/>
      <c r="AV70" s="114"/>
      <c r="AW70" s="18"/>
      <c r="AY70" s="130"/>
    </row>
    <row r="71" spans="2:51" x14ac:dyDescent="0.25">
      <c r="B71" s="18">
        <v>19.7</v>
      </c>
      <c r="C71" s="18">
        <v>92</v>
      </c>
      <c r="D71" s="18">
        <v>19.7</v>
      </c>
      <c r="E71" s="18">
        <v>1.8</v>
      </c>
      <c r="F71" s="18">
        <v>1.8</v>
      </c>
      <c r="G71" s="18">
        <v>260</v>
      </c>
      <c r="H71" s="18">
        <v>1020.6</v>
      </c>
      <c r="I71" s="18">
        <v>0</v>
      </c>
      <c r="J71" s="18">
        <v>0</v>
      </c>
      <c r="K71" s="18">
        <v>0</v>
      </c>
      <c r="L71" s="18">
        <v>0.8</v>
      </c>
      <c r="M71" s="18">
        <v>20.100000000000001</v>
      </c>
      <c r="N71">
        <v>226.4</v>
      </c>
      <c r="O71">
        <v>18.3</v>
      </c>
      <c r="P71">
        <v>18.399999999999999</v>
      </c>
      <c r="Q71" s="117">
        <v>4.3055555555555597E-2</v>
      </c>
      <c r="S71" s="216"/>
      <c r="T71" s="216"/>
      <c r="U71" s="208" t="str">
        <f t="shared" si="1"/>
        <v/>
      </c>
      <c r="V71" s="210"/>
      <c r="W71" s="238"/>
      <c r="X71" s="350"/>
      <c r="Y71" s="19"/>
      <c r="AC71" s="19"/>
      <c r="AD71" s="19"/>
      <c r="AF71" s="19"/>
      <c r="AT71" s="129"/>
      <c r="AV71" s="114"/>
      <c r="AW71" s="18"/>
      <c r="AY71" s="130"/>
    </row>
    <row r="72" spans="2:51" x14ac:dyDescent="0.25">
      <c r="B72" s="18">
        <v>19.7</v>
      </c>
      <c r="C72" s="18">
        <v>92</v>
      </c>
      <c r="D72" s="18">
        <v>19.7</v>
      </c>
      <c r="E72" s="18">
        <v>1.1000000000000001</v>
      </c>
      <c r="F72" s="18">
        <v>3.6</v>
      </c>
      <c r="G72" s="18">
        <v>260</v>
      </c>
      <c r="H72" s="18">
        <v>1020.6</v>
      </c>
      <c r="I72" s="18">
        <v>0</v>
      </c>
      <c r="J72" s="18">
        <v>0</v>
      </c>
      <c r="K72" s="18">
        <v>0</v>
      </c>
      <c r="L72" s="18">
        <v>0.8</v>
      </c>
      <c r="M72" s="18">
        <v>20.100000000000001</v>
      </c>
      <c r="N72">
        <v>226.4</v>
      </c>
      <c r="O72">
        <v>18.3</v>
      </c>
      <c r="P72">
        <v>18.399999999999999</v>
      </c>
      <c r="Q72" s="117">
        <v>4.3749999999999997E-2</v>
      </c>
      <c r="S72" s="216"/>
      <c r="T72" s="216"/>
      <c r="U72" s="208" t="str">
        <f t="shared" si="1"/>
        <v/>
      </c>
      <c r="V72" s="210"/>
      <c r="W72" s="238"/>
      <c r="X72" s="350"/>
      <c r="Y72" s="19"/>
      <c r="AC72" s="19"/>
      <c r="AD72" s="19"/>
      <c r="AF72" s="19"/>
      <c r="AT72" s="129"/>
      <c r="AV72" s="114"/>
      <c r="AW72" s="18"/>
      <c r="AY72" s="130"/>
    </row>
    <row r="73" spans="2:51" x14ac:dyDescent="0.25">
      <c r="B73" s="18">
        <v>19.7</v>
      </c>
      <c r="C73" s="18">
        <v>92</v>
      </c>
      <c r="D73" s="18">
        <v>19.7</v>
      </c>
      <c r="E73" s="18">
        <v>2.2000000000000002</v>
      </c>
      <c r="F73" s="18">
        <v>3.6</v>
      </c>
      <c r="G73" s="18">
        <v>260</v>
      </c>
      <c r="H73" s="18">
        <v>1020.6</v>
      </c>
      <c r="I73" s="18">
        <v>0</v>
      </c>
      <c r="J73" s="18">
        <v>0</v>
      </c>
      <c r="K73" s="18">
        <v>0</v>
      </c>
      <c r="L73" s="18">
        <v>0.8</v>
      </c>
      <c r="M73" s="18">
        <v>20.100000000000001</v>
      </c>
      <c r="N73">
        <v>226.4</v>
      </c>
      <c r="O73">
        <v>18.3</v>
      </c>
      <c r="P73">
        <v>18.399999999999999</v>
      </c>
      <c r="Q73" s="117">
        <v>4.4444444444444398E-2</v>
      </c>
      <c r="S73" s="216"/>
      <c r="T73" s="216"/>
      <c r="U73" s="208" t="str">
        <f t="shared" si="1"/>
        <v/>
      </c>
      <c r="V73" s="210"/>
      <c r="W73" s="238"/>
      <c r="X73" s="350"/>
      <c r="Y73" s="19"/>
      <c r="AC73" s="19"/>
      <c r="AD73" s="19"/>
      <c r="AF73" s="19"/>
      <c r="AT73" s="129"/>
      <c r="AV73" s="114"/>
      <c r="AW73" s="18"/>
      <c r="AY73" s="130"/>
    </row>
    <row r="74" spans="2:51" x14ac:dyDescent="0.25">
      <c r="B74" s="18">
        <v>19.7</v>
      </c>
      <c r="C74" s="18">
        <v>92</v>
      </c>
      <c r="D74" s="18">
        <v>19.7</v>
      </c>
      <c r="E74" s="18">
        <v>2.9</v>
      </c>
      <c r="F74" s="18">
        <v>3.6</v>
      </c>
      <c r="G74" s="18">
        <v>262</v>
      </c>
      <c r="H74" s="18">
        <v>1020.6</v>
      </c>
      <c r="I74" s="18">
        <v>0</v>
      </c>
      <c r="J74" s="18">
        <v>0</v>
      </c>
      <c r="K74" s="18">
        <v>0</v>
      </c>
      <c r="L74" s="18">
        <v>0.8</v>
      </c>
      <c r="M74" s="18">
        <v>20.100000000000001</v>
      </c>
      <c r="N74">
        <v>226.4</v>
      </c>
      <c r="O74">
        <v>18.399999999999999</v>
      </c>
      <c r="P74">
        <v>18.399999999999999</v>
      </c>
      <c r="Q74" s="117">
        <v>4.5138888888888902E-2</v>
      </c>
      <c r="S74" s="216"/>
      <c r="T74" s="216"/>
      <c r="U74" s="208" t="str">
        <f t="shared" si="1"/>
        <v/>
      </c>
      <c r="V74" s="210"/>
      <c r="W74" s="238"/>
      <c r="X74" s="350"/>
      <c r="Y74" s="19"/>
      <c r="AC74" s="19"/>
      <c r="AD74" s="19"/>
      <c r="AF74" s="19"/>
      <c r="AT74" s="129"/>
      <c r="AV74" s="114"/>
      <c r="AW74" s="18"/>
      <c r="AY74" s="130"/>
    </row>
    <row r="75" spans="2:51" x14ac:dyDescent="0.25">
      <c r="B75" s="18">
        <v>19.7</v>
      </c>
      <c r="C75" s="18">
        <v>92</v>
      </c>
      <c r="D75" s="18">
        <v>19.7</v>
      </c>
      <c r="E75" s="18">
        <v>2.2000000000000002</v>
      </c>
      <c r="F75" s="18">
        <v>3.6</v>
      </c>
      <c r="G75" s="18">
        <v>323</v>
      </c>
      <c r="H75" s="18">
        <v>1020.4</v>
      </c>
      <c r="I75" s="18">
        <v>0</v>
      </c>
      <c r="J75" s="18">
        <v>0</v>
      </c>
      <c r="K75" s="18">
        <v>0</v>
      </c>
      <c r="L75" s="18">
        <v>0.8</v>
      </c>
      <c r="M75" s="18">
        <v>20.100000000000001</v>
      </c>
      <c r="N75">
        <v>226.4</v>
      </c>
      <c r="O75">
        <v>18.3</v>
      </c>
      <c r="P75">
        <v>18.399999999999999</v>
      </c>
      <c r="Q75" s="117">
        <v>4.5833333333333302E-2</v>
      </c>
      <c r="S75" s="216"/>
      <c r="T75" s="216"/>
      <c r="U75" s="208" t="str">
        <f t="shared" si="1"/>
        <v/>
      </c>
      <c r="V75" s="210"/>
      <c r="W75" s="238"/>
      <c r="X75" s="350"/>
      <c r="AT75" s="129"/>
      <c r="AV75" s="114"/>
      <c r="AW75" s="18"/>
      <c r="AY75" s="130"/>
    </row>
    <row r="76" spans="2:51" x14ac:dyDescent="0.25">
      <c r="B76" s="18">
        <v>19.7</v>
      </c>
      <c r="C76" s="18">
        <v>92</v>
      </c>
      <c r="D76" s="18">
        <v>19.7</v>
      </c>
      <c r="E76" s="18">
        <v>2.9</v>
      </c>
      <c r="F76" s="18">
        <v>3.6</v>
      </c>
      <c r="G76" s="18">
        <v>301</v>
      </c>
      <c r="H76" s="18">
        <v>1020.7</v>
      </c>
      <c r="I76" s="18">
        <v>0</v>
      </c>
      <c r="J76" s="18">
        <v>0</v>
      </c>
      <c r="K76" s="18">
        <v>0</v>
      </c>
      <c r="L76" s="18">
        <v>0.8</v>
      </c>
      <c r="M76" s="18">
        <v>20.100000000000001</v>
      </c>
      <c r="N76">
        <v>226.4</v>
      </c>
      <c r="O76">
        <v>18.399999999999999</v>
      </c>
      <c r="P76">
        <v>18.399999999999999</v>
      </c>
      <c r="Q76" s="117">
        <v>4.65277777777778E-2</v>
      </c>
      <c r="S76" s="216"/>
      <c r="T76" s="216"/>
      <c r="U76" s="208" t="str">
        <f t="shared" ref="U76:U139" si="5">IF(J76&gt;0,60,"")</f>
        <v/>
      </c>
      <c r="V76" s="210"/>
      <c r="W76" s="238"/>
      <c r="X76" s="350"/>
      <c r="Y76" s="19"/>
      <c r="AC76" s="19"/>
      <c r="AD76" s="19"/>
      <c r="AF76" s="19"/>
      <c r="AT76" s="129"/>
      <c r="AV76" s="114"/>
      <c r="AW76" s="18"/>
      <c r="AY76" s="130"/>
    </row>
    <row r="77" spans="2:51" x14ac:dyDescent="0.25">
      <c r="B77" s="18">
        <v>19.7</v>
      </c>
      <c r="C77" s="18">
        <v>92</v>
      </c>
      <c r="D77" s="18">
        <v>19.7</v>
      </c>
      <c r="E77" s="18">
        <v>2.9</v>
      </c>
      <c r="F77" s="18">
        <v>3.6</v>
      </c>
      <c r="G77" s="18">
        <v>213</v>
      </c>
      <c r="H77" s="18">
        <v>1020.7</v>
      </c>
      <c r="I77" s="18">
        <v>0</v>
      </c>
      <c r="J77" s="18">
        <v>0</v>
      </c>
      <c r="K77" s="18">
        <v>0</v>
      </c>
      <c r="L77" s="18">
        <v>0.8</v>
      </c>
      <c r="M77" s="18">
        <v>20.100000000000001</v>
      </c>
      <c r="N77">
        <v>226.4</v>
      </c>
      <c r="O77">
        <v>18.399999999999999</v>
      </c>
      <c r="P77">
        <v>18.399999999999999</v>
      </c>
      <c r="Q77" s="117">
        <v>4.72222222222222E-2</v>
      </c>
      <c r="S77" s="216"/>
      <c r="T77" s="216"/>
      <c r="U77" s="208" t="str">
        <f t="shared" si="5"/>
        <v/>
      </c>
      <c r="V77" s="210"/>
      <c r="W77" s="238"/>
      <c r="X77" s="350"/>
      <c r="Y77" s="19"/>
      <c r="AC77" s="19"/>
      <c r="AD77" s="19"/>
      <c r="AF77" s="19"/>
      <c r="AT77" s="129"/>
      <c r="AV77" s="114"/>
      <c r="AW77" s="18"/>
      <c r="AY77" s="130"/>
    </row>
    <row r="78" spans="2:51" x14ac:dyDescent="0.25">
      <c r="B78" s="18">
        <v>19.7</v>
      </c>
      <c r="C78" s="18">
        <v>92</v>
      </c>
      <c r="D78" s="18">
        <v>19.7</v>
      </c>
      <c r="E78" s="18">
        <v>2.5</v>
      </c>
      <c r="F78" s="18">
        <v>3.6</v>
      </c>
      <c r="G78" s="18">
        <v>231</v>
      </c>
      <c r="H78" s="18">
        <v>1020.6</v>
      </c>
      <c r="I78" s="18">
        <v>0</v>
      </c>
      <c r="J78" s="18">
        <v>0</v>
      </c>
      <c r="K78" s="18">
        <v>0</v>
      </c>
      <c r="L78" s="18">
        <v>0.8</v>
      </c>
      <c r="M78" s="18">
        <v>20.100000000000001</v>
      </c>
      <c r="N78">
        <v>226.4</v>
      </c>
      <c r="O78">
        <v>18.399999999999999</v>
      </c>
      <c r="P78">
        <v>18.399999999999999</v>
      </c>
      <c r="Q78" s="117">
        <v>4.7916666666666698E-2</v>
      </c>
      <c r="S78" s="216"/>
      <c r="T78" s="216"/>
      <c r="U78" s="208" t="str">
        <f t="shared" si="5"/>
        <v/>
      </c>
      <c r="V78" s="210"/>
      <c r="W78" s="238"/>
      <c r="X78" s="350"/>
      <c r="Y78" s="19"/>
      <c r="AC78" s="19"/>
      <c r="AD78" s="19"/>
      <c r="AF78" s="19"/>
      <c r="AT78" s="129"/>
      <c r="AV78" s="114"/>
      <c r="AW78" s="18"/>
      <c r="AY78" s="130"/>
    </row>
    <row r="79" spans="2:51" x14ac:dyDescent="0.25">
      <c r="B79" s="18">
        <v>19.8</v>
      </c>
      <c r="C79" s="18">
        <v>92</v>
      </c>
      <c r="D79" s="18">
        <v>19.8</v>
      </c>
      <c r="E79" s="18">
        <v>3.2</v>
      </c>
      <c r="F79" s="18">
        <v>3.6</v>
      </c>
      <c r="G79" s="18">
        <v>207</v>
      </c>
      <c r="H79" s="18">
        <v>1020.4</v>
      </c>
      <c r="I79" s="18">
        <v>0</v>
      </c>
      <c r="J79" s="18">
        <v>0</v>
      </c>
      <c r="K79" s="18">
        <v>0</v>
      </c>
      <c r="L79" s="18">
        <v>0.8</v>
      </c>
      <c r="M79" s="18">
        <v>20.100000000000001</v>
      </c>
      <c r="N79">
        <v>226.4</v>
      </c>
      <c r="O79">
        <v>18.399999999999999</v>
      </c>
      <c r="P79">
        <v>18.399999999999999</v>
      </c>
      <c r="Q79" s="117">
        <v>4.8611111111111098E-2</v>
      </c>
      <c r="S79" s="216"/>
      <c r="T79" s="216"/>
      <c r="U79" s="208" t="str">
        <f t="shared" si="5"/>
        <v/>
      </c>
      <c r="V79" s="210"/>
      <c r="W79" s="238"/>
      <c r="X79" s="350"/>
      <c r="AT79" s="129"/>
      <c r="AV79" s="114"/>
      <c r="AW79" s="18"/>
      <c r="AY79" s="130"/>
    </row>
    <row r="80" spans="2:51" x14ac:dyDescent="0.25">
      <c r="B80" s="18">
        <v>19.8</v>
      </c>
      <c r="C80" s="18">
        <v>92</v>
      </c>
      <c r="D80" s="18">
        <v>19.8</v>
      </c>
      <c r="E80" s="18">
        <v>4</v>
      </c>
      <c r="F80" s="18">
        <v>5.4</v>
      </c>
      <c r="G80" s="18">
        <v>255</v>
      </c>
      <c r="H80" s="18">
        <v>1020.9</v>
      </c>
      <c r="I80" s="18">
        <v>0</v>
      </c>
      <c r="J80" s="18">
        <v>0</v>
      </c>
      <c r="K80" s="18">
        <v>0</v>
      </c>
      <c r="L80" s="18">
        <v>0.8</v>
      </c>
      <c r="M80" s="18">
        <v>20.100000000000001</v>
      </c>
      <c r="N80">
        <v>226.4</v>
      </c>
      <c r="O80">
        <v>18.399999999999999</v>
      </c>
      <c r="P80">
        <v>18.5</v>
      </c>
      <c r="Q80" s="117">
        <v>4.9305555555555602E-2</v>
      </c>
      <c r="S80" s="216"/>
      <c r="T80" s="216"/>
      <c r="U80" s="208" t="str">
        <f t="shared" si="5"/>
        <v/>
      </c>
      <c r="V80" s="210"/>
      <c r="W80" s="238"/>
      <c r="X80" s="350"/>
      <c r="Y80" s="19"/>
      <c r="AC80" s="19"/>
      <c r="AD80" s="19"/>
      <c r="AF80" s="19"/>
      <c r="AT80" s="129"/>
      <c r="AV80" s="114"/>
      <c r="AW80" s="18"/>
      <c r="AY80" s="130"/>
    </row>
    <row r="81" spans="2:51" x14ac:dyDescent="0.25">
      <c r="B81" s="18">
        <v>19.8</v>
      </c>
      <c r="C81" s="18">
        <v>92</v>
      </c>
      <c r="D81" s="18">
        <v>19.8</v>
      </c>
      <c r="E81" s="18">
        <v>3.6</v>
      </c>
      <c r="F81" s="18">
        <v>5.4</v>
      </c>
      <c r="G81" s="18">
        <v>245</v>
      </c>
      <c r="H81" s="18">
        <v>1020.4</v>
      </c>
      <c r="I81" s="18">
        <v>0</v>
      </c>
      <c r="J81" s="18">
        <v>0</v>
      </c>
      <c r="K81" s="18">
        <v>0</v>
      </c>
      <c r="L81" s="18">
        <v>0.8</v>
      </c>
      <c r="M81" s="18">
        <v>20.100000000000001</v>
      </c>
      <c r="N81">
        <v>226.4</v>
      </c>
      <c r="O81">
        <v>18.5</v>
      </c>
      <c r="P81">
        <v>18.5</v>
      </c>
      <c r="Q81" s="117">
        <v>0.05</v>
      </c>
      <c r="S81" s="216"/>
      <c r="T81" s="216"/>
      <c r="U81" s="208" t="str">
        <f t="shared" si="5"/>
        <v/>
      </c>
      <c r="V81" s="210"/>
      <c r="W81" s="238"/>
      <c r="X81" s="350"/>
      <c r="Y81" s="19"/>
      <c r="AC81" s="19"/>
      <c r="AD81" s="19"/>
      <c r="AF81" s="19"/>
      <c r="AT81" s="129"/>
      <c r="AV81" s="114"/>
      <c r="AW81" s="18"/>
      <c r="AY81" s="130"/>
    </row>
    <row r="82" spans="2:51" x14ac:dyDescent="0.25">
      <c r="B82" s="18">
        <v>19.8</v>
      </c>
      <c r="C82" s="18">
        <v>92</v>
      </c>
      <c r="D82" s="18">
        <v>19.8</v>
      </c>
      <c r="E82" s="18">
        <v>5</v>
      </c>
      <c r="F82" s="18">
        <v>7.2</v>
      </c>
      <c r="G82" s="18">
        <v>255</v>
      </c>
      <c r="H82" s="18">
        <v>1020.5</v>
      </c>
      <c r="I82" s="18">
        <v>0</v>
      </c>
      <c r="J82" s="18">
        <v>0</v>
      </c>
      <c r="K82" s="18">
        <v>0</v>
      </c>
      <c r="L82" s="18">
        <v>0.8</v>
      </c>
      <c r="M82" s="18">
        <v>20.100000000000001</v>
      </c>
      <c r="N82">
        <v>226.4</v>
      </c>
      <c r="O82">
        <v>18.5</v>
      </c>
      <c r="P82">
        <v>18.5</v>
      </c>
      <c r="Q82" s="117">
        <v>5.0694444444444403E-2</v>
      </c>
      <c r="S82" s="216"/>
      <c r="T82" s="216"/>
      <c r="U82" s="208" t="str">
        <f t="shared" si="5"/>
        <v/>
      </c>
      <c r="V82" s="210"/>
      <c r="W82" s="238"/>
      <c r="X82" s="350"/>
      <c r="Y82" s="19"/>
      <c r="AC82" s="19"/>
      <c r="AD82" s="19"/>
      <c r="AF82" s="19"/>
      <c r="AT82" s="129"/>
      <c r="AV82" s="114"/>
      <c r="AW82" s="18"/>
      <c r="AY82" s="130"/>
    </row>
    <row r="83" spans="2:51" x14ac:dyDescent="0.25">
      <c r="B83" s="18">
        <v>19.899999999999999</v>
      </c>
      <c r="C83" s="18">
        <v>92</v>
      </c>
      <c r="D83" s="18">
        <v>19.899999999999999</v>
      </c>
      <c r="E83" s="18">
        <v>4.3</v>
      </c>
      <c r="F83" s="18">
        <v>5.4</v>
      </c>
      <c r="G83" s="18">
        <v>143</v>
      </c>
      <c r="H83" s="18">
        <v>1020.6</v>
      </c>
      <c r="I83" s="18">
        <v>0</v>
      </c>
      <c r="J83" s="18">
        <v>0</v>
      </c>
      <c r="K83" s="18">
        <v>0</v>
      </c>
      <c r="L83" s="18">
        <v>0.8</v>
      </c>
      <c r="M83" s="18">
        <v>20.100000000000001</v>
      </c>
      <c r="N83">
        <v>226.4</v>
      </c>
      <c r="O83">
        <v>18.5</v>
      </c>
      <c r="P83">
        <v>18.5</v>
      </c>
      <c r="Q83" s="117">
        <v>5.1388888888888901E-2</v>
      </c>
      <c r="S83" s="216"/>
      <c r="T83" s="216"/>
      <c r="U83" s="208" t="str">
        <f t="shared" si="5"/>
        <v/>
      </c>
      <c r="V83" s="210"/>
      <c r="W83" s="238"/>
      <c r="X83" s="350"/>
      <c r="Y83" s="19"/>
      <c r="AC83" s="19"/>
      <c r="AD83" s="19"/>
      <c r="AF83" s="19"/>
      <c r="AT83" s="129"/>
      <c r="AV83" s="114"/>
      <c r="AW83" s="18"/>
      <c r="AY83" s="130"/>
    </row>
    <row r="84" spans="2:51" x14ac:dyDescent="0.25">
      <c r="B84" s="18">
        <v>19.899999999999999</v>
      </c>
      <c r="C84" s="18">
        <v>92</v>
      </c>
      <c r="D84" s="18">
        <v>19.899999999999999</v>
      </c>
      <c r="E84" s="18">
        <v>4.7</v>
      </c>
      <c r="F84" s="18">
        <v>7.2</v>
      </c>
      <c r="G84" s="18">
        <v>108</v>
      </c>
      <c r="H84" s="18">
        <v>1020.8</v>
      </c>
      <c r="I84" s="18">
        <v>0</v>
      </c>
      <c r="J84" s="18">
        <v>0</v>
      </c>
      <c r="K84" s="18">
        <v>0</v>
      </c>
      <c r="L84" s="18">
        <v>0.8</v>
      </c>
      <c r="M84" s="18">
        <v>20.100000000000001</v>
      </c>
      <c r="N84">
        <v>226.4</v>
      </c>
      <c r="O84">
        <v>18.5</v>
      </c>
      <c r="P84">
        <v>18.600000000000001</v>
      </c>
      <c r="Q84" s="117">
        <v>5.2083333333333301E-2</v>
      </c>
      <c r="S84" s="216"/>
      <c r="T84" s="216"/>
      <c r="U84" s="208" t="str">
        <f t="shared" si="5"/>
        <v/>
      </c>
      <c r="V84" s="210"/>
      <c r="W84" s="238"/>
      <c r="X84" s="350"/>
      <c r="AT84" s="129"/>
      <c r="AV84" s="114"/>
      <c r="AW84" s="18"/>
      <c r="AY84" s="130"/>
    </row>
    <row r="85" spans="2:51" x14ac:dyDescent="0.25">
      <c r="B85" s="18">
        <v>19.899999999999999</v>
      </c>
      <c r="C85" s="18">
        <v>92</v>
      </c>
      <c r="D85" s="18">
        <v>19.899999999999999</v>
      </c>
      <c r="E85" s="18">
        <v>4</v>
      </c>
      <c r="F85" s="18">
        <v>5.4</v>
      </c>
      <c r="G85" s="18">
        <v>241</v>
      </c>
      <c r="H85" s="18">
        <v>1020.8</v>
      </c>
      <c r="I85" s="18">
        <v>0</v>
      </c>
      <c r="J85" s="18">
        <v>0</v>
      </c>
      <c r="K85" s="18">
        <v>0</v>
      </c>
      <c r="L85" s="18">
        <v>0.8</v>
      </c>
      <c r="M85" s="18">
        <v>20.100000000000001</v>
      </c>
      <c r="N85">
        <v>226.4</v>
      </c>
      <c r="O85">
        <v>18.5</v>
      </c>
      <c r="P85">
        <v>18.600000000000001</v>
      </c>
      <c r="Q85" s="117">
        <v>5.2777777777777798E-2</v>
      </c>
      <c r="S85" s="216"/>
      <c r="T85" s="216"/>
      <c r="U85" s="208" t="str">
        <f t="shared" si="5"/>
        <v/>
      </c>
      <c r="V85" s="210"/>
      <c r="W85" s="238"/>
      <c r="X85" s="350"/>
      <c r="Y85" s="19"/>
      <c r="AC85" s="19"/>
      <c r="AD85" s="19"/>
      <c r="AF85" s="19"/>
      <c r="AT85" s="129"/>
      <c r="AV85" s="114"/>
      <c r="AW85" s="18"/>
      <c r="AY85" s="130"/>
    </row>
    <row r="86" spans="2:51" x14ac:dyDescent="0.25">
      <c r="B86" s="18">
        <v>19.899999999999999</v>
      </c>
      <c r="C86" s="18">
        <v>91</v>
      </c>
      <c r="D86" s="18">
        <v>19.899999999999999</v>
      </c>
      <c r="E86" s="18">
        <v>2.9</v>
      </c>
      <c r="F86" s="18">
        <v>3.6</v>
      </c>
      <c r="G86" s="18">
        <v>173</v>
      </c>
      <c r="H86" s="18">
        <v>1020.8</v>
      </c>
      <c r="I86" s="18">
        <v>0</v>
      </c>
      <c r="J86" s="18">
        <v>0</v>
      </c>
      <c r="K86" s="18">
        <v>0</v>
      </c>
      <c r="L86" s="18">
        <v>0.8</v>
      </c>
      <c r="M86" s="18">
        <v>20.100000000000001</v>
      </c>
      <c r="N86">
        <v>226.4</v>
      </c>
      <c r="O86">
        <v>18.5</v>
      </c>
      <c r="P86">
        <v>18.600000000000001</v>
      </c>
      <c r="Q86" s="117">
        <v>5.3472222222222199E-2</v>
      </c>
      <c r="S86" s="216"/>
      <c r="T86" s="216"/>
      <c r="U86" s="208" t="str">
        <f t="shared" si="5"/>
        <v/>
      </c>
      <c r="V86" s="210"/>
      <c r="W86" s="238"/>
      <c r="X86" s="350"/>
      <c r="Y86" s="19"/>
      <c r="AC86" s="19"/>
      <c r="AD86" s="19"/>
      <c r="AF86" s="19"/>
      <c r="AT86" s="129"/>
      <c r="AV86" s="114"/>
      <c r="AW86" s="18"/>
      <c r="AY86" s="130"/>
    </row>
    <row r="87" spans="2:51" x14ac:dyDescent="0.25">
      <c r="B87" s="18">
        <v>20</v>
      </c>
      <c r="C87" s="18">
        <v>91</v>
      </c>
      <c r="D87" s="18">
        <v>20</v>
      </c>
      <c r="E87" s="18">
        <v>1.8</v>
      </c>
      <c r="F87" s="18">
        <v>1.8</v>
      </c>
      <c r="G87" s="18">
        <v>103</v>
      </c>
      <c r="H87" s="18">
        <v>1020.7</v>
      </c>
      <c r="I87" s="18">
        <v>0</v>
      </c>
      <c r="J87" s="18">
        <v>0</v>
      </c>
      <c r="K87" s="18">
        <v>0</v>
      </c>
      <c r="L87" s="18">
        <v>0.8</v>
      </c>
      <c r="M87" s="18">
        <v>20.100000000000001</v>
      </c>
      <c r="N87">
        <v>226.4</v>
      </c>
      <c r="O87">
        <v>18.5</v>
      </c>
      <c r="P87">
        <v>18.7</v>
      </c>
      <c r="Q87" s="117">
        <v>5.4166666666666703E-2</v>
      </c>
      <c r="S87" s="216"/>
      <c r="T87" s="216"/>
      <c r="U87" s="208" t="str">
        <f t="shared" si="5"/>
        <v/>
      </c>
      <c r="V87" s="210"/>
      <c r="W87" s="238"/>
      <c r="X87" s="350"/>
      <c r="Y87" s="19"/>
      <c r="AC87" s="19"/>
      <c r="AD87" s="19"/>
      <c r="AF87" s="19"/>
      <c r="AT87" s="129"/>
      <c r="AV87" s="114"/>
      <c r="AW87" s="18"/>
      <c r="AY87" s="130"/>
    </row>
    <row r="88" spans="2:51" x14ac:dyDescent="0.25">
      <c r="B88" s="18">
        <v>20</v>
      </c>
      <c r="C88" s="18">
        <v>91</v>
      </c>
      <c r="D88" s="18">
        <v>20</v>
      </c>
      <c r="E88" s="18">
        <v>1.1000000000000001</v>
      </c>
      <c r="F88" s="18">
        <v>1.8</v>
      </c>
      <c r="G88" s="18">
        <v>116</v>
      </c>
      <c r="H88" s="18">
        <v>1020.7</v>
      </c>
      <c r="I88" s="18">
        <v>0</v>
      </c>
      <c r="J88" s="18">
        <v>0</v>
      </c>
      <c r="K88" s="18">
        <v>0</v>
      </c>
      <c r="L88" s="18">
        <v>0.8</v>
      </c>
      <c r="M88" s="18">
        <v>20.100000000000001</v>
      </c>
      <c r="N88">
        <v>226.4</v>
      </c>
      <c r="O88">
        <v>18.600000000000001</v>
      </c>
      <c r="P88">
        <v>18.7</v>
      </c>
      <c r="Q88" s="117">
        <v>5.4861111111111097E-2</v>
      </c>
      <c r="S88" s="216"/>
      <c r="T88" s="216"/>
      <c r="U88" s="208" t="str">
        <f t="shared" si="5"/>
        <v/>
      </c>
      <c r="V88" s="210"/>
      <c r="W88" s="238"/>
      <c r="X88" s="350"/>
      <c r="AT88" s="129"/>
      <c r="AV88" s="114"/>
      <c r="AW88" s="18"/>
      <c r="AY88" s="130"/>
    </row>
    <row r="89" spans="2:51" x14ac:dyDescent="0.25">
      <c r="B89" s="18">
        <v>20</v>
      </c>
      <c r="C89" s="18">
        <v>91</v>
      </c>
      <c r="D89" s="18">
        <v>20</v>
      </c>
      <c r="E89" s="18">
        <v>1.8</v>
      </c>
      <c r="F89" s="18">
        <v>1.8</v>
      </c>
      <c r="G89" s="18">
        <v>217</v>
      </c>
      <c r="H89" s="18">
        <v>1020.8</v>
      </c>
      <c r="I89" s="18">
        <v>0</v>
      </c>
      <c r="J89" s="18">
        <v>0</v>
      </c>
      <c r="K89" s="18">
        <v>0</v>
      </c>
      <c r="L89" s="18">
        <v>0.8</v>
      </c>
      <c r="M89" s="18">
        <v>20.100000000000001</v>
      </c>
      <c r="N89">
        <v>226.4</v>
      </c>
      <c r="O89">
        <v>18.600000000000001</v>
      </c>
      <c r="P89">
        <v>18.7</v>
      </c>
      <c r="Q89" s="117">
        <v>5.5555555555555601E-2</v>
      </c>
      <c r="S89" s="216"/>
      <c r="T89" s="216"/>
      <c r="U89" s="208" t="str">
        <f t="shared" si="5"/>
        <v/>
      </c>
      <c r="V89" s="210"/>
      <c r="W89" s="238"/>
      <c r="X89" s="350"/>
      <c r="Y89" s="19"/>
      <c r="AT89" s="129"/>
      <c r="AV89" s="114"/>
      <c r="AW89" s="18"/>
      <c r="AY89" s="130"/>
    </row>
    <row r="90" spans="2:51" x14ac:dyDescent="0.25">
      <c r="B90" s="18">
        <v>20</v>
      </c>
      <c r="C90" s="18">
        <v>91</v>
      </c>
      <c r="D90" s="18">
        <v>20</v>
      </c>
      <c r="E90" s="18">
        <v>1.8</v>
      </c>
      <c r="F90" s="18">
        <v>1.8</v>
      </c>
      <c r="G90" s="18">
        <v>151</v>
      </c>
      <c r="H90" s="18">
        <v>1020.7</v>
      </c>
      <c r="I90" s="18">
        <v>0</v>
      </c>
      <c r="J90" s="18">
        <v>0</v>
      </c>
      <c r="K90" s="18">
        <v>0</v>
      </c>
      <c r="L90" s="18">
        <v>0.8</v>
      </c>
      <c r="M90" s="18">
        <v>20.100000000000001</v>
      </c>
      <c r="N90">
        <v>226.4</v>
      </c>
      <c r="O90">
        <v>18.5</v>
      </c>
      <c r="P90">
        <v>18.7</v>
      </c>
      <c r="Q90" s="117">
        <v>5.6250000000000001E-2</v>
      </c>
      <c r="S90" s="216"/>
      <c r="T90" s="216"/>
      <c r="U90" s="208" t="str">
        <f t="shared" si="5"/>
        <v/>
      </c>
      <c r="V90" s="210"/>
      <c r="W90" s="238"/>
      <c r="X90" s="350"/>
      <c r="Y90" s="19"/>
      <c r="AT90" s="129"/>
      <c r="AV90" s="114"/>
      <c r="AW90" s="18"/>
      <c r="AY90" s="130"/>
    </row>
    <row r="91" spans="2:51" x14ac:dyDescent="0.25">
      <c r="B91" s="18">
        <v>20</v>
      </c>
      <c r="C91" s="18">
        <v>91</v>
      </c>
      <c r="D91" s="18">
        <v>20</v>
      </c>
      <c r="E91" s="18">
        <v>2.9</v>
      </c>
      <c r="F91" s="18">
        <v>5.4</v>
      </c>
      <c r="G91" s="18">
        <v>167</v>
      </c>
      <c r="H91" s="18">
        <v>1020.8</v>
      </c>
      <c r="I91" s="18">
        <v>0</v>
      </c>
      <c r="J91" s="18">
        <v>0</v>
      </c>
      <c r="K91" s="18">
        <v>0</v>
      </c>
      <c r="L91" s="18">
        <v>0.8</v>
      </c>
      <c r="M91" s="18">
        <v>20.100000000000001</v>
      </c>
      <c r="N91">
        <v>226.4</v>
      </c>
      <c r="O91">
        <v>18.600000000000001</v>
      </c>
      <c r="P91">
        <v>18.7</v>
      </c>
      <c r="Q91" s="117">
        <v>5.6944444444444402E-2</v>
      </c>
      <c r="S91" s="216"/>
      <c r="T91" s="216"/>
      <c r="U91" s="208" t="str">
        <f t="shared" si="5"/>
        <v/>
      </c>
      <c r="V91" s="210"/>
      <c r="W91" s="238"/>
      <c r="X91" s="350"/>
      <c r="Y91" s="19"/>
      <c r="AT91" s="129"/>
      <c r="AV91" s="114"/>
      <c r="AW91" s="18"/>
      <c r="AY91" s="130"/>
    </row>
    <row r="92" spans="2:51" x14ac:dyDescent="0.25">
      <c r="B92" s="18">
        <v>20</v>
      </c>
      <c r="C92" s="18">
        <v>91</v>
      </c>
      <c r="D92" s="18">
        <v>20</v>
      </c>
      <c r="E92" s="18">
        <v>2.9</v>
      </c>
      <c r="F92" s="18">
        <v>5.4</v>
      </c>
      <c r="G92" s="18">
        <v>212</v>
      </c>
      <c r="H92" s="18">
        <v>1020.8</v>
      </c>
      <c r="I92" s="18">
        <v>0</v>
      </c>
      <c r="J92" s="18">
        <v>0</v>
      </c>
      <c r="K92" s="18">
        <v>0</v>
      </c>
      <c r="L92" s="18">
        <v>0.8</v>
      </c>
      <c r="M92" s="18">
        <v>20.100000000000001</v>
      </c>
      <c r="N92">
        <v>226.4</v>
      </c>
      <c r="O92">
        <v>18.600000000000001</v>
      </c>
      <c r="P92">
        <v>18.7</v>
      </c>
      <c r="Q92" s="117">
        <v>5.7638888888888899E-2</v>
      </c>
      <c r="S92" s="216"/>
      <c r="T92" s="216"/>
      <c r="U92" s="208" t="str">
        <f t="shared" si="5"/>
        <v/>
      </c>
      <c r="V92" s="210"/>
      <c r="W92" s="238"/>
      <c r="X92" s="350"/>
      <c r="Y92" s="19"/>
      <c r="AT92" s="129"/>
      <c r="AV92" s="114"/>
      <c r="AW92" s="18"/>
      <c r="AY92" s="130"/>
    </row>
    <row r="93" spans="2:51" x14ac:dyDescent="0.25">
      <c r="B93" s="18">
        <v>20</v>
      </c>
      <c r="C93" s="18">
        <v>91</v>
      </c>
      <c r="D93" s="18">
        <v>20</v>
      </c>
      <c r="E93" s="18">
        <v>4</v>
      </c>
      <c r="F93" s="18">
        <v>5.4</v>
      </c>
      <c r="G93" s="18">
        <v>196</v>
      </c>
      <c r="H93" s="18">
        <v>1020.7</v>
      </c>
      <c r="I93" s="18">
        <v>0</v>
      </c>
      <c r="J93" s="18">
        <v>0</v>
      </c>
      <c r="K93" s="18">
        <v>0</v>
      </c>
      <c r="L93" s="18">
        <v>0.8</v>
      </c>
      <c r="M93" s="18">
        <v>20.100000000000001</v>
      </c>
      <c r="N93">
        <v>226.4</v>
      </c>
      <c r="O93">
        <v>18.600000000000001</v>
      </c>
      <c r="P93">
        <v>18.7</v>
      </c>
      <c r="Q93" s="117">
        <v>5.83333333333333E-2</v>
      </c>
      <c r="S93" s="216"/>
      <c r="T93" s="216"/>
      <c r="U93" s="208" t="str">
        <f t="shared" si="5"/>
        <v/>
      </c>
      <c r="V93" s="210"/>
      <c r="W93" s="238"/>
      <c r="X93" s="350"/>
      <c r="AT93" s="129"/>
      <c r="AV93" s="114"/>
      <c r="AW93" s="18"/>
      <c r="AY93" s="130"/>
    </row>
    <row r="94" spans="2:51" x14ac:dyDescent="0.25">
      <c r="B94" s="18">
        <v>20</v>
      </c>
      <c r="C94" s="18">
        <v>91</v>
      </c>
      <c r="D94" s="18">
        <v>20</v>
      </c>
      <c r="E94" s="18">
        <v>4</v>
      </c>
      <c r="F94" s="18">
        <v>5.4</v>
      </c>
      <c r="G94" s="18">
        <v>212</v>
      </c>
      <c r="H94" s="18">
        <v>1020.7</v>
      </c>
      <c r="I94" s="18">
        <v>0</v>
      </c>
      <c r="J94" s="18">
        <v>0</v>
      </c>
      <c r="K94" s="18">
        <v>0</v>
      </c>
      <c r="L94" s="18">
        <v>0.8</v>
      </c>
      <c r="M94" s="18">
        <v>20.100000000000001</v>
      </c>
      <c r="N94">
        <v>226.4</v>
      </c>
      <c r="O94">
        <v>18.600000000000001</v>
      </c>
      <c r="P94">
        <v>18.7</v>
      </c>
      <c r="Q94" s="117">
        <v>5.9027777777777797E-2</v>
      </c>
      <c r="S94" s="216"/>
      <c r="T94" s="216"/>
      <c r="U94" s="208" t="str">
        <f t="shared" si="5"/>
        <v/>
      </c>
      <c r="V94" s="210"/>
      <c r="W94" s="238"/>
      <c r="X94" s="350"/>
      <c r="AT94" s="129"/>
      <c r="AV94" s="114"/>
      <c r="AW94" s="18"/>
      <c r="AY94" s="130"/>
    </row>
    <row r="95" spans="2:51" x14ac:dyDescent="0.25">
      <c r="B95" s="18">
        <v>20</v>
      </c>
      <c r="C95" s="18">
        <v>91</v>
      </c>
      <c r="D95" s="18">
        <v>20</v>
      </c>
      <c r="E95" s="18">
        <v>1.8</v>
      </c>
      <c r="F95" s="18">
        <v>1.8</v>
      </c>
      <c r="G95" s="18">
        <v>196</v>
      </c>
      <c r="H95" s="18">
        <v>1020.6</v>
      </c>
      <c r="I95" s="18">
        <v>0</v>
      </c>
      <c r="J95" s="18">
        <v>0</v>
      </c>
      <c r="K95" s="18">
        <v>0</v>
      </c>
      <c r="L95" s="18">
        <v>0.8</v>
      </c>
      <c r="M95" s="18">
        <v>20.100000000000001</v>
      </c>
      <c r="N95">
        <v>226.4</v>
      </c>
      <c r="O95">
        <v>18.600000000000001</v>
      </c>
      <c r="P95">
        <v>18.7</v>
      </c>
      <c r="Q95" s="117">
        <v>5.9722222222222197E-2</v>
      </c>
      <c r="S95" s="216"/>
      <c r="T95" s="216"/>
      <c r="U95" s="208" t="str">
        <f t="shared" si="5"/>
        <v/>
      </c>
      <c r="V95" s="210"/>
      <c r="W95" s="238"/>
      <c r="X95" s="350"/>
      <c r="AT95" s="129"/>
      <c r="AV95" s="114"/>
      <c r="AW95" s="18"/>
      <c r="AY95" s="130"/>
    </row>
    <row r="96" spans="2:51" x14ac:dyDescent="0.25">
      <c r="B96" s="18">
        <v>20</v>
      </c>
      <c r="C96" s="18">
        <v>91</v>
      </c>
      <c r="D96" s="18">
        <v>20</v>
      </c>
      <c r="E96" s="18">
        <v>4.3</v>
      </c>
      <c r="F96" s="18">
        <v>5.4</v>
      </c>
      <c r="G96" s="18">
        <v>231</v>
      </c>
      <c r="H96" s="18">
        <v>1020.7</v>
      </c>
      <c r="I96" s="18">
        <v>0</v>
      </c>
      <c r="J96" s="18">
        <v>0</v>
      </c>
      <c r="K96" s="18">
        <v>0</v>
      </c>
      <c r="L96" s="18">
        <v>0.8</v>
      </c>
      <c r="M96" s="18">
        <v>20.100000000000001</v>
      </c>
      <c r="N96">
        <v>226.4</v>
      </c>
      <c r="O96">
        <v>18.600000000000001</v>
      </c>
      <c r="P96">
        <v>18.7</v>
      </c>
      <c r="Q96" s="117">
        <v>6.0416666666666702E-2</v>
      </c>
      <c r="S96" s="216"/>
      <c r="T96" s="216"/>
      <c r="U96" s="208" t="str">
        <f t="shared" si="5"/>
        <v/>
      </c>
      <c r="V96" s="210"/>
      <c r="W96" s="238"/>
      <c r="X96" s="350"/>
      <c r="AT96" s="129"/>
      <c r="AV96" s="114"/>
      <c r="AW96" s="18"/>
      <c r="AY96" s="130"/>
    </row>
    <row r="97" spans="2:51" x14ac:dyDescent="0.25">
      <c r="B97" s="18">
        <v>20</v>
      </c>
      <c r="C97" s="18">
        <v>91</v>
      </c>
      <c r="D97" s="18">
        <v>20</v>
      </c>
      <c r="E97" s="18">
        <v>5</v>
      </c>
      <c r="F97" s="18">
        <v>5.4</v>
      </c>
      <c r="G97" s="18">
        <v>226</v>
      </c>
      <c r="H97" s="18">
        <v>1020.7</v>
      </c>
      <c r="I97" s="18">
        <v>0</v>
      </c>
      <c r="J97" s="18">
        <v>0</v>
      </c>
      <c r="K97" s="18">
        <v>0</v>
      </c>
      <c r="L97" s="18">
        <v>0.8</v>
      </c>
      <c r="M97" s="18">
        <v>20.100000000000001</v>
      </c>
      <c r="N97">
        <v>226.4</v>
      </c>
      <c r="O97">
        <v>18.600000000000001</v>
      </c>
      <c r="P97">
        <v>18.8</v>
      </c>
      <c r="Q97" s="117">
        <v>6.1111111111111102E-2</v>
      </c>
      <c r="S97" s="216"/>
      <c r="T97" s="216"/>
      <c r="U97" s="208" t="str">
        <f t="shared" si="5"/>
        <v/>
      </c>
      <c r="V97" s="210"/>
      <c r="W97" s="238"/>
      <c r="X97" s="350"/>
      <c r="AT97" s="129"/>
      <c r="AV97" s="114"/>
      <c r="AW97" s="18"/>
      <c r="AY97" s="130"/>
    </row>
    <row r="98" spans="2:51" x14ac:dyDescent="0.25">
      <c r="B98" s="18">
        <v>20</v>
      </c>
      <c r="C98" s="18">
        <v>92</v>
      </c>
      <c r="D98" s="18">
        <v>20</v>
      </c>
      <c r="E98" s="18">
        <v>6.5</v>
      </c>
      <c r="F98" s="18">
        <v>9.4</v>
      </c>
      <c r="G98" s="18">
        <v>217</v>
      </c>
      <c r="H98" s="18">
        <v>1021</v>
      </c>
      <c r="I98" s="18">
        <v>0</v>
      </c>
      <c r="J98" s="18">
        <v>0</v>
      </c>
      <c r="K98" s="18">
        <v>0</v>
      </c>
      <c r="L98" s="18">
        <v>0.8</v>
      </c>
      <c r="M98" s="18">
        <v>20.100000000000001</v>
      </c>
      <c r="N98">
        <v>226.4</v>
      </c>
      <c r="O98">
        <v>18.600000000000001</v>
      </c>
      <c r="P98">
        <v>18.8</v>
      </c>
      <c r="Q98" s="117">
        <v>6.18055555555556E-2</v>
      </c>
      <c r="S98" s="216"/>
      <c r="T98" s="216"/>
      <c r="U98" s="208" t="str">
        <f t="shared" si="5"/>
        <v/>
      </c>
      <c r="V98" s="210"/>
      <c r="W98" s="238"/>
      <c r="X98" s="350"/>
      <c r="AT98" s="129"/>
      <c r="AV98" s="114"/>
      <c r="AW98" s="18"/>
      <c r="AY98" s="130"/>
    </row>
    <row r="99" spans="2:51" x14ac:dyDescent="0.25">
      <c r="B99" s="18">
        <v>20.100000000000001</v>
      </c>
      <c r="C99" s="18">
        <v>92</v>
      </c>
      <c r="D99" s="18">
        <v>20.100000000000001</v>
      </c>
      <c r="E99" s="18">
        <v>6.1</v>
      </c>
      <c r="F99" s="18">
        <v>7.2</v>
      </c>
      <c r="G99" s="18">
        <v>243</v>
      </c>
      <c r="H99" s="18">
        <v>1020.9</v>
      </c>
      <c r="I99" s="18">
        <v>0</v>
      </c>
      <c r="J99" s="18">
        <v>0</v>
      </c>
      <c r="K99" s="18">
        <v>0</v>
      </c>
      <c r="L99" s="18">
        <v>0.8</v>
      </c>
      <c r="M99" s="18">
        <v>20.100000000000001</v>
      </c>
      <c r="N99">
        <v>226.4</v>
      </c>
      <c r="O99">
        <v>18.600000000000001</v>
      </c>
      <c r="P99">
        <v>18.8</v>
      </c>
      <c r="Q99" s="117">
        <v>6.25E-2</v>
      </c>
      <c r="S99" s="216"/>
      <c r="T99" s="216"/>
      <c r="U99" s="208" t="str">
        <f t="shared" si="5"/>
        <v/>
      </c>
      <c r="V99" s="210"/>
      <c r="W99" s="238"/>
      <c r="X99" s="350"/>
      <c r="AT99" s="129"/>
      <c r="AV99" s="114"/>
      <c r="AW99" s="18"/>
      <c r="AY99" s="130"/>
    </row>
    <row r="100" spans="2:51" x14ac:dyDescent="0.25">
      <c r="B100" s="18">
        <v>20.100000000000001</v>
      </c>
      <c r="C100" s="18">
        <v>91</v>
      </c>
      <c r="D100" s="18">
        <v>20.100000000000001</v>
      </c>
      <c r="E100" s="18">
        <v>1.1000000000000001</v>
      </c>
      <c r="F100" s="18">
        <v>1.8</v>
      </c>
      <c r="G100" s="18">
        <v>357</v>
      </c>
      <c r="H100" s="18">
        <v>1020.9</v>
      </c>
      <c r="I100" s="18">
        <v>0</v>
      </c>
      <c r="J100" s="18">
        <v>0</v>
      </c>
      <c r="K100" s="18">
        <v>0</v>
      </c>
      <c r="L100" s="18">
        <v>0.8</v>
      </c>
      <c r="M100" s="18">
        <v>20.100000000000001</v>
      </c>
      <c r="N100">
        <v>226.4</v>
      </c>
      <c r="O100">
        <v>18.600000000000001</v>
      </c>
      <c r="P100">
        <v>18.8</v>
      </c>
      <c r="Q100" s="117">
        <v>6.31944444444444E-2</v>
      </c>
      <c r="S100" s="216"/>
      <c r="T100" s="216"/>
      <c r="U100" s="208" t="str">
        <f t="shared" si="5"/>
        <v/>
      </c>
      <c r="V100" s="210"/>
      <c r="W100" s="238"/>
      <c r="X100" s="350"/>
      <c r="AT100" s="129"/>
      <c r="AV100" s="114"/>
      <c r="AW100" s="18"/>
      <c r="AY100" s="130"/>
    </row>
    <row r="101" spans="2:51" x14ac:dyDescent="0.25">
      <c r="B101" s="18">
        <v>20.100000000000001</v>
      </c>
      <c r="C101" s="18">
        <v>91</v>
      </c>
      <c r="D101" s="18">
        <v>20.100000000000001</v>
      </c>
      <c r="E101" s="18">
        <v>5.8</v>
      </c>
      <c r="F101" s="18">
        <v>7.2</v>
      </c>
      <c r="G101" s="18">
        <v>230</v>
      </c>
      <c r="H101" s="18">
        <v>1020.8</v>
      </c>
      <c r="I101" s="18">
        <v>0</v>
      </c>
      <c r="J101" s="18">
        <v>0</v>
      </c>
      <c r="K101" s="18">
        <v>0</v>
      </c>
      <c r="L101" s="18">
        <v>0.8</v>
      </c>
      <c r="M101" s="18">
        <v>20.100000000000001</v>
      </c>
      <c r="N101">
        <v>226.4</v>
      </c>
      <c r="O101">
        <v>18.600000000000001</v>
      </c>
      <c r="P101">
        <v>18.8</v>
      </c>
      <c r="Q101" s="117">
        <v>6.3888888888888898E-2</v>
      </c>
      <c r="S101" s="216"/>
      <c r="T101" s="216"/>
      <c r="U101" s="208" t="str">
        <f t="shared" si="5"/>
        <v/>
      </c>
      <c r="V101" s="210"/>
      <c r="W101" s="238"/>
      <c r="X101" s="350"/>
      <c r="AC101" s="19"/>
      <c r="AD101" s="19"/>
      <c r="AF101" s="19"/>
      <c r="AT101" s="129"/>
      <c r="AV101" s="114"/>
      <c r="AW101" s="18"/>
      <c r="AY101" s="130"/>
    </row>
    <row r="102" spans="2:51" x14ac:dyDescent="0.25">
      <c r="B102" s="18">
        <v>20.100000000000001</v>
      </c>
      <c r="C102" s="18">
        <v>92</v>
      </c>
      <c r="D102" s="18">
        <v>20.100000000000001</v>
      </c>
      <c r="E102" s="18">
        <v>2.9</v>
      </c>
      <c r="F102" s="18">
        <v>3.6</v>
      </c>
      <c r="G102" s="18">
        <v>221</v>
      </c>
      <c r="H102" s="18">
        <v>1020.9</v>
      </c>
      <c r="I102" s="18">
        <v>0</v>
      </c>
      <c r="J102" s="18">
        <v>0</v>
      </c>
      <c r="K102" s="18">
        <v>0</v>
      </c>
      <c r="L102" s="18">
        <v>0.8</v>
      </c>
      <c r="M102" s="18">
        <v>20.100000000000001</v>
      </c>
      <c r="N102">
        <v>226.4</v>
      </c>
      <c r="O102">
        <v>18.600000000000001</v>
      </c>
      <c r="P102">
        <v>18.8</v>
      </c>
      <c r="Q102" s="117">
        <v>6.4583333333333298E-2</v>
      </c>
      <c r="S102" s="216"/>
      <c r="T102" s="216"/>
      <c r="U102" s="208" t="str">
        <f t="shared" si="5"/>
        <v/>
      </c>
      <c r="V102" s="210"/>
      <c r="W102" s="238"/>
      <c r="X102" s="350"/>
      <c r="AT102" s="129"/>
      <c r="AV102" s="114"/>
      <c r="AW102" s="18"/>
      <c r="AY102" s="130"/>
    </row>
    <row r="103" spans="2:51" x14ac:dyDescent="0.25">
      <c r="B103" s="18">
        <v>20.100000000000001</v>
      </c>
      <c r="C103" s="18">
        <v>91</v>
      </c>
      <c r="D103" s="18">
        <v>20.100000000000001</v>
      </c>
      <c r="E103" s="18">
        <v>1.8</v>
      </c>
      <c r="F103" s="18">
        <v>3.6</v>
      </c>
      <c r="G103" s="18">
        <v>338</v>
      </c>
      <c r="H103" s="18">
        <v>1021</v>
      </c>
      <c r="I103" s="18">
        <v>0</v>
      </c>
      <c r="J103" s="18">
        <v>0</v>
      </c>
      <c r="K103" s="18">
        <v>0</v>
      </c>
      <c r="L103" s="18">
        <v>0.8</v>
      </c>
      <c r="M103" s="18">
        <v>20.100000000000001</v>
      </c>
      <c r="N103">
        <v>226.4</v>
      </c>
      <c r="O103">
        <v>18.7</v>
      </c>
      <c r="P103">
        <v>18.8</v>
      </c>
      <c r="Q103" s="117">
        <v>6.5277777777777796E-2</v>
      </c>
      <c r="S103" s="216"/>
      <c r="T103" s="216"/>
      <c r="U103" s="208" t="str">
        <f t="shared" si="5"/>
        <v/>
      </c>
      <c r="V103" s="210"/>
      <c r="W103" s="238"/>
      <c r="X103" s="350"/>
      <c r="AT103" s="129"/>
      <c r="AV103" s="114"/>
      <c r="AW103" s="18"/>
      <c r="AY103" s="130"/>
    </row>
    <row r="104" spans="2:51" x14ac:dyDescent="0.25">
      <c r="B104" s="18">
        <v>20.100000000000001</v>
      </c>
      <c r="C104" s="18">
        <v>92</v>
      </c>
      <c r="D104" s="18">
        <v>20.100000000000001</v>
      </c>
      <c r="E104" s="18">
        <v>3.6</v>
      </c>
      <c r="F104" s="18">
        <v>3.6</v>
      </c>
      <c r="G104" s="18">
        <v>249</v>
      </c>
      <c r="H104" s="18">
        <v>1020.9</v>
      </c>
      <c r="I104" s="18">
        <v>0</v>
      </c>
      <c r="J104" s="18">
        <v>0</v>
      </c>
      <c r="K104" s="18">
        <v>0</v>
      </c>
      <c r="L104" s="18">
        <v>0.8</v>
      </c>
      <c r="M104" s="18">
        <v>20.100000000000001</v>
      </c>
      <c r="N104">
        <v>226.4</v>
      </c>
      <c r="O104">
        <v>18.7</v>
      </c>
      <c r="P104">
        <v>18.899999999999999</v>
      </c>
      <c r="Q104" s="117">
        <v>6.5972222222222196E-2</v>
      </c>
      <c r="S104" s="216"/>
      <c r="T104" s="216"/>
      <c r="U104" s="208" t="str">
        <f t="shared" si="5"/>
        <v/>
      </c>
      <c r="V104" s="210"/>
      <c r="W104" s="238"/>
      <c r="X104" s="350"/>
      <c r="Y104" s="117"/>
      <c r="AT104" s="129"/>
      <c r="AV104" s="114"/>
      <c r="AW104" s="18"/>
      <c r="AY104" s="130"/>
    </row>
    <row r="105" spans="2:51" x14ac:dyDescent="0.25">
      <c r="B105" s="18">
        <v>20.100000000000001</v>
      </c>
      <c r="C105" s="18">
        <v>92</v>
      </c>
      <c r="D105" s="18">
        <v>20.100000000000001</v>
      </c>
      <c r="E105" s="18">
        <v>2.2000000000000002</v>
      </c>
      <c r="F105" s="18">
        <v>3.6</v>
      </c>
      <c r="G105" s="18">
        <v>261</v>
      </c>
      <c r="H105" s="18">
        <v>1020.8</v>
      </c>
      <c r="I105" s="18">
        <v>0</v>
      </c>
      <c r="J105" s="18">
        <v>0</v>
      </c>
      <c r="K105" s="18">
        <v>0</v>
      </c>
      <c r="L105" s="18">
        <v>0.8</v>
      </c>
      <c r="M105" s="18">
        <v>20.100000000000001</v>
      </c>
      <c r="N105">
        <v>226.4</v>
      </c>
      <c r="O105">
        <v>18.7</v>
      </c>
      <c r="P105">
        <v>18.899999999999999</v>
      </c>
      <c r="Q105" s="117">
        <v>6.6666666666666693E-2</v>
      </c>
      <c r="S105" s="216"/>
      <c r="T105" s="216"/>
      <c r="U105" s="208" t="str">
        <f t="shared" si="5"/>
        <v/>
      </c>
      <c r="V105" s="210"/>
      <c r="W105" s="238"/>
      <c r="X105" s="350"/>
      <c r="Y105" s="117"/>
      <c r="AT105" s="129"/>
      <c r="AV105" s="114"/>
      <c r="AW105" s="18"/>
      <c r="AY105" s="130"/>
    </row>
    <row r="106" spans="2:51" x14ac:dyDescent="0.25">
      <c r="B106" s="18">
        <v>20.100000000000001</v>
      </c>
      <c r="C106" s="18">
        <v>92</v>
      </c>
      <c r="D106" s="18">
        <v>20.100000000000001</v>
      </c>
      <c r="E106" s="18">
        <v>4</v>
      </c>
      <c r="F106" s="18">
        <v>5.4</v>
      </c>
      <c r="G106" s="18">
        <v>248</v>
      </c>
      <c r="H106" s="18">
        <v>1021</v>
      </c>
      <c r="I106" s="18">
        <v>0</v>
      </c>
      <c r="J106" s="18">
        <v>0</v>
      </c>
      <c r="K106" s="18">
        <v>0</v>
      </c>
      <c r="L106" s="18">
        <v>0.8</v>
      </c>
      <c r="M106" s="18">
        <v>20.100000000000001</v>
      </c>
      <c r="N106">
        <v>226.4</v>
      </c>
      <c r="O106">
        <v>18.7</v>
      </c>
      <c r="P106">
        <v>18.899999999999999</v>
      </c>
      <c r="Q106" s="117">
        <v>6.7361111111111094E-2</v>
      </c>
      <c r="S106" s="216"/>
      <c r="T106" s="216"/>
      <c r="U106" s="208" t="str">
        <f t="shared" si="5"/>
        <v/>
      </c>
      <c r="V106" s="210"/>
      <c r="W106" s="238"/>
      <c r="X106" s="350"/>
      <c r="AT106" s="129"/>
      <c r="AV106" s="114"/>
      <c r="AW106" s="18"/>
      <c r="AY106" s="130"/>
    </row>
    <row r="107" spans="2:51" x14ac:dyDescent="0.25">
      <c r="B107" s="18">
        <v>20.100000000000001</v>
      </c>
      <c r="C107" s="18">
        <v>92</v>
      </c>
      <c r="D107" s="18">
        <v>20.100000000000001</v>
      </c>
      <c r="E107" s="18">
        <v>5</v>
      </c>
      <c r="F107" s="18">
        <v>5.4</v>
      </c>
      <c r="G107" s="18">
        <v>243</v>
      </c>
      <c r="H107" s="18">
        <v>1020.9</v>
      </c>
      <c r="I107" s="18">
        <v>0</v>
      </c>
      <c r="J107" s="18">
        <v>0</v>
      </c>
      <c r="K107" s="18">
        <v>0</v>
      </c>
      <c r="L107" s="18">
        <v>0.8</v>
      </c>
      <c r="M107" s="18">
        <v>20.100000000000001</v>
      </c>
      <c r="N107">
        <v>226.4</v>
      </c>
      <c r="O107">
        <v>18.7</v>
      </c>
      <c r="P107">
        <v>18.899999999999999</v>
      </c>
      <c r="Q107" s="117">
        <v>6.8055555555555605E-2</v>
      </c>
      <c r="S107" s="216"/>
      <c r="T107" s="216"/>
      <c r="U107" s="208" t="str">
        <f t="shared" si="5"/>
        <v/>
      </c>
      <c r="V107" s="210"/>
      <c r="W107" s="238"/>
      <c r="X107" s="350"/>
      <c r="AT107" s="129"/>
      <c r="AV107" s="114"/>
      <c r="AW107" s="18"/>
      <c r="AY107" s="130"/>
    </row>
    <row r="108" spans="2:51" x14ac:dyDescent="0.25">
      <c r="B108" s="18">
        <v>20.2</v>
      </c>
      <c r="C108" s="18">
        <v>92</v>
      </c>
      <c r="D108" s="18">
        <v>20.2</v>
      </c>
      <c r="E108" s="18">
        <v>4</v>
      </c>
      <c r="F108" s="18">
        <v>5.4</v>
      </c>
      <c r="G108" s="18">
        <v>231</v>
      </c>
      <c r="H108" s="18">
        <v>1020.9</v>
      </c>
      <c r="I108" s="18">
        <v>0</v>
      </c>
      <c r="J108" s="18">
        <v>0</v>
      </c>
      <c r="K108" s="18">
        <v>0</v>
      </c>
      <c r="L108" s="18">
        <v>0.8</v>
      </c>
      <c r="M108" s="18">
        <v>20.100000000000001</v>
      </c>
      <c r="N108">
        <v>226.4</v>
      </c>
      <c r="O108">
        <v>18.7</v>
      </c>
      <c r="P108">
        <v>18.899999999999999</v>
      </c>
      <c r="Q108" s="117">
        <v>6.8750000000000006E-2</v>
      </c>
      <c r="S108" s="216"/>
      <c r="T108" s="216"/>
      <c r="U108" s="208" t="str">
        <f t="shared" si="5"/>
        <v/>
      </c>
      <c r="V108" s="210"/>
      <c r="W108" s="238"/>
      <c r="X108" s="350"/>
      <c r="AT108" s="129"/>
      <c r="AV108" s="114"/>
      <c r="AW108" s="18"/>
      <c r="AY108" s="130"/>
    </row>
    <row r="109" spans="2:51" x14ac:dyDescent="0.25">
      <c r="B109" s="18">
        <v>20.2</v>
      </c>
      <c r="C109" s="18">
        <v>92</v>
      </c>
      <c r="D109" s="18">
        <v>20.2</v>
      </c>
      <c r="E109" s="18">
        <v>5.4</v>
      </c>
      <c r="F109" s="18">
        <v>7.2</v>
      </c>
      <c r="G109" s="18">
        <v>274</v>
      </c>
      <c r="H109" s="18">
        <v>1021</v>
      </c>
      <c r="I109" s="18">
        <v>0</v>
      </c>
      <c r="J109" s="18">
        <v>0</v>
      </c>
      <c r="K109" s="18">
        <v>0</v>
      </c>
      <c r="L109" s="18">
        <v>0.8</v>
      </c>
      <c r="M109" s="18">
        <v>20.100000000000001</v>
      </c>
      <c r="N109">
        <v>226.4</v>
      </c>
      <c r="O109">
        <v>18.7</v>
      </c>
      <c r="P109">
        <v>18.899999999999999</v>
      </c>
      <c r="Q109" s="117">
        <v>6.9444444444444406E-2</v>
      </c>
      <c r="S109" s="216"/>
      <c r="T109" s="216"/>
      <c r="U109" s="208" t="str">
        <f t="shared" si="5"/>
        <v/>
      </c>
      <c r="V109" s="210"/>
      <c r="W109" s="238"/>
      <c r="X109" s="350"/>
      <c r="AT109" s="129"/>
      <c r="AV109" s="114"/>
      <c r="AW109" s="18"/>
      <c r="AY109" s="130"/>
    </row>
    <row r="110" spans="2:51" x14ac:dyDescent="0.25">
      <c r="B110" s="18">
        <v>20.2</v>
      </c>
      <c r="C110" s="18">
        <v>92</v>
      </c>
      <c r="D110" s="18">
        <v>20.2</v>
      </c>
      <c r="E110" s="18">
        <v>5</v>
      </c>
      <c r="F110" s="18">
        <v>7.2</v>
      </c>
      <c r="G110" s="18">
        <v>254</v>
      </c>
      <c r="H110" s="18">
        <v>1020.8</v>
      </c>
      <c r="I110" s="18">
        <v>0</v>
      </c>
      <c r="J110" s="18">
        <v>0</v>
      </c>
      <c r="K110" s="18">
        <v>0</v>
      </c>
      <c r="L110" s="18">
        <v>0.8</v>
      </c>
      <c r="M110" s="18">
        <v>20.100000000000001</v>
      </c>
      <c r="N110">
        <v>226.4</v>
      </c>
      <c r="O110">
        <v>18.7</v>
      </c>
      <c r="P110">
        <v>18.899999999999999</v>
      </c>
      <c r="Q110" s="117">
        <v>7.0138888888888903E-2</v>
      </c>
      <c r="S110" s="216"/>
      <c r="T110" s="216"/>
      <c r="U110" s="208" t="str">
        <f t="shared" si="5"/>
        <v/>
      </c>
      <c r="V110" s="210"/>
      <c r="W110" s="238"/>
      <c r="X110" s="350"/>
      <c r="AT110" s="129"/>
      <c r="AV110" s="114"/>
      <c r="AW110" s="18"/>
      <c r="AY110" s="130"/>
    </row>
    <row r="111" spans="2:51" x14ac:dyDescent="0.25">
      <c r="B111" s="18">
        <v>20.2</v>
      </c>
      <c r="C111" s="18">
        <v>92</v>
      </c>
      <c r="D111" s="18">
        <v>20.2</v>
      </c>
      <c r="E111" s="18">
        <v>5</v>
      </c>
      <c r="F111" s="18">
        <v>7.2</v>
      </c>
      <c r="G111" s="18">
        <v>260</v>
      </c>
      <c r="H111" s="18">
        <v>1020.7</v>
      </c>
      <c r="I111" s="18">
        <v>0</v>
      </c>
      <c r="J111" s="18">
        <v>0</v>
      </c>
      <c r="K111" s="18">
        <v>0</v>
      </c>
      <c r="L111" s="18">
        <v>0.8</v>
      </c>
      <c r="M111" s="18">
        <v>20.100000000000001</v>
      </c>
      <c r="N111">
        <v>226.4</v>
      </c>
      <c r="O111">
        <v>18.7</v>
      </c>
      <c r="P111">
        <v>18.899999999999999</v>
      </c>
      <c r="Q111" s="117">
        <v>7.0833333333333304E-2</v>
      </c>
      <c r="S111" s="216"/>
      <c r="T111" s="216"/>
      <c r="U111" s="208" t="str">
        <f t="shared" si="5"/>
        <v/>
      </c>
      <c r="V111" s="210"/>
      <c r="W111" s="238"/>
      <c r="X111" s="350"/>
      <c r="AL111" s="60"/>
      <c r="AT111" s="129"/>
      <c r="AV111" s="114"/>
      <c r="AW111" s="18"/>
      <c r="AY111" s="130"/>
    </row>
    <row r="112" spans="2:51" x14ac:dyDescent="0.25">
      <c r="B112" s="18">
        <v>20.2</v>
      </c>
      <c r="C112" s="18">
        <v>92</v>
      </c>
      <c r="D112" s="18">
        <v>20.2</v>
      </c>
      <c r="E112" s="18">
        <v>3.2</v>
      </c>
      <c r="F112" s="18">
        <v>5.4</v>
      </c>
      <c r="G112" s="18">
        <v>250</v>
      </c>
      <c r="H112" s="18">
        <v>1020.6</v>
      </c>
      <c r="I112" s="18">
        <v>0</v>
      </c>
      <c r="J112" s="18">
        <v>0</v>
      </c>
      <c r="K112" s="18">
        <v>0</v>
      </c>
      <c r="L112" s="18">
        <v>0.8</v>
      </c>
      <c r="M112" s="18">
        <v>20.100000000000001</v>
      </c>
      <c r="N112">
        <v>226.4</v>
      </c>
      <c r="O112">
        <v>18.7</v>
      </c>
      <c r="P112">
        <v>18.899999999999999</v>
      </c>
      <c r="Q112" s="117">
        <v>7.1527777777777801E-2</v>
      </c>
      <c r="S112" s="216"/>
      <c r="T112" s="216"/>
      <c r="U112" s="208" t="str">
        <f t="shared" si="5"/>
        <v/>
      </c>
      <c r="V112" s="210"/>
      <c r="W112" s="238"/>
      <c r="X112" s="350"/>
      <c r="AC112" s="60"/>
      <c r="AD112" s="60"/>
      <c r="AF112" s="60"/>
      <c r="AK112" s="60"/>
      <c r="AL112" s="60"/>
      <c r="AT112" s="129"/>
      <c r="AV112" s="114"/>
      <c r="AW112" s="18"/>
      <c r="AY112" s="130"/>
    </row>
    <row r="113" spans="2:51" x14ac:dyDescent="0.25">
      <c r="B113" s="18">
        <v>20.2</v>
      </c>
      <c r="C113" s="18">
        <v>92</v>
      </c>
      <c r="D113" s="18">
        <v>20.2</v>
      </c>
      <c r="E113" s="18">
        <v>3.2</v>
      </c>
      <c r="F113" s="18">
        <v>5.4</v>
      </c>
      <c r="G113" s="18">
        <v>208</v>
      </c>
      <c r="H113" s="18">
        <v>1020.8</v>
      </c>
      <c r="I113" s="18">
        <v>0</v>
      </c>
      <c r="J113" s="18">
        <v>0</v>
      </c>
      <c r="K113" s="18">
        <v>0</v>
      </c>
      <c r="L113" s="18">
        <v>0.8</v>
      </c>
      <c r="M113" s="18">
        <v>20.100000000000001</v>
      </c>
      <c r="N113">
        <v>226.4</v>
      </c>
      <c r="O113">
        <v>18.7</v>
      </c>
      <c r="P113">
        <v>19</v>
      </c>
      <c r="Q113" s="117">
        <v>7.2222222222222202E-2</v>
      </c>
      <c r="S113" s="216"/>
      <c r="T113" s="216"/>
      <c r="U113" s="208" t="str">
        <f t="shared" si="5"/>
        <v/>
      </c>
      <c r="V113" s="210"/>
      <c r="W113" s="238"/>
      <c r="X113" s="350"/>
      <c r="AL113" s="60"/>
      <c r="AT113" s="129"/>
      <c r="AV113" s="114"/>
      <c r="AW113" s="18"/>
      <c r="AY113" s="130"/>
    </row>
    <row r="114" spans="2:51" x14ac:dyDescent="0.25">
      <c r="B114" s="18">
        <v>20.2</v>
      </c>
      <c r="C114" s="18">
        <v>92</v>
      </c>
      <c r="D114" s="18">
        <v>20.2</v>
      </c>
      <c r="E114" s="18">
        <v>2.9</v>
      </c>
      <c r="F114" s="18">
        <v>3.6</v>
      </c>
      <c r="G114" s="18">
        <v>272</v>
      </c>
      <c r="H114" s="18">
        <v>1021</v>
      </c>
      <c r="I114" s="18">
        <v>0</v>
      </c>
      <c r="J114" s="18">
        <v>0</v>
      </c>
      <c r="K114" s="18">
        <v>0</v>
      </c>
      <c r="L114" s="18">
        <v>0.8</v>
      </c>
      <c r="M114" s="18">
        <v>20.100000000000001</v>
      </c>
      <c r="N114">
        <v>226.4</v>
      </c>
      <c r="O114">
        <v>18.8</v>
      </c>
      <c r="P114">
        <v>19</v>
      </c>
      <c r="Q114" s="117">
        <v>7.2916666666666699E-2</v>
      </c>
      <c r="S114" s="216"/>
      <c r="T114" s="216"/>
      <c r="U114" s="208" t="str">
        <f t="shared" si="5"/>
        <v/>
      </c>
      <c r="V114" s="210"/>
      <c r="W114" s="238"/>
      <c r="X114" s="350"/>
      <c r="AL114" s="60"/>
      <c r="AT114" s="129"/>
      <c r="AV114" s="114"/>
      <c r="AW114" s="18"/>
      <c r="AY114" s="130"/>
    </row>
    <row r="115" spans="2:51" x14ac:dyDescent="0.25">
      <c r="B115" s="18">
        <v>20.2</v>
      </c>
      <c r="C115" s="18">
        <v>92</v>
      </c>
      <c r="D115" s="18">
        <v>20.2</v>
      </c>
      <c r="E115" s="18">
        <v>7.2</v>
      </c>
      <c r="F115" s="18">
        <v>9.4</v>
      </c>
      <c r="G115" s="18">
        <v>236</v>
      </c>
      <c r="H115" s="18">
        <v>1020.9</v>
      </c>
      <c r="I115" s="18">
        <v>0</v>
      </c>
      <c r="J115" s="18">
        <v>0</v>
      </c>
      <c r="K115" s="18">
        <v>0</v>
      </c>
      <c r="L115" s="18">
        <v>0.8</v>
      </c>
      <c r="M115" s="18">
        <v>20.100000000000001</v>
      </c>
      <c r="N115">
        <v>226.4</v>
      </c>
      <c r="O115">
        <v>18.8</v>
      </c>
      <c r="P115">
        <v>19</v>
      </c>
      <c r="Q115" s="117">
        <v>7.3611111111111099E-2</v>
      </c>
      <c r="S115" s="216"/>
      <c r="T115" s="216"/>
      <c r="U115" s="208" t="str">
        <f t="shared" si="5"/>
        <v/>
      </c>
      <c r="V115" s="210"/>
      <c r="W115" s="238"/>
      <c r="X115" s="350"/>
      <c r="AT115" s="129"/>
      <c r="AV115" s="114"/>
      <c r="AW115" s="18"/>
      <c r="AY115" s="130"/>
    </row>
    <row r="116" spans="2:51" x14ac:dyDescent="0.25">
      <c r="B116" s="18">
        <v>20.2</v>
      </c>
      <c r="C116" s="18">
        <v>92</v>
      </c>
      <c r="D116" s="18">
        <v>20.2</v>
      </c>
      <c r="E116" s="18">
        <v>5</v>
      </c>
      <c r="F116" s="18">
        <v>5.4</v>
      </c>
      <c r="G116" s="18">
        <v>227</v>
      </c>
      <c r="H116" s="18">
        <v>1020.7</v>
      </c>
      <c r="I116" s="18">
        <v>0</v>
      </c>
      <c r="J116" s="18">
        <v>0</v>
      </c>
      <c r="K116" s="18">
        <v>0</v>
      </c>
      <c r="L116" s="18">
        <v>0.8</v>
      </c>
      <c r="M116" s="18">
        <v>20.100000000000001</v>
      </c>
      <c r="N116">
        <v>226.4</v>
      </c>
      <c r="O116">
        <v>18.8</v>
      </c>
      <c r="P116">
        <v>19</v>
      </c>
      <c r="Q116" s="117">
        <v>7.4305555555555597E-2</v>
      </c>
      <c r="S116" s="216"/>
      <c r="T116" s="216"/>
      <c r="U116" s="208" t="str">
        <f t="shared" si="5"/>
        <v/>
      </c>
      <c r="V116" s="210"/>
      <c r="W116" s="238"/>
      <c r="X116" s="350"/>
      <c r="AT116" s="129"/>
      <c r="AV116" s="114"/>
      <c r="AW116" s="18"/>
      <c r="AY116" s="130"/>
    </row>
    <row r="117" spans="2:51" x14ac:dyDescent="0.25">
      <c r="B117" s="18">
        <v>20.2</v>
      </c>
      <c r="C117" s="18">
        <v>92</v>
      </c>
      <c r="D117" s="18">
        <v>20.2</v>
      </c>
      <c r="E117" s="18">
        <v>3.6</v>
      </c>
      <c r="F117" s="18">
        <v>3.6</v>
      </c>
      <c r="G117" s="18">
        <v>249</v>
      </c>
      <c r="H117" s="18">
        <v>1021.1</v>
      </c>
      <c r="I117" s="18">
        <v>0</v>
      </c>
      <c r="J117" s="18">
        <v>0</v>
      </c>
      <c r="K117" s="18">
        <v>0</v>
      </c>
      <c r="L117" s="18">
        <v>0.8</v>
      </c>
      <c r="M117" s="18">
        <v>20.100000000000001</v>
      </c>
      <c r="N117">
        <v>226.4</v>
      </c>
      <c r="O117">
        <v>18.8</v>
      </c>
      <c r="P117">
        <v>19</v>
      </c>
      <c r="Q117" s="117">
        <v>7.4999999999999997E-2</v>
      </c>
      <c r="S117" s="216"/>
      <c r="T117" s="216"/>
      <c r="U117" s="208" t="str">
        <f t="shared" si="5"/>
        <v/>
      </c>
      <c r="V117" s="210"/>
      <c r="W117" s="238"/>
      <c r="X117" s="350"/>
      <c r="AT117" s="129"/>
      <c r="AV117" s="114"/>
      <c r="AW117" s="18"/>
      <c r="AY117" s="130"/>
    </row>
    <row r="118" spans="2:51" x14ac:dyDescent="0.25">
      <c r="B118" s="18">
        <v>20.2</v>
      </c>
      <c r="C118" s="18">
        <v>92</v>
      </c>
      <c r="D118" s="18">
        <v>20.2</v>
      </c>
      <c r="E118" s="18">
        <v>3.6</v>
      </c>
      <c r="F118" s="18">
        <v>5.4</v>
      </c>
      <c r="G118" s="18">
        <v>231</v>
      </c>
      <c r="H118" s="18">
        <v>1021</v>
      </c>
      <c r="I118" s="18">
        <v>0</v>
      </c>
      <c r="J118" s="18">
        <v>0</v>
      </c>
      <c r="K118" s="18">
        <v>0</v>
      </c>
      <c r="L118" s="18">
        <v>0.8</v>
      </c>
      <c r="M118" s="18">
        <v>20.100000000000001</v>
      </c>
      <c r="N118">
        <v>226.4</v>
      </c>
      <c r="O118">
        <v>18.899999999999999</v>
      </c>
      <c r="P118">
        <v>19.100000000000001</v>
      </c>
      <c r="Q118" s="117">
        <v>7.5694444444444495E-2</v>
      </c>
      <c r="S118" s="216"/>
      <c r="T118" s="216"/>
      <c r="U118" s="208" t="str">
        <f t="shared" si="5"/>
        <v/>
      </c>
      <c r="V118" s="210"/>
      <c r="W118" s="238"/>
      <c r="X118" s="350"/>
      <c r="AT118" s="129"/>
      <c r="AV118" s="114"/>
      <c r="AW118" s="18"/>
      <c r="AY118" s="130"/>
    </row>
    <row r="119" spans="2:51" x14ac:dyDescent="0.25">
      <c r="B119" s="18">
        <v>20.2</v>
      </c>
      <c r="C119" s="18">
        <v>92</v>
      </c>
      <c r="D119" s="18">
        <v>20.2</v>
      </c>
      <c r="E119" s="18">
        <v>2.2000000000000002</v>
      </c>
      <c r="F119" s="18">
        <v>3.6</v>
      </c>
      <c r="G119" s="18">
        <v>78</v>
      </c>
      <c r="H119" s="18">
        <v>1020.9</v>
      </c>
      <c r="I119" s="18">
        <v>0</v>
      </c>
      <c r="J119" s="18">
        <v>0</v>
      </c>
      <c r="K119" s="18">
        <v>0</v>
      </c>
      <c r="L119" s="18">
        <v>0.8</v>
      </c>
      <c r="M119" s="18">
        <v>20.100000000000001</v>
      </c>
      <c r="N119">
        <v>226.4</v>
      </c>
      <c r="O119">
        <v>18.899999999999999</v>
      </c>
      <c r="P119">
        <v>19</v>
      </c>
      <c r="Q119" s="117">
        <v>7.6388888888888895E-2</v>
      </c>
      <c r="S119" s="216"/>
      <c r="T119" s="216"/>
      <c r="U119" s="208" t="str">
        <f t="shared" si="5"/>
        <v/>
      </c>
      <c r="V119" s="210"/>
      <c r="W119" s="238"/>
      <c r="X119" s="350"/>
      <c r="AT119" s="129"/>
      <c r="AV119" s="114"/>
      <c r="AW119" s="18"/>
      <c r="AY119" s="130"/>
    </row>
    <row r="120" spans="2:51" x14ac:dyDescent="0.25">
      <c r="B120" s="18">
        <v>20.2</v>
      </c>
      <c r="C120" s="18">
        <v>92</v>
      </c>
      <c r="D120" s="18">
        <v>20.2</v>
      </c>
      <c r="E120" s="18">
        <v>2.9</v>
      </c>
      <c r="F120" s="18">
        <v>3.6</v>
      </c>
      <c r="G120" s="18">
        <v>317</v>
      </c>
      <c r="H120" s="18">
        <v>1021</v>
      </c>
      <c r="I120" s="18">
        <v>0</v>
      </c>
      <c r="J120" s="18">
        <v>0</v>
      </c>
      <c r="K120" s="18">
        <v>0</v>
      </c>
      <c r="L120" s="18">
        <v>0.8</v>
      </c>
      <c r="M120" s="18">
        <v>20.100000000000001</v>
      </c>
      <c r="N120">
        <v>226.4</v>
      </c>
      <c r="O120">
        <v>18.899999999999999</v>
      </c>
      <c r="P120">
        <v>19.100000000000001</v>
      </c>
      <c r="Q120" s="117">
        <v>7.7083333333333295E-2</v>
      </c>
      <c r="S120" s="216"/>
      <c r="T120" s="216"/>
      <c r="U120" s="208" t="str">
        <f t="shared" si="5"/>
        <v/>
      </c>
      <c r="V120" s="210"/>
      <c r="W120" s="238"/>
      <c r="X120" s="350"/>
      <c r="AT120" s="129"/>
      <c r="AV120" s="114"/>
      <c r="AW120" s="18"/>
      <c r="AY120" s="130"/>
    </row>
    <row r="121" spans="2:51" x14ac:dyDescent="0.25">
      <c r="B121" s="18">
        <v>20.2</v>
      </c>
      <c r="C121" s="18">
        <v>92</v>
      </c>
      <c r="D121" s="18">
        <v>20.2</v>
      </c>
      <c r="E121" s="18">
        <v>3.6</v>
      </c>
      <c r="F121" s="18">
        <v>5.4</v>
      </c>
      <c r="G121" s="18">
        <v>247</v>
      </c>
      <c r="H121" s="18">
        <v>1020.9</v>
      </c>
      <c r="I121" s="18">
        <v>0</v>
      </c>
      <c r="J121" s="18">
        <v>0</v>
      </c>
      <c r="K121" s="18">
        <v>0</v>
      </c>
      <c r="L121" s="18">
        <v>0.8</v>
      </c>
      <c r="M121" s="18">
        <v>20.100000000000001</v>
      </c>
      <c r="N121">
        <v>226.4</v>
      </c>
      <c r="O121">
        <v>18.899999999999999</v>
      </c>
      <c r="P121">
        <v>19</v>
      </c>
      <c r="Q121" s="117">
        <v>7.7777777777777807E-2</v>
      </c>
      <c r="S121" s="216"/>
      <c r="T121" s="216"/>
      <c r="U121" s="208" t="str">
        <f t="shared" si="5"/>
        <v/>
      </c>
      <c r="V121" s="210"/>
      <c r="W121" s="238"/>
      <c r="X121" s="350"/>
      <c r="AT121" s="129"/>
      <c r="AV121" s="114"/>
      <c r="AW121" s="18"/>
      <c r="AY121" s="130"/>
    </row>
    <row r="122" spans="2:51" x14ac:dyDescent="0.25">
      <c r="B122" s="18">
        <v>20.2</v>
      </c>
      <c r="C122" s="18">
        <v>92</v>
      </c>
      <c r="D122" s="18">
        <v>20.2</v>
      </c>
      <c r="E122" s="18">
        <v>1.8</v>
      </c>
      <c r="F122" s="18">
        <v>1.8</v>
      </c>
      <c r="G122" s="18">
        <v>356</v>
      </c>
      <c r="H122" s="18">
        <v>1021</v>
      </c>
      <c r="I122" s="18">
        <v>0</v>
      </c>
      <c r="J122" s="18">
        <v>0</v>
      </c>
      <c r="K122" s="18">
        <v>0</v>
      </c>
      <c r="L122" s="18">
        <v>0.8</v>
      </c>
      <c r="M122" s="18">
        <v>20.100000000000001</v>
      </c>
      <c r="N122">
        <v>226.4</v>
      </c>
      <c r="O122">
        <v>18.899999999999999</v>
      </c>
      <c r="P122">
        <v>19</v>
      </c>
      <c r="Q122" s="117">
        <v>7.8472222222222193E-2</v>
      </c>
      <c r="S122" s="216"/>
      <c r="T122" s="216"/>
      <c r="U122" s="208" t="str">
        <f t="shared" si="5"/>
        <v/>
      </c>
      <c r="V122" s="210"/>
      <c r="W122" s="238"/>
      <c r="X122" s="350"/>
      <c r="AT122" s="129"/>
      <c r="AV122" s="114"/>
      <c r="AW122" s="18"/>
      <c r="AY122" s="130"/>
    </row>
    <row r="123" spans="2:51" x14ac:dyDescent="0.25">
      <c r="B123" s="18">
        <v>20.2</v>
      </c>
      <c r="C123" s="18">
        <v>92</v>
      </c>
      <c r="D123" s="18">
        <v>20.2</v>
      </c>
      <c r="E123" s="18">
        <v>1.1000000000000001</v>
      </c>
      <c r="F123" s="18">
        <v>1.8</v>
      </c>
      <c r="G123" s="18">
        <v>16</v>
      </c>
      <c r="H123" s="18">
        <v>1020.7</v>
      </c>
      <c r="I123" s="18">
        <v>0</v>
      </c>
      <c r="J123" s="18">
        <v>0</v>
      </c>
      <c r="K123" s="18">
        <v>0</v>
      </c>
      <c r="L123" s="18">
        <v>0.8</v>
      </c>
      <c r="M123" s="18">
        <v>20.100000000000001</v>
      </c>
      <c r="N123">
        <v>226.4</v>
      </c>
      <c r="O123">
        <v>18.899999999999999</v>
      </c>
      <c r="P123">
        <v>19.100000000000001</v>
      </c>
      <c r="Q123" s="117">
        <v>7.9166666666666705E-2</v>
      </c>
      <c r="S123" s="216"/>
      <c r="T123" s="216"/>
      <c r="U123" s="208" t="str">
        <f t="shared" si="5"/>
        <v/>
      </c>
      <c r="V123" s="210"/>
      <c r="W123" s="238"/>
      <c r="X123" s="350"/>
      <c r="AT123" s="129"/>
      <c r="AV123" s="114"/>
      <c r="AW123" s="18"/>
      <c r="AY123" s="130"/>
    </row>
    <row r="124" spans="2:51" x14ac:dyDescent="0.25">
      <c r="B124" s="18">
        <v>20.2</v>
      </c>
      <c r="C124" s="18">
        <v>92</v>
      </c>
      <c r="D124" s="18">
        <v>20.2</v>
      </c>
      <c r="E124" s="18">
        <v>2.9</v>
      </c>
      <c r="F124" s="18">
        <v>3.6</v>
      </c>
      <c r="G124" s="18">
        <v>20</v>
      </c>
      <c r="H124" s="18">
        <v>1020.9</v>
      </c>
      <c r="I124" s="18">
        <v>0</v>
      </c>
      <c r="J124" s="18">
        <v>0</v>
      </c>
      <c r="K124" s="18">
        <v>0</v>
      </c>
      <c r="L124" s="18">
        <v>0.8</v>
      </c>
      <c r="M124" s="18">
        <v>20.100000000000001</v>
      </c>
      <c r="N124">
        <v>226.4</v>
      </c>
      <c r="O124">
        <v>18.899999999999999</v>
      </c>
      <c r="P124">
        <v>19</v>
      </c>
      <c r="Q124" s="117">
        <v>7.9861111111111105E-2</v>
      </c>
      <c r="S124" s="216"/>
      <c r="T124" s="216"/>
      <c r="U124" s="208" t="str">
        <f t="shared" si="5"/>
        <v/>
      </c>
      <c r="V124" s="210"/>
      <c r="W124" s="238"/>
      <c r="X124" s="350"/>
      <c r="AT124" s="129"/>
      <c r="AV124" s="114"/>
      <c r="AW124" s="18"/>
      <c r="AY124" s="130"/>
    </row>
    <row r="125" spans="2:51" x14ac:dyDescent="0.25">
      <c r="B125" s="18">
        <v>20.2</v>
      </c>
      <c r="C125" s="18">
        <v>92</v>
      </c>
      <c r="D125" s="18">
        <v>20.2</v>
      </c>
      <c r="E125" s="18">
        <v>3.2</v>
      </c>
      <c r="F125" s="18">
        <v>3.6</v>
      </c>
      <c r="G125" s="18">
        <v>228</v>
      </c>
      <c r="H125" s="18">
        <v>1020.9</v>
      </c>
      <c r="I125" s="18">
        <v>0</v>
      </c>
      <c r="J125" s="18">
        <v>0</v>
      </c>
      <c r="K125" s="18">
        <v>0</v>
      </c>
      <c r="L125" s="18">
        <v>0.8</v>
      </c>
      <c r="M125" s="18">
        <v>20.100000000000001</v>
      </c>
      <c r="N125">
        <v>226.4</v>
      </c>
      <c r="O125">
        <v>18.899999999999999</v>
      </c>
      <c r="P125">
        <v>19</v>
      </c>
      <c r="Q125" s="117">
        <v>8.0555555555555602E-2</v>
      </c>
      <c r="S125" s="216"/>
      <c r="T125" s="216"/>
      <c r="U125" s="208" t="str">
        <f t="shared" si="5"/>
        <v/>
      </c>
      <c r="V125" s="210"/>
      <c r="W125" s="238"/>
      <c r="X125" s="350"/>
      <c r="AT125" s="129"/>
      <c r="AV125" s="114"/>
      <c r="AW125" s="18"/>
      <c r="AY125" s="130"/>
    </row>
    <row r="126" spans="2:51" x14ac:dyDescent="0.25">
      <c r="B126" s="18">
        <v>20.2</v>
      </c>
      <c r="C126" s="18">
        <v>92</v>
      </c>
      <c r="D126" s="18">
        <v>20.2</v>
      </c>
      <c r="E126" s="18">
        <v>6.1</v>
      </c>
      <c r="F126" s="18">
        <v>7.2</v>
      </c>
      <c r="G126" s="18">
        <v>275</v>
      </c>
      <c r="H126" s="18">
        <v>1020.7</v>
      </c>
      <c r="I126" s="18">
        <v>0</v>
      </c>
      <c r="J126" s="18">
        <v>0</v>
      </c>
      <c r="K126" s="18">
        <v>0</v>
      </c>
      <c r="L126" s="18">
        <v>0.8</v>
      </c>
      <c r="M126" s="18">
        <v>20.100000000000001</v>
      </c>
      <c r="N126">
        <v>226.4</v>
      </c>
      <c r="O126">
        <v>18.899999999999999</v>
      </c>
      <c r="P126">
        <v>19</v>
      </c>
      <c r="Q126" s="117">
        <v>8.1250000000000003E-2</v>
      </c>
      <c r="S126" s="216"/>
      <c r="T126" s="216"/>
      <c r="U126" s="208" t="str">
        <f t="shared" si="5"/>
        <v/>
      </c>
      <c r="V126" s="210"/>
      <c r="W126" s="238"/>
      <c r="X126" s="350"/>
      <c r="AT126" s="129"/>
      <c r="AV126" s="114"/>
      <c r="AW126" s="18"/>
      <c r="AY126" s="130"/>
    </row>
    <row r="127" spans="2:51" x14ac:dyDescent="0.25">
      <c r="B127" s="18">
        <v>20.2</v>
      </c>
      <c r="C127" s="18">
        <v>92</v>
      </c>
      <c r="D127" s="18">
        <v>20.2</v>
      </c>
      <c r="E127" s="18">
        <v>2.9</v>
      </c>
      <c r="F127" s="18">
        <v>3.6</v>
      </c>
      <c r="G127" s="18">
        <v>308</v>
      </c>
      <c r="H127" s="18">
        <v>1020.8</v>
      </c>
      <c r="I127" s="18">
        <v>0</v>
      </c>
      <c r="J127" s="18">
        <v>0</v>
      </c>
      <c r="K127" s="18">
        <v>0</v>
      </c>
      <c r="L127" s="18">
        <v>0.8</v>
      </c>
      <c r="M127" s="18">
        <v>20.100000000000001</v>
      </c>
      <c r="N127">
        <v>226.4</v>
      </c>
      <c r="O127">
        <v>19</v>
      </c>
      <c r="P127">
        <v>19</v>
      </c>
      <c r="Q127" s="117">
        <v>8.1944444444444403E-2</v>
      </c>
      <c r="S127" s="216"/>
      <c r="T127" s="216"/>
      <c r="U127" s="208" t="str">
        <f t="shared" si="5"/>
        <v/>
      </c>
      <c r="V127" s="210"/>
      <c r="W127" s="238"/>
      <c r="X127" s="350"/>
      <c r="AT127" s="129"/>
      <c r="AV127" s="114"/>
      <c r="AW127" s="18"/>
      <c r="AY127" s="130"/>
    </row>
    <row r="128" spans="2:51" x14ac:dyDescent="0.25">
      <c r="B128" s="18">
        <v>20.2</v>
      </c>
      <c r="C128" s="18">
        <v>92</v>
      </c>
      <c r="D128" s="18">
        <v>20.2</v>
      </c>
      <c r="E128" s="18">
        <v>5.8</v>
      </c>
      <c r="F128" s="18">
        <v>7.2</v>
      </c>
      <c r="G128" s="18">
        <v>261</v>
      </c>
      <c r="H128" s="18">
        <v>1020.8</v>
      </c>
      <c r="I128" s="18">
        <v>0</v>
      </c>
      <c r="J128" s="18">
        <v>0</v>
      </c>
      <c r="K128" s="18">
        <v>0</v>
      </c>
      <c r="L128" s="18">
        <v>0.8</v>
      </c>
      <c r="M128" s="18">
        <v>20.100000000000001</v>
      </c>
      <c r="N128">
        <v>226.4</v>
      </c>
      <c r="O128">
        <v>19</v>
      </c>
      <c r="P128">
        <v>19.100000000000001</v>
      </c>
      <c r="Q128" s="117">
        <v>8.2638888888888901E-2</v>
      </c>
      <c r="S128" s="216"/>
      <c r="T128" s="216"/>
      <c r="U128" s="208" t="str">
        <f t="shared" si="5"/>
        <v/>
      </c>
      <c r="V128" s="210"/>
      <c r="W128" s="238"/>
      <c r="X128" s="350"/>
      <c r="AT128" s="129"/>
      <c r="AV128" s="114"/>
      <c r="AW128" s="18"/>
      <c r="AY128" s="130"/>
    </row>
    <row r="129" spans="2:51" x14ac:dyDescent="0.25">
      <c r="B129" s="18">
        <v>20.2</v>
      </c>
      <c r="C129" s="18">
        <v>92</v>
      </c>
      <c r="D129" s="18">
        <v>20.2</v>
      </c>
      <c r="E129" s="18">
        <v>3.2</v>
      </c>
      <c r="F129" s="18">
        <v>3.6</v>
      </c>
      <c r="G129" s="18">
        <v>286</v>
      </c>
      <c r="H129" s="18">
        <v>1020.5</v>
      </c>
      <c r="I129" s="18">
        <v>0</v>
      </c>
      <c r="J129" s="18">
        <v>0</v>
      </c>
      <c r="K129" s="18">
        <v>0</v>
      </c>
      <c r="L129" s="18">
        <v>0.8</v>
      </c>
      <c r="M129" s="18">
        <v>20.100000000000001</v>
      </c>
      <c r="N129">
        <v>226.4</v>
      </c>
      <c r="O129">
        <v>19</v>
      </c>
      <c r="P129">
        <v>19.100000000000001</v>
      </c>
      <c r="Q129" s="117">
        <v>8.3333333333333301E-2</v>
      </c>
      <c r="S129" s="216"/>
      <c r="T129" s="216"/>
      <c r="U129" s="208" t="str">
        <f t="shared" si="5"/>
        <v/>
      </c>
      <c r="V129" s="210"/>
      <c r="W129" s="238"/>
      <c r="X129" s="350"/>
      <c r="AT129" s="129"/>
      <c r="AV129" s="114"/>
      <c r="AW129" s="18"/>
      <c r="AY129" s="130"/>
    </row>
    <row r="130" spans="2:51" x14ac:dyDescent="0.25">
      <c r="B130" s="18">
        <v>20.100000000000001</v>
      </c>
      <c r="C130" s="18">
        <v>92</v>
      </c>
      <c r="D130" s="18">
        <v>20.100000000000001</v>
      </c>
      <c r="E130" s="18">
        <v>2.2000000000000002</v>
      </c>
      <c r="F130" s="18">
        <v>3.6</v>
      </c>
      <c r="G130" s="18">
        <v>21</v>
      </c>
      <c r="H130" s="18">
        <v>1020.6</v>
      </c>
      <c r="I130" s="18">
        <v>0</v>
      </c>
      <c r="J130" s="18">
        <v>0</v>
      </c>
      <c r="K130" s="18">
        <v>0</v>
      </c>
      <c r="L130" s="18">
        <v>0.8</v>
      </c>
      <c r="M130" s="18">
        <v>20.100000000000001</v>
      </c>
      <c r="N130">
        <v>226.4</v>
      </c>
      <c r="O130">
        <v>19</v>
      </c>
      <c r="P130">
        <v>19.100000000000001</v>
      </c>
      <c r="Q130" s="117">
        <v>8.4027777777777798E-2</v>
      </c>
      <c r="S130" s="216"/>
      <c r="T130" s="216"/>
      <c r="U130" s="208" t="str">
        <f t="shared" si="5"/>
        <v/>
      </c>
      <c r="V130" s="210"/>
      <c r="W130" s="238"/>
      <c r="X130" s="350"/>
      <c r="AT130" s="129"/>
      <c r="AV130" s="114"/>
      <c r="AW130" s="18"/>
      <c r="AY130" s="130"/>
    </row>
    <row r="131" spans="2:51" x14ac:dyDescent="0.25">
      <c r="B131" s="18">
        <v>20.100000000000001</v>
      </c>
      <c r="C131" s="18">
        <v>92</v>
      </c>
      <c r="D131" s="18">
        <v>20.100000000000001</v>
      </c>
      <c r="E131" s="18">
        <v>2.2000000000000002</v>
      </c>
      <c r="F131" s="18">
        <v>3.6</v>
      </c>
      <c r="G131" s="18">
        <v>272</v>
      </c>
      <c r="H131" s="18">
        <v>1020.6</v>
      </c>
      <c r="I131" s="18">
        <v>0</v>
      </c>
      <c r="J131" s="18">
        <v>0</v>
      </c>
      <c r="K131" s="18">
        <v>0</v>
      </c>
      <c r="L131" s="18">
        <v>0.8</v>
      </c>
      <c r="M131" s="18">
        <v>20.100000000000001</v>
      </c>
      <c r="N131">
        <v>226.4</v>
      </c>
      <c r="O131">
        <v>18.899999999999999</v>
      </c>
      <c r="P131">
        <v>19.100000000000001</v>
      </c>
      <c r="Q131" s="117">
        <v>8.4722222222222199E-2</v>
      </c>
      <c r="S131" s="216"/>
      <c r="T131" s="216"/>
      <c r="U131" s="208" t="str">
        <f t="shared" si="5"/>
        <v/>
      </c>
      <c r="V131" s="210"/>
      <c r="W131" s="238"/>
      <c r="X131" s="350"/>
      <c r="AT131" s="129"/>
      <c r="AV131" s="114"/>
      <c r="AW131" s="18"/>
      <c r="AY131" s="130"/>
    </row>
    <row r="132" spans="2:51" x14ac:dyDescent="0.25">
      <c r="B132" s="18">
        <v>20.100000000000001</v>
      </c>
      <c r="C132" s="18">
        <v>93</v>
      </c>
      <c r="D132" s="18">
        <v>20.100000000000001</v>
      </c>
      <c r="E132" s="18">
        <v>3.6</v>
      </c>
      <c r="F132" s="18">
        <v>5.4</v>
      </c>
      <c r="G132" s="18">
        <v>275</v>
      </c>
      <c r="H132" s="18">
        <v>1020.6</v>
      </c>
      <c r="I132" s="18">
        <v>0</v>
      </c>
      <c r="J132" s="18">
        <v>0</v>
      </c>
      <c r="K132" s="18">
        <v>0</v>
      </c>
      <c r="L132" s="18">
        <v>0.8</v>
      </c>
      <c r="M132" s="18">
        <v>20.100000000000001</v>
      </c>
      <c r="N132">
        <v>226.4</v>
      </c>
      <c r="O132">
        <v>19</v>
      </c>
      <c r="P132">
        <v>19.100000000000001</v>
      </c>
      <c r="Q132" s="117">
        <v>8.5416666666666696E-2</v>
      </c>
      <c r="S132" s="216"/>
      <c r="T132" s="216"/>
      <c r="U132" s="208" t="str">
        <f t="shared" si="5"/>
        <v/>
      </c>
      <c r="V132" s="210"/>
      <c r="W132" s="238"/>
      <c r="X132" s="350"/>
      <c r="AT132" s="129"/>
      <c r="AV132" s="114"/>
      <c r="AW132" s="18"/>
      <c r="AY132" s="130"/>
    </row>
    <row r="133" spans="2:51" x14ac:dyDescent="0.25">
      <c r="B133" s="18">
        <v>20.100000000000001</v>
      </c>
      <c r="C133" s="18">
        <v>93</v>
      </c>
      <c r="D133" s="18">
        <v>20.100000000000001</v>
      </c>
      <c r="E133" s="18">
        <v>3.6</v>
      </c>
      <c r="F133" s="18">
        <v>3.6</v>
      </c>
      <c r="G133" s="18">
        <v>286</v>
      </c>
      <c r="H133" s="18">
        <v>1020.6</v>
      </c>
      <c r="I133" s="18">
        <v>0</v>
      </c>
      <c r="J133" s="18">
        <v>0</v>
      </c>
      <c r="K133" s="18">
        <v>0</v>
      </c>
      <c r="L133" s="18">
        <v>0.8</v>
      </c>
      <c r="M133" s="18">
        <v>20.100000000000001</v>
      </c>
      <c r="N133">
        <v>226.4</v>
      </c>
      <c r="O133">
        <v>18.899999999999999</v>
      </c>
      <c r="P133">
        <v>19</v>
      </c>
      <c r="Q133" s="117">
        <v>8.6111111111111097E-2</v>
      </c>
      <c r="S133" s="216"/>
      <c r="T133" s="216"/>
      <c r="U133" s="208" t="str">
        <f t="shared" si="5"/>
        <v/>
      </c>
      <c r="V133" s="210"/>
      <c r="W133" s="238"/>
      <c r="X133" s="350"/>
      <c r="AT133" s="129"/>
      <c r="AV133" s="114"/>
      <c r="AW133" s="18"/>
      <c r="AY133" s="130"/>
    </row>
    <row r="134" spans="2:51" x14ac:dyDescent="0.25">
      <c r="B134" s="18">
        <v>20.100000000000001</v>
      </c>
      <c r="C134" s="18">
        <v>93</v>
      </c>
      <c r="D134" s="18">
        <v>20.100000000000001</v>
      </c>
      <c r="E134" s="18">
        <v>2.9</v>
      </c>
      <c r="F134" s="18">
        <v>3.6</v>
      </c>
      <c r="G134" s="18">
        <v>79</v>
      </c>
      <c r="H134" s="18">
        <v>1020.7</v>
      </c>
      <c r="I134" s="18">
        <v>0</v>
      </c>
      <c r="J134" s="18">
        <v>0</v>
      </c>
      <c r="K134" s="18">
        <v>0</v>
      </c>
      <c r="L134" s="18">
        <v>0.8</v>
      </c>
      <c r="M134" s="18">
        <v>20.100000000000001</v>
      </c>
      <c r="N134">
        <v>226.4</v>
      </c>
      <c r="O134">
        <v>18.899999999999999</v>
      </c>
      <c r="P134">
        <v>19.100000000000001</v>
      </c>
      <c r="Q134" s="117">
        <v>8.6805555555555594E-2</v>
      </c>
      <c r="S134" s="216"/>
      <c r="T134" s="216"/>
      <c r="U134" s="208" t="str">
        <f t="shared" si="5"/>
        <v/>
      </c>
      <c r="V134" s="210"/>
      <c r="W134" s="238"/>
      <c r="X134" s="350"/>
      <c r="AT134" s="129"/>
      <c r="AV134" s="114"/>
      <c r="AW134" s="18"/>
      <c r="AY134" s="130"/>
    </row>
    <row r="135" spans="2:51" x14ac:dyDescent="0.25">
      <c r="B135" s="18">
        <v>20.100000000000001</v>
      </c>
      <c r="C135" s="18">
        <v>93</v>
      </c>
      <c r="D135" s="18">
        <v>20.100000000000001</v>
      </c>
      <c r="E135" s="18">
        <v>0.4</v>
      </c>
      <c r="F135" s="18">
        <v>1.8</v>
      </c>
      <c r="G135" s="18">
        <v>60</v>
      </c>
      <c r="H135" s="18">
        <v>1020.5</v>
      </c>
      <c r="I135" s="18">
        <v>0</v>
      </c>
      <c r="J135" s="18">
        <v>0</v>
      </c>
      <c r="K135" s="18">
        <v>0</v>
      </c>
      <c r="L135" s="18">
        <v>0.8</v>
      </c>
      <c r="M135" s="18">
        <v>20.100000000000001</v>
      </c>
      <c r="N135">
        <v>226.4</v>
      </c>
      <c r="O135">
        <v>18.899999999999999</v>
      </c>
      <c r="P135">
        <v>19.100000000000001</v>
      </c>
      <c r="Q135" s="117">
        <v>8.7499999999999994E-2</v>
      </c>
      <c r="S135" s="216"/>
      <c r="T135" s="216"/>
      <c r="U135" s="208" t="str">
        <f t="shared" si="5"/>
        <v/>
      </c>
      <c r="V135" s="210"/>
      <c r="W135" s="238"/>
      <c r="X135" s="350"/>
      <c r="AT135" s="129"/>
      <c r="AV135" s="114"/>
      <c r="AW135" s="18"/>
      <c r="AY135" s="130"/>
    </row>
    <row r="136" spans="2:51" x14ac:dyDescent="0.25">
      <c r="B136" s="18">
        <v>20.100000000000001</v>
      </c>
      <c r="C136" s="18">
        <v>93</v>
      </c>
      <c r="D136" s="18">
        <v>20.100000000000001</v>
      </c>
      <c r="E136" s="18">
        <v>0</v>
      </c>
      <c r="F136" s="18">
        <v>0</v>
      </c>
      <c r="G136" s="18">
        <v>53</v>
      </c>
      <c r="H136" s="18">
        <v>1020.7</v>
      </c>
      <c r="I136" s="18">
        <v>0</v>
      </c>
      <c r="J136" s="18">
        <v>0</v>
      </c>
      <c r="K136" s="18">
        <v>0</v>
      </c>
      <c r="L136" s="18">
        <v>0.8</v>
      </c>
      <c r="M136" s="18">
        <v>20.100000000000001</v>
      </c>
      <c r="N136">
        <v>226.4</v>
      </c>
      <c r="O136">
        <v>18.899999999999999</v>
      </c>
      <c r="P136">
        <v>19.100000000000001</v>
      </c>
      <c r="Q136" s="117">
        <v>8.8194444444444506E-2</v>
      </c>
      <c r="S136" s="216"/>
      <c r="T136" s="216"/>
      <c r="U136" s="208" t="str">
        <f t="shared" si="5"/>
        <v/>
      </c>
      <c r="V136" s="210"/>
      <c r="W136" s="238"/>
      <c r="X136" s="350"/>
      <c r="AT136" s="129"/>
      <c r="AV136" s="114"/>
      <c r="AW136" s="18"/>
      <c r="AY136" s="130"/>
    </row>
    <row r="137" spans="2:51" x14ac:dyDescent="0.25">
      <c r="B137" s="18">
        <v>20.100000000000001</v>
      </c>
      <c r="C137" s="18">
        <v>93</v>
      </c>
      <c r="D137" s="18">
        <v>20.100000000000001</v>
      </c>
      <c r="E137" s="18">
        <v>0.4</v>
      </c>
      <c r="F137" s="18">
        <v>1.8</v>
      </c>
      <c r="G137" s="18">
        <v>1</v>
      </c>
      <c r="H137" s="18">
        <v>1020.8</v>
      </c>
      <c r="I137" s="18">
        <v>0</v>
      </c>
      <c r="J137" s="18">
        <v>0</v>
      </c>
      <c r="K137" s="18">
        <v>0</v>
      </c>
      <c r="L137" s="18">
        <v>0.8</v>
      </c>
      <c r="M137" s="18">
        <v>20.100000000000001</v>
      </c>
      <c r="N137">
        <v>226.4</v>
      </c>
      <c r="O137">
        <v>18.899999999999999</v>
      </c>
      <c r="P137">
        <v>19</v>
      </c>
      <c r="Q137" s="117">
        <v>8.8888888888888906E-2</v>
      </c>
      <c r="S137" s="216"/>
      <c r="T137" s="216"/>
      <c r="U137" s="208" t="str">
        <f t="shared" si="5"/>
        <v/>
      </c>
      <c r="V137" s="210"/>
      <c r="W137" s="238"/>
      <c r="X137" s="350"/>
      <c r="AT137" s="129"/>
      <c r="AV137" s="114"/>
      <c r="AW137" s="18"/>
      <c r="AY137" s="130"/>
    </row>
    <row r="138" spans="2:51" x14ac:dyDescent="0.25">
      <c r="B138" s="18">
        <v>20.100000000000001</v>
      </c>
      <c r="C138" s="18">
        <v>93</v>
      </c>
      <c r="D138" s="18">
        <v>20.100000000000001</v>
      </c>
      <c r="E138" s="18">
        <v>2.2000000000000002</v>
      </c>
      <c r="F138" s="18">
        <v>3.6</v>
      </c>
      <c r="G138" s="18">
        <v>313</v>
      </c>
      <c r="H138" s="18">
        <v>1020.7</v>
      </c>
      <c r="I138" s="18">
        <v>0</v>
      </c>
      <c r="J138" s="18">
        <v>0</v>
      </c>
      <c r="K138" s="18">
        <v>0</v>
      </c>
      <c r="L138" s="18">
        <v>0.8</v>
      </c>
      <c r="M138" s="18">
        <v>20.100000000000001</v>
      </c>
      <c r="N138">
        <v>226.4</v>
      </c>
      <c r="O138">
        <v>18.899999999999999</v>
      </c>
      <c r="P138">
        <v>19</v>
      </c>
      <c r="Q138" s="117">
        <v>8.9583333333333307E-2</v>
      </c>
      <c r="S138" s="216"/>
      <c r="T138" s="216"/>
      <c r="U138" s="208" t="str">
        <f t="shared" si="5"/>
        <v/>
      </c>
      <c r="V138" s="210"/>
      <c r="W138" s="238"/>
      <c r="X138" s="350"/>
      <c r="AT138" s="129"/>
      <c r="AV138" s="114"/>
      <c r="AW138" s="18"/>
      <c r="AY138" s="130"/>
    </row>
    <row r="139" spans="2:51" x14ac:dyDescent="0.25">
      <c r="B139" s="18">
        <v>20.100000000000001</v>
      </c>
      <c r="C139" s="18">
        <v>93</v>
      </c>
      <c r="D139" s="18">
        <v>20.100000000000001</v>
      </c>
      <c r="E139" s="18">
        <v>2.5</v>
      </c>
      <c r="F139" s="18">
        <v>3.6</v>
      </c>
      <c r="G139" s="18">
        <v>312</v>
      </c>
      <c r="H139" s="18">
        <v>1021</v>
      </c>
      <c r="I139" s="18">
        <v>0</v>
      </c>
      <c r="J139" s="18">
        <v>0</v>
      </c>
      <c r="K139" s="18">
        <v>0</v>
      </c>
      <c r="L139" s="18">
        <v>0.8</v>
      </c>
      <c r="M139" s="18">
        <v>20.100000000000001</v>
      </c>
      <c r="N139">
        <v>226.4</v>
      </c>
      <c r="O139">
        <v>18.899999999999999</v>
      </c>
      <c r="P139">
        <v>19</v>
      </c>
      <c r="Q139" s="117">
        <v>9.0277777777777804E-2</v>
      </c>
      <c r="S139" s="216"/>
      <c r="T139" s="216"/>
      <c r="U139" s="208" t="str">
        <f t="shared" si="5"/>
        <v/>
      </c>
      <c r="V139" s="210"/>
      <c r="W139" s="238"/>
      <c r="X139" s="350"/>
      <c r="AT139" s="129"/>
      <c r="AV139" s="114"/>
      <c r="AW139" s="18"/>
      <c r="AY139" s="130"/>
    </row>
    <row r="140" spans="2:51" x14ac:dyDescent="0.25">
      <c r="B140" s="18">
        <v>20.100000000000001</v>
      </c>
      <c r="C140" s="18">
        <v>93</v>
      </c>
      <c r="D140" s="18">
        <v>20.100000000000001</v>
      </c>
      <c r="E140" s="18">
        <v>2.2000000000000002</v>
      </c>
      <c r="F140" s="18">
        <v>3.6</v>
      </c>
      <c r="G140" s="18">
        <v>337</v>
      </c>
      <c r="H140" s="18">
        <v>1020.9</v>
      </c>
      <c r="I140" s="18">
        <v>0</v>
      </c>
      <c r="J140" s="18">
        <v>0</v>
      </c>
      <c r="K140" s="18">
        <v>0</v>
      </c>
      <c r="L140" s="18">
        <v>0.8</v>
      </c>
      <c r="M140" s="18">
        <v>20.100000000000001</v>
      </c>
      <c r="N140">
        <v>226.4</v>
      </c>
      <c r="O140">
        <v>18.899999999999999</v>
      </c>
      <c r="P140">
        <v>19</v>
      </c>
      <c r="Q140" s="117">
        <v>9.0972222222222204E-2</v>
      </c>
      <c r="S140" s="216"/>
      <c r="T140" s="216"/>
      <c r="U140" s="208" t="str">
        <f t="shared" ref="U140:U203" si="6">IF(J140&gt;0,60,"")</f>
        <v/>
      </c>
      <c r="V140" s="210"/>
      <c r="W140" s="238"/>
      <c r="X140" s="350"/>
      <c r="AT140" s="129"/>
      <c r="AV140" s="114"/>
      <c r="AW140" s="18"/>
      <c r="AY140" s="130"/>
    </row>
    <row r="141" spans="2:51" x14ac:dyDescent="0.25">
      <c r="B141" s="18">
        <v>20.100000000000001</v>
      </c>
      <c r="C141" s="18">
        <v>93</v>
      </c>
      <c r="D141" s="18">
        <v>20.100000000000001</v>
      </c>
      <c r="E141" s="18">
        <v>2.2000000000000002</v>
      </c>
      <c r="F141" s="18">
        <v>3.6</v>
      </c>
      <c r="G141" s="18">
        <v>346</v>
      </c>
      <c r="H141" s="18">
        <v>1020.7</v>
      </c>
      <c r="I141" s="18">
        <v>0</v>
      </c>
      <c r="J141" s="18">
        <v>0</v>
      </c>
      <c r="K141" s="18">
        <v>0</v>
      </c>
      <c r="L141" s="18">
        <v>0.8</v>
      </c>
      <c r="M141" s="18">
        <v>20.100000000000001</v>
      </c>
      <c r="N141">
        <v>226.4</v>
      </c>
      <c r="O141">
        <v>18.899999999999999</v>
      </c>
      <c r="P141">
        <v>19</v>
      </c>
      <c r="Q141" s="117">
        <v>9.1666666666666702E-2</v>
      </c>
      <c r="S141" s="216"/>
      <c r="T141" s="216"/>
      <c r="U141" s="208" t="str">
        <f t="shared" si="6"/>
        <v/>
      </c>
      <c r="V141" s="210"/>
      <c r="W141" s="238"/>
      <c r="X141" s="350"/>
      <c r="AT141" s="129"/>
      <c r="AV141" s="114"/>
      <c r="AW141" s="18"/>
      <c r="AY141" s="130"/>
    </row>
    <row r="142" spans="2:51" x14ac:dyDescent="0.25">
      <c r="B142" s="18">
        <v>20.100000000000001</v>
      </c>
      <c r="C142" s="18">
        <v>93</v>
      </c>
      <c r="D142" s="18">
        <v>20.100000000000001</v>
      </c>
      <c r="E142" s="18">
        <v>2.9</v>
      </c>
      <c r="F142" s="18">
        <v>3.6</v>
      </c>
      <c r="G142" s="18">
        <v>22</v>
      </c>
      <c r="H142" s="18">
        <v>1020.7</v>
      </c>
      <c r="I142" s="18">
        <v>0</v>
      </c>
      <c r="J142" s="18">
        <v>0</v>
      </c>
      <c r="K142" s="18">
        <v>0</v>
      </c>
      <c r="L142" s="18">
        <v>0.8</v>
      </c>
      <c r="M142" s="18">
        <v>20.100000000000001</v>
      </c>
      <c r="N142">
        <v>226.4</v>
      </c>
      <c r="O142">
        <v>19</v>
      </c>
      <c r="P142">
        <v>19</v>
      </c>
      <c r="Q142" s="117">
        <v>9.2361111111111102E-2</v>
      </c>
      <c r="S142" s="216"/>
      <c r="T142" s="216"/>
      <c r="U142" s="208" t="str">
        <f t="shared" si="6"/>
        <v/>
      </c>
      <c r="V142" s="210"/>
      <c r="W142" s="238"/>
      <c r="X142" s="350"/>
      <c r="AT142" s="129"/>
      <c r="AV142" s="114"/>
      <c r="AW142" s="18"/>
      <c r="AY142" s="130"/>
    </row>
    <row r="143" spans="2:51" x14ac:dyDescent="0.25">
      <c r="B143" s="18">
        <v>20.100000000000001</v>
      </c>
      <c r="C143" s="18">
        <v>93</v>
      </c>
      <c r="D143" s="18">
        <v>20.100000000000001</v>
      </c>
      <c r="E143" s="18">
        <v>2.9</v>
      </c>
      <c r="F143" s="18">
        <v>3.6</v>
      </c>
      <c r="G143" s="18">
        <v>357</v>
      </c>
      <c r="H143" s="18">
        <v>1021</v>
      </c>
      <c r="I143" s="18">
        <v>0</v>
      </c>
      <c r="J143" s="18">
        <v>0</v>
      </c>
      <c r="K143" s="18">
        <v>0</v>
      </c>
      <c r="L143" s="18">
        <v>0.8</v>
      </c>
      <c r="M143" s="18">
        <v>20.100000000000001</v>
      </c>
      <c r="N143">
        <v>226.4</v>
      </c>
      <c r="O143">
        <v>18.899999999999999</v>
      </c>
      <c r="P143">
        <v>19</v>
      </c>
      <c r="Q143" s="117">
        <v>9.30555555555556E-2</v>
      </c>
      <c r="S143" s="216"/>
      <c r="T143" s="216"/>
      <c r="U143" s="208" t="str">
        <f t="shared" si="6"/>
        <v/>
      </c>
      <c r="V143" s="210"/>
      <c r="W143" s="238"/>
      <c r="X143" s="350"/>
      <c r="AT143" s="129"/>
      <c r="AV143" s="114"/>
      <c r="AW143" s="18"/>
      <c r="AY143" s="130"/>
    </row>
    <row r="144" spans="2:51" x14ac:dyDescent="0.25">
      <c r="B144" s="18">
        <v>20.100000000000001</v>
      </c>
      <c r="C144" s="18">
        <v>93</v>
      </c>
      <c r="D144" s="18">
        <v>20.100000000000001</v>
      </c>
      <c r="E144" s="18">
        <v>0.4</v>
      </c>
      <c r="F144" s="18">
        <v>1.8</v>
      </c>
      <c r="G144" s="18">
        <v>63</v>
      </c>
      <c r="H144" s="18">
        <v>1020.9</v>
      </c>
      <c r="I144" s="18">
        <v>0</v>
      </c>
      <c r="J144" s="18">
        <v>0</v>
      </c>
      <c r="K144" s="18">
        <v>0</v>
      </c>
      <c r="L144" s="18">
        <v>0.8</v>
      </c>
      <c r="M144" s="18">
        <v>20.100000000000001</v>
      </c>
      <c r="N144">
        <v>226.4</v>
      </c>
      <c r="O144">
        <v>18.899999999999999</v>
      </c>
      <c r="P144">
        <v>19</v>
      </c>
      <c r="Q144" s="117">
        <v>9.375E-2</v>
      </c>
      <c r="S144" s="216"/>
      <c r="T144" s="216"/>
      <c r="U144" s="208" t="str">
        <f t="shared" si="6"/>
        <v/>
      </c>
      <c r="V144" s="210"/>
      <c r="W144" s="238"/>
      <c r="X144" s="350"/>
      <c r="AT144" s="129"/>
      <c r="AV144" s="114"/>
      <c r="AW144" s="18"/>
      <c r="AY144" s="130"/>
    </row>
    <row r="145" spans="2:51" x14ac:dyDescent="0.25">
      <c r="B145" s="18">
        <v>20.100000000000001</v>
      </c>
      <c r="C145" s="18">
        <v>93</v>
      </c>
      <c r="D145" s="18">
        <v>20.100000000000001</v>
      </c>
      <c r="E145" s="18">
        <v>2.2000000000000002</v>
      </c>
      <c r="F145" s="18">
        <v>3.6</v>
      </c>
      <c r="G145" s="18">
        <v>39</v>
      </c>
      <c r="H145" s="18">
        <v>1021</v>
      </c>
      <c r="I145" s="18">
        <v>0</v>
      </c>
      <c r="J145" s="18">
        <v>0</v>
      </c>
      <c r="K145" s="18">
        <v>0</v>
      </c>
      <c r="L145" s="18">
        <v>0.8</v>
      </c>
      <c r="M145" s="18">
        <v>20.100000000000001</v>
      </c>
      <c r="N145">
        <v>226.4</v>
      </c>
      <c r="O145">
        <v>18.899999999999999</v>
      </c>
      <c r="P145">
        <v>19</v>
      </c>
      <c r="Q145" s="117">
        <v>9.44444444444444E-2</v>
      </c>
      <c r="S145" s="216"/>
      <c r="T145" s="216"/>
      <c r="U145" s="208" t="str">
        <f t="shared" si="6"/>
        <v/>
      </c>
      <c r="V145" s="210"/>
      <c r="W145" s="238"/>
      <c r="X145" s="350"/>
      <c r="AT145" s="129"/>
      <c r="AV145" s="114"/>
      <c r="AW145" s="18"/>
      <c r="AY145" s="130"/>
    </row>
    <row r="146" spans="2:51" x14ac:dyDescent="0.25">
      <c r="B146" s="18">
        <v>20.100000000000001</v>
      </c>
      <c r="C146" s="18">
        <v>93</v>
      </c>
      <c r="D146" s="18">
        <v>20.100000000000001</v>
      </c>
      <c r="E146" s="18">
        <v>2.2000000000000002</v>
      </c>
      <c r="F146" s="18">
        <v>3.6</v>
      </c>
      <c r="G146" s="18">
        <v>349</v>
      </c>
      <c r="H146" s="18">
        <v>1020.9</v>
      </c>
      <c r="I146" s="18">
        <v>0</v>
      </c>
      <c r="J146" s="18">
        <v>0</v>
      </c>
      <c r="K146" s="18">
        <v>0</v>
      </c>
      <c r="L146" s="18">
        <v>0.8</v>
      </c>
      <c r="M146" s="18">
        <v>20.100000000000001</v>
      </c>
      <c r="N146">
        <v>226.4</v>
      </c>
      <c r="O146">
        <v>18.899999999999999</v>
      </c>
      <c r="P146">
        <v>19</v>
      </c>
      <c r="Q146" s="117">
        <v>9.5138888888888898E-2</v>
      </c>
      <c r="S146" s="216"/>
      <c r="T146" s="216"/>
      <c r="U146" s="208" t="str">
        <f t="shared" si="6"/>
        <v/>
      </c>
      <c r="V146" s="210"/>
      <c r="W146" s="238"/>
      <c r="X146" s="350"/>
      <c r="AT146" s="129"/>
      <c r="AV146" s="114"/>
      <c r="AW146" s="18"/>
      <c r="AY146" s="130"/>
    </row>
    <row r="147" spans="2:51" x14ac:dyDescent="0.25">
      <c r="B147" s="18">
        <v>20.100000000000001</v>
      </c>
      <c r="C147" s="18">
        <v>93</v>
      </c>
      <c r="D147" s="18">
        <v>20.100000000000001</v>
      </c>
      <c r="E147" s="18">
        <v>1.8</v>
      </c>
      <c r="F147" s="18">
        <v>1.8</v>
      </c>
      <c r="G147" s="18">
        <v>77</v>
      </c>
      <c r="H147" s="18">
        <v>1020.8</v>
      </c>
      <c r="I147" s="18">
        <v>0</v>
      </c>
      <c r="J147" s="18">
        <v>0</v>
      </c>
      <c r="K147" s="18">
        <v>0</v>
      </c>
      <c r="L147" s="18">
        <v>0.8</v>
      </c>
      <c r="M147" s="18">
        <v>20.100000000000001</v>
      </c>
      <c r="N147">
        <v>226.4</v>
      </c>
      <c r="O147">
        <v>18.899999999999999</v>
      </c>
      <c r="P147">
        <v>19</v>
      </c>
      <c r="Q147" s="117">
        <v>9.5833333333333298E-2</v>
      </c>
      <c r="S147" s="216"/>
      <c r="T147" s="216"/>
      <c r="U147" s="208" t="str">
        <f t="shared" si="6"/>
        <v/>
      </c>
      <c r="V147" s="210"/>
      <c r="W147" s="238"/>
      <c r="X147" s="350"/>
      <c r="AT147" s="129"/>
      <c r="AV147" s="114"/>
      <c r="AW147" s="18"/>
      <c r="AY147" s="130"/>
    </row>
    <row r="148" spans="2:51" x14ac:dyDescent="0.25">
      <c r="B148" s="18">
        <v>20.100000000000001</v>
      </c>
      <c r="C148" s="18">
        <v>93</v>
      </c>
      <c r="D148" s="18">
        <v>20.100000000000001</v>
      </c>
      <c r="E148" s="18">
        <v>2.9</v>
      </c>
      <c r="F148" s="18">
        <v>3.6</v>
      </c>
      <c r="G148" s="18">
        <v>34</v>
      </c>
      <c r="H148" s="18">
        <v>1020.8</v>
      </c>
      <c r="I148" s="18">
        <v>0</v>
      </c>
      <c r="J148" s="18">
        <v>0</v>
      </c>
      <c r="K148" s="18">
        <v>0</v>
      </c>
      <c r="L148" s="18">
        <v>0.8</v>
      </c>
      <c r="M148" s="18">
        <v>20.100000000000001</v>
      </c>
      <c r="N148">
        <v>226.4</v>
      </c>
      <c r="O148">
        <v>18.899999999999999</v>
      </c>
      <c r="P148">
        <v>19</v>
      </c>
      <c r="Q148" s="117">
        <v>9.6527777777777796E-2</v>
      </c>
      <c r="S148" s="216"/>
      <c r="T148" s="216"/>
      <c r="U148" s="208" t="str">
        <f t="shared" si="6"/>
        <v/>
      </c>
      <c r="V148" s="210"/>
      <c r="W148" s="238"/>
      <c r="X148" s="350"/>
      <c r="AT148" s="129"/>
      <c r="AV148" s="114"/>
      <c r="AW148" s="18"/>
      <c r="AY148" s="130"/>
    </row>
    <row r="149" spans="2:51" x14ac:dyDescent="0.25">
      <c r="B149" s="18">
        <v>20.100000000000001</v>
      </c>
      <c r="C149" s="18">
        <v>93</v>
      </c>
      <c r="D149" s="18">
        <v>20.100000000000001</v>
      </c>
      <c r="E149" s="18">
        <v>1.8</v>
      </c>
      <c r="F149" s="18">
        <v>1.8</v>
      </c>
      <c r="G149" s="18">
        <v>57</v>
      </c>
      <c r="H149" s="18">
        <v>1020.8</v>
      </c>
      <c r="I149" s="18">
        <v>0</v>
      </c>
      <c r="J149" s="18">
        <v>0</v>
      </c>
      <c r="K149" s="18">
        <v>0</v>
      </c>
      <c r="L149" s="18">
        <v>0.8</v>
      </c>
      <c r="M149" s="18">
        <v>20.100000000000001</v>
      </c>
      <c r="N149">
        <v>226.4</v>
      </c>
      <c r="O149">
        <v>18.899999999999999</v>
      </c>
      <c r="P149">
        <v>19</v>
      </c>
      <c r="Q149" s="117">
        <v>9.7222222222222196E-2</v>
      </c>
      <c r="S149" s="216"/>
      <c r="T149" s="216"/>
      <c r="U149" s="208" t="str">
        <f t="shared" si="6"/>
        <v/>
      </c>
      <c r="V149" s="210"/>
      <c r="W149" s="238"/>
      <c r="X149" s="350"/>
      <c r="AT149" s="129"/>
      <c r="AV149" s="114"/>
      <c r="AW149" s="18"/>
      <c r="AY149" s="130"/>
    </row>
    <row r="150" spans="2:51" x14ac:dyDescent="0.25">
      <c r="B150" s="18">
        <v>20.100000000000001</v>
      </c>
      <c r="C150" s="18">
        <v>93</v>
      </c>
      <c r="D150" s="18">
        <v>20.100000000000001</v>
      </c>
      <c r="E150" s="18">
        <v>1.1000000000000001</v>
      </c>
      <c r="F150" s="18">
        <v>1.8</v>
      </c>
      <c r="G150" s="18">
        <v>60</v>
      </c>
      <c r="H150" s="18">
        <v>1020.8</v>
      </c>
      <c r="I150" s="18">
        <v>0</v>
      </c>
      <c r="J150" s="18">
        <v>0</v>
      </c>
      <c r="K150" s="18">
        <v>0</v>
      </c>
      <c r="L150" s="18">
        <v>0.8</v>
      </c>
      <c r="M150" s="18">
        <v>20.100000000000001</v>
      </c>
      <c r="N150">
        <v>226.4</v>
      </c>
      <c r="O150">
        <v>18.899999999999999</v>
      </c>
      <c r="P150">
        <v>19</v>
      </c>
      <c r="Q150" s="117">
        <v>9.7916666666666693E-2</v>
      </c>
      <c r="S150" s="216"/>
      <c r="T150" s="216"/>
      <c r="U150" s="208" t="str">
        <f t="shared" si="6"/>
        <v/>
      </c>
      <c r="V150" s="210"/>
      <c r="W150" s="238"/>
      <c r="X150" s="350"/>
      <c r="AT150" s="129"/>
      <c r="AV150" s="114"/>
      <c r="AW150" s="18"/>
      <c r="AY150" s="130"/>
    </row>
    <row r="151" spans="2:51" x14ac:dyDescent="0.25">
      <c r="B151" s="18">
        <v>20.100000000000001</v>
      </c>
      <c r="C151" s="18">
        <v>93</v>
      </c>
      <c r="D151" s="18">
        <v>20.100000000000001</v>
      </c>
      <c r="E151" s="18">
        <v>3.6</v>
      </c>
      <c r="F151" s="18">
        <v>3.6</v>
      </c>
      <c r="G151" s="18">
        <v>241</v>
      </c>
      <c r="H151" s="18">
        <v>1020.8</v>
      </c>
      <c r="I151" s="18">
        <v>0</v>
      </c>
      <c r="J151" s="18">
        <v>0</v>
      </c>
      <c r="K151" s="18">
        <v>0</v>
      </c>
      <c r="L151" s="18">
        <v>0.8</v>
      </c>
      <c r="M151" s="18">
        <v>20.100000000000001</v>
      </c>
      <c r="N151">
        <v>226.4</v>
      </c>
      <c r="O151">
        <v>18.899999999999999</v>
      </c>
      <c r="P151">
        <v>19</v>
      </c>
      <c r="Q151" s="117">
        <v>9.8611111111111094E-2</v>
      </c>
      <c r="S151" s="216"/>
      <c r="T151" s="216"/>
      <c r="U151" s="208" t="str">
        <f t="shared" si="6"/>
        <v/>
      </c>
      <c r="V151" s="210"/>
      <c r="W151" s="238"/>
      <c r="X151" s="350"/>
      <c r="AT151" s="129"/>
      <c r="AV151" s="114"/>
      <c r="AW151" s="18"/>
      <c r="AY151" s="130"/>
    </row>
    <row r="152" spans="2:51" x14ac:dyDescent="0.25">
      <c r="B152" s="18">
        <v>20.100000000000001</v>
      </c>
      <c r="C152" s="18">
        <v>93</v>
      </c>
      <c r="D152" s="18">
        <v>20.100000000000001</v>
      </c>
      <c r="E152" s="18">
        <v>3.2</v>
      </c>
      <c r="F152" s="18">
        <v>3.6</v>
      </c>
      <c r="G152" s="18">
        <v>225</v>
      </c>
      <c r="H152" s="18">
        <v>1020.9</v>
      </c>
      <c r="I152" s="18">
        <v>0</v>
      </c>
      <c r="J152" s="18">
        <v>0</v>
      </c>
      <c r="K152" s="18">
        <v>0</v>
      </c>
      <c r="L152" s="18">
        <v>0.8</v>
      </c>
      <c r="M152" s="18">
        <v>20.100000000000001</v>
      </c>
      <c r="N152">
        <v>226.4</v>
      </c>
      <c r="O152">
        <v>18.899999999999999</v>
      </c>
      <c r="P152">
        <v>19</v>
      </c>
      <c r="Q152" s="117">
        <v>9.9305555555555605E-2</v>
      </c>
      <c r="S152" s="216"/>
      <c r="T152" s="216"/>
      <c r="U152" s="208" t="str">
        <f t="shared" si="6"/>
        <v/>
      </c>
      <c r="V152" s="210"/>
      <c r="W152" s="238"/>
      <c r="X152" s="350"/>
      <c r="AT152" s="129"/>
      <c r="AV152" s="114"/>
      <c r="AW152" s="18"/>
      <c r="AY152" s="130"/>
    </row>
    <row r="153" spans="2:51" x14ac:dyDescent="0.25">
      <c r="B153" s="18">
        <v>20.100000000000001</v>
      </c>
      <c r="C153" s="18">
        <v>93</v>
      </c>
      <c r="D153" s="18">
        <v>20.100000000000001</v>
      </c>
      <c r="E153" s="18">
        <v>2.5</v>
      </c>
      <c r="F153" s="18">
        <v>3.6</v>
      </c>
      <c r="G153" s="18">
        <v>263</v>
      </c>
      <c r="H153" s="18">
        <v>1020.9</v>
      </c>
      <c r="I153" s="18">
        <v>0</v>
      </c>
      <c r="J153" s="18">
        <v>0</v>
      </c>
      <c r="K153" s="18">
        <v>0</v>
      </c>
      <c r="L153" s="18">
        <v>0.8</v>
      </c>
      <c r="M153" s="18">
        <v>20.100000000000001</v>
      </c>
      <c r="N153">
        <v>226.4</v>
      </c>
      <c r="O153">
        <v>18.899999999999999</v>
      </c>
      <c r="P153">
        <v>19</v>
      </c>
      <c r="Q153" s="117">
        <v>0.1</v>
      </c>
      <c r="S153" s="216"/>
      <c r="T153" s="216"/>
      <c r="U153" s="208" t="str">
        <f t="shared" si="6"/>
        <v/>
      </c>
      <c r="V153" s="210"/>
      <c r="W153" s="238"/>
      <c r="X153" s="350"/>
      <c r="AT153" s="129"/>
      <c r="AV153" s="114"/>
      <c r="AW153" s="18"/>
      <c r="AY153" s="130"/>
    </row>
    <row r="154" spans="2:51" x14ac:dyDescent="0.25">
      <c r="B154" s="18">
        <v>20.100000000000001</v>
      </c>
      <c r="C154" s="18">
        <v>93</v>
      </c>
      <c r="D154" s="18">
        <v>20.100000000000001</v>
      </c>
      <c r="E154" s="18">
        <v>4</v>
      </c>
      <c r="F154" s="18">
        <v>5.4</v>
      </c>
      <c r="G154" s="18">
        <v>153</v>
      </c>
      <c r="H154" s="18">
        <v>1021</v>
      </c>
      <c r="I154" s="18">
        <v>0</v>
      </c>
      <c r="J154" s="18">
        <v>0</v>
      </c>
      <c r="K154" s="18">
        <v>0</v>
      </c>
      <c r="L154" s="18">
        <v>0.8</v>
      </c>
      <c r="M154" s="18">
        <v>20.100000000000001</v>
      </c>
      <c r="N154">
        <v>226.4</v>
      </c>
      <c r="O154">
        <v>19</v>
      </c>
      <c r="P154">
        <v>19</v>
      </c>
      <c r="Q154" s="117">
        <v>0.100694444444444</v>
      </c>
      <c r="S154" s="216"/>
      <c r="T154" s="216"/>
      <c r="U154" s="208" t="str">
        <f t="shared" si="6"/>
        <v/>
      </c>
      <c r="V154" s="210"/>
      <c r="W154" s="238"/>
      <c r="X154" s="350"/>
      <c r="AT154" s="129"/>
      <c r="AV154" s="114"/>
      <c r="AW154" s="18"/>
      <c r="AY154" s="130"/>
    </row>
    <row r="155" spans="2:51" x14ac:dyDescent="0.25">
      <c r="B155" s="18">
        <v>20.100000000000001</v>
      </c>
      <c r="C155" s="18">
        <v>93</v>
      </c>
      <c r="D155" s="18">
        <v>20.100000000000001</v>
      </c>
      <c r="E155" s="18">
        <v>6.1</v>
      </c>
      <c r="F155" s="18">
        <v>7.2</v>
      </c>
      <c r="G155" s="18">
        <v>252</v>
      </c>
      <c r="H155" s="18">
        <v>1020.8</v>
      </c>
      <c r="I155" s="18">
        <v>0</v>
      </c>
      <c r="J155" s="18">
        <v>0</v>
      </c>
      <c r="K155" s="18">
        <v>0</v>
      </c>
      <c r="L155" s="18">
        <v>0.8</v>
      </c>
      <c r="M155" s="18">
        <v>20.100000000000001</v>
      </c>
      <c r="N155">
        <v>226.4</v>
      </c>
      <c r="O155">
        <v>19</v>
      </c>
      <c r="P155">
        <v>19.100000000000001</v>
      </c>
      <c r="Q155" s="117">
        <v>0.101388888888889</v>
      </c>
      <c r="S155" s="216"/>
      <c r="T155" s="216"/>
      <c r="U155" s="208" t="str">
        <f t="shared" si="6"/>
        <v/>
      </c>
      <c r="V155" s="210"/>
      <c r="W155" s="238"/>
      <c r="X155" s="350"/>
      <c r="AT155" s="129"/>
      <c r="AV155" s="114"/>
      <c r="AW155" s="18"/>
      <c r="AY155" s="130"/>
    </row>
    <row r="156" spans="2:51" x14ac:dyDescent="0.25">
      <c r="B156" s="18">
        <v>20.100000000000001</v>
      </c>
      <c r="C156" s="18">
        <v>93</v>
      </c>
      <c r="D156" s="18">
        <v>20.100000000000001</v>
      </c>
      <c r="E156" s="18">
        <v>5.4</v>
      </c>
      <c r="F156" s="18">
        <v>5.4</v>
      </c>
      <c r="G156" s="18">
        <v>237</v>
      </c>
      <c r="H156" s="18">
        <v>1020.8</v>
      </c>
      <c r="I156" s="18">
        <v>0</v>
      </c>
      <c r="J156" s="18">
        <v>0</v>
      </c>
      <c r="K156" s="18">
        <v>0</v>
      </c>
      <c r="L156" s="18">
        <v>0.8</v>
      </c>
      <c r="M156" s="18">
        <v>20.100000000000001</v>
      </c>
      <c r="N156">
        <v>226.4</v>
      </c>
      <c r="O156">
        <v>19</v>
      </c>
      <c r="P156">
        <v>19.100000000000001</v>
      </c>
      <c r="Q156" s="117">
        <v>0.102083333333333</v>
      </c>
      <c r="S156" s="216"/>
      <c r="T156" s="216"/>
      <c r="U156" s="208" t="str">
        <f t="shared" si="6"/>
        <v/>
      </c>
      <c r="V156" s="210"/>
      <c r="W156" s="238"/>
      <c r="X156" s="350"/>
      <c r="AT156" s="129"/>
      <c r="AV156" s="114"/>
      <c r="AW156" s="18"/>
      <c r="AY156" s="130"/>
    </row>
    <row r="157" spans="2:51" x14ac:dyDescent="0.25">
      <c r="B157" s="18">
        <v>20.100000000000001</v>
      </c>
      <c r="C157" s="18">
        <v>93</v>
      </c>
      <c r="D157" s="18">
        <v>20.100000000000001</v>
      </c>
      <c r="E157" s="18">
        <v>4.3</v>
      </c>
      <c r="F157" s="18">
        <v>5.4</v>
      </c>
      <c r="G157" s="18">
        <v>277</v>
      </c>
      <c r="H157" s="18">
        <v>1020.8</v>
      </c>
      <c r="I157" s="18">
        <v>0</v>
      </c>
      <c r="J157" s="18">
        <v>0</v>
      </c>
      <c r="K157" s="18">
        <v>0</v>
      </c>
      <c r="L157" s="18">
        <v>0.8</v>
      </c>
      <c r="M157" s="18">
        <v>20.100000000000001</v>
      </c>
      <c r="N157">
        <v>226.4</v>
      </c>
      <c r="O157">
        <v>19</v>
      </c>
      <c r="P157">
        <v>19.100000000000001</v>
      </c>
      <c r="Q157" s="117">
        <v>0.102777777777778</v>
      </c>
      <c r="S157" s="216"/>
      <c r="T157" s="216"/>
      <c r="U157" s="208" t="str">
        <f t="shared" si="6"/>
        <v/>
      </c>
      <c r="V157" s="210"/>
      <c r="W157" s="238"/>
      <c r="X157" s="350"/>
      <c r="AT157" s="129"/>
      <c r="AV157" s="114"/>
      <c r="AW157" s="18"/>
      <c r="AY157" s="130"/>
    </row>
    <row r="158" spans="2:51" x14ac:dyDescent="0.25">
      <c r="B158" s="18">
        <v>20.100000000000001</v>
      </c>
      <c r="C158" s="18">
        <v>93</v>
      </c>
      <c r="D158" s="18">
        <v>20.100000000000001</v>
      </c>
      <c r="E158" s="18">
        <v>4.7</v>
      </c>
      <c r="F158" s="18">
        <v>5.4</v>
      </c>
      <c r="G158" s="18">
        <v>235</v>
      </c>
      <c r="H158" s="18">
        <v>1020.8</v>
      </c>
      <c r="I158" s="18">
        <v>0</v>
      </c>
      <c r="J158" s="18">
        <v>0</v>
      </c>
      <c r="K158" s="18">
        <v>0</v>
      </c>
      <c r="L158" s="18">
        <v>0.8</v>
      </c>
      <c r="M158" s="18">
        <v>20.100000000000001</v>
      </c>
      <c r="N158">
        <v>226.4</v>
      </c>
      <c r="O158">
        <v>19.100000000000001</v>
      </c>
      <c r="P158">
        <v>19.100000000000001</v>
      </c>
      <c r="Q158" s="117">
        <v>0.10347222222222199</v>
      </c>
      <c r="S158" s="216"/>
      <c r="T158" s="216"/>
      <c r="U158" s="208" t="str">
        <f t="shared" si="6"/>
        <v/>
      </c>
      <c r="V158" s="210"/>
      <c r="W158" s="238"/>
      <c r="X158" s="350"/>
      <c r="AT158" s="129"/>
      <c r="AV158" s="114"/>
      <c r="AW158" s="18"/>
      <c r="AY158" s="130"/>
    </row>
    <row r="159" spans="2:51" x14ac:dyDescent="0.25">
      <c r="B159" s="18">
        <v>20.100000000000001</v>
      </c>
      <c r="C159" s="18">
        <v>93</v>
      </c>
      <c r="D159" s="18">
        <v>20.100000000000001</v>
      </c>
      <c r="E159" s="18">
        <v>4</v>
      </c>
      <c r="F159" s="18">
        <v>5.4</v>
      </c>
      <c r="G159" s="18">
        <v>221</v>
      </c>
      <c r="H159" s="18">
        <v>1021</v>
      </c>
      <c r="I159" s="18">
        <v>0</v>
      </c>
      <c r="J159" s="18">
        <v>0</v>
      </c>
      <c r="K159" s="18">
        <v>0</v>
      </c>
      <c r="L159" s="18">
        <v>0.8</v>
      </c>
      <c r="M159" s="18">
        <v>20.100000000000001</v>
      </c>
      <c r="N159">
        <v>226.4</v>
      </c>
      <c r="O159">
        <v>19.100000000000001</v>
      </c>
      <c r="P159">
        <v>19.100000000000001</v>
      </c>
      <c r="Q159" s="117">
        <v>0.104166666666667</v>
      </c>
      <c r="S159" s="216"/>
      <c r="T159" s="216"/>
      <c r="U159" s="208" t="str">
        <f t="shared" si="6"/>
        <v/>
      </c>
      <c r="V159" s="210"/>
      <c r="W159" s="238"/>
      <c r="X159" s="350"/>
      <c r="AT159" s="129"/>
      <c r="AV159" s="114"/>
      <c r="AW159" s="18"/>
      <c r="AY159" s="130"/>
    </row>
    <row r="160" spans="2:51" x14ac:dyDescent="0.25">
      <c r="B160" s="18">
        <v>20.100000000000001</v>
      </c>
      <c r="C160" s="18">
        <v>93</v>
      </c>
      <c r="D160" s="18">
        <v>20.100000000000001</v>
      </c>
      <c r="E160" s="18">
        <v>4.3</v>
      </c>
      <c r="F160" s="18">
        <v>7.2</v>
      </c>
      <c r="G160" s="18">
        <v>259</v>
      </c>
      <c r="H160" s="18">
        <v>1020.9</v>
      </c>
      <c r="I160" s="18">
        <v>0</v>
      </c>
      <c r="J160" s="18">
        <v>0</v>
      </c>
      <c r="K160" s="18">
        <v>0</v>
      </c>
      <c r="L160" s="18">
        <v>0.8</v>
      </c>
      <c r="M160" s="18">
        <v>20.100000000000001</v>
      </c>
      <c r="N160">
        <v>226.4</v>
      </c>
      <c r="O160">
        <v>19.100000000000001</v>
      </c>
      <c r="P160">
        <v>19.2</v>
      </c>
      <c r="Q160" s="117">
        <v>0.104861111111111</v>
      </c>
      <c r="S160" s="216"/>
      <c r="T160" s="216"/>
      <c r="U160" s="208" t="str">
        <f t="shared" si="6"/>
        <v/>
      </c>
      <c r="V160" s="210"/>
      <c r="W160" s="238"/>
      <c r="X160" s="350"/>
      <c r="AT160" s="129"/>
      <c r="AV160" s="114"/>
      <c r="AW160" s="18"/>
      <c r="AY160" s="130"/>
    </row>
    <row r="161" spans="2:51" x14ac:dyDescent="0.25">
      <c r="B161" s="18">
        <v>20.100000000000001</v>
      </c>
      <c r="C161" s="18">
        <v>93</v>
      </c>
      <c r="D161" s="18">
        <v>20.100000000000001</v>
      </c>
      <c r="E161" s="18">
        <v>1.4</v>
      </c>
      <c r="F161" s="18">
        <v>1.8</v>
      </c>
      <c r="G161" s="18">
        <v>53</v>
      </c>
      <c r="H161" s="18">
        <v>1020.9</v>
      </c>
      <c r="I161" s="18">
        <v>0</v>
      </c>
      <c r="J161" s="18">
        <v>0</v>
      </c>
      <c r="K161" s="18">
        <v>0</v>
      </c>
      <c r="L161" s="18">
        <v>0.8</v>
      </c>
      <c r="M161" s="18">
        <v>20.100000000000001</v>
      </c>
      <c r="N161">
        <v>226.4</v>
      </c>
      <c r="O161">
        <v>19.100000000000001</v>
      </c>
      <c r="P161">
        <v>19.2</v>
      </c>
      <c r="Q161" s="117">
        <v>0.105555555555556</v>
      </c>
      <c r="S161" s="216"/>
      <c r="T161" s="216"/>
      <c r="U161" s="208" t="str">
        <f t="shared" si="6"/>
        <v/>
      </c>
      <c r="V161" s="210"/>
      <c r="W161" s="238"/>
      <c r="X161" s="350"/>
      <c r="AT161" s="129"/>
      <c r="AV161" s="114"/>
      <c r="AW161" s="18"/>
      <c r="AY161" s="130"/>
    </row>
    <row r="162" spans="2:51" x14ac:dyDescent="0.25">
      <c r="B162" s="18">
        <v>20.100000000000001</v>
      </c>
      <c r="C162" s="18">
        <v>93</v>
      </c>
      <c r="D162" s="18">
        <v>20.100000000000001</v>
      </c>
      <c r="E162" s="18">
        <v>2.5</v>
      </c>
      <c r="F162" s="18">
        <v>3.6</v>
      </c>
      <c r="G162" s="18">
        <v>240</v>
      </c>
      <c r="H162" s="18">
        <v>1020.9</v>
      </c>
      <c r="I162" s="18">
        <v>0</v>
      </c>
      <c r="J162" s="18">
        <v>0</v>
      </c>
      <c r="K162" s="18">
        <v>0</v>
      </c>
      <c r="L162" s="18">
        <v>0.8</v>
      </c>
      <c r="M162" s="18">
        <v>20.100000000000001</v>
      </c>
      <c r="N162">
        <v>226.4</v>
      </c>
      <c r="O162">
        <v>19.2</v>
      </c>
      <c r="P162">
        <v>19.2</v>
      </c>
      <c r="Q162" s="117">
        <v>0.10625</v>
      </c>
      <c r="S162" s="216"/>
      <c r="T162" s="216"/>
      <c r="U162" s="208" t="str">
        <f t="shared" si="6"/>
        <v/>
      </c>
      <c r="V162" s="210"/>
      <c r="W162" s="238"/>
      <c r="X162" s="350"/>
      <c r="AT162" s="129"/>
      <c r="AV162" s="114"/>
      <c r="AW162" s="18"/>
      <c r="AY162" s="130"/>
    </row>
    <row r="163" spans="2:51" x14ac:dyDescent="0.25">
      <c r="B163" s="18">
        <v>20.100000000000001</v>
      </c>
      <c r="C163" s="18">
        <v>93</v>
      </c>
      <c r="D163" s="18">
        <v>20.100000000000001</v>
      </c>
      <c r="E163" s="18">
        <v>2.9</v>
      </c>
      <c r="F163" s="18">
        <v>3.6</v>
      </c>
      <c r="G163" s="18">
        <v>283</v>
      </c>
      <c r="H163" s="18">
        <v>1021</v>
      </c>
      <c r="I163" s="18">
        <v>0</v>
      </c>
      <c r="J163" s="18">
        <v>0</v>
      </c>
      <c r="K163" s="18">
        <v>0</v>
      </c>
      <c r="L163" s="18">
        <v>0.8</v>
      </c>
      <c r="M163" s="18">
        <v>20.100000000000001</v>
      </c>
      <c r="N163">
        <v>226.4</v>
      </c>
      <c r="O163">
        <v>19.2</v>
      </c>
      <c r="P163">
        <v>19.2</v>
      </c>
      <c r="Q163" s="117">
        <v>0.106944444444444</v>
      </c>
      <c r="S163" s="216"/>
      <c r="T163" s="216"/>
      <c r="U163" s="208" t="str">
        <f t="shared" si="6"/>
        <v/>
      </c>
      <c r="V163" s="210"/>
      <c r="W163" s="238"/>
      <c r="X163" s="350"/>
      <c r="AT163" s="129"/>
      <c r="AV163" s="114"/>
      <c r="AW163" s="18"/>
      <c r="AY163" s="130"/>
    </row>
    <row r="164" spans="2:51" x14ac:dyDescent="0.25">
      <c r="B164" s="18">
        <v>20.100000000000001</v>
      </c>
      <c r="C164" s="18">
        <v>93</v>
      </c>
      <c r="D164" s="18">
        <v>20.100000000000001</v>
      </c>
      <c r="E164" s="18">
        <v>4</v>
      </c>
      <c r="F164" s="18">
        <v>5.4</v>
      </c>
      <c r="G164" s="18">
        <v>251</v>
      </c>
      <c r="H164" s="18">
        <v>1021</v>
      </c>
      <c r="I164" s="18">
        <v>0</v>
      </c>
      <c r="J164" s="18">
        <v>0</v>
      </c>
      <c r="K164" s="18">
        <v>0</v>
      </c>
      <c r="L164" s="18">
        <v>0.8</v>
      </c>
      <c r="M164" s="18">
        <v>20.100000000000001</v>
      </c>
      <c r="N164">
        <v>226.4</v>
      </c>
      <c r="O164">
        <v>19.2</v>
      </c>
      <c r="P164">
        <v>19.2</v>
      </c>
      <c r="Q164" s="117">
        <v>0.10763888888888901</v>
      </c>
      <c r="S164" s="216"/>
      <c r="T164" s="216"/>
      <c r="U164" s="208" t="str">
        <f t="shared" si="6"/>
        <v/>
      </c>
      <c r="V164" s="210"/>
      <c r="W164" s="238"/>
      <c r="X164" s="350"/>
      <c r="AT164" s="129"/>
      <c r="AV164" s="114"/>
      <c r="AW164" s="18"/>
      <c r="AY164" s="130"/>
    </row>
    <row r="165" spans="2:51" x14ac:dyDescent="0.25">
      <c r="B165" s="18">
        <v>20.2</v>
      </c>
      <c r="C165" s="18">
        <v>93</v>
      </c>
      <c r="D165" s="18">
        <v>20.2</v>
      </c>
      <c r="E165" s="18">
        <v>4</v>
      </c>
      <c r="F165" s="18">
        <v>5.4</v>
      </c>
      <c r="G165" s="18">
        <v>240</v>
      </c>
      <c r="H165" s="18">
        <v>1021.1</v>
      </c>
      <c r="I165" s="18">
        <v>0</v>
      </c>
      <c r="J165" s="18">
        <v>0</v>
      </c>
      <c r="K165" s="18">
        <v>0</v>
      </c>
      <c r="L165" s="18">
        <v>0.8</v>
      </c>
      <c r="M165" s="18">
        <v>20.100000000000001</v>
      </c>
      <c r="N165">
        <v>226.4</v>
      </c>
      <c r="O165">
        <v>19.2</v>
      </c>
      <c r="P165">
        <v>19.3</v>
      </c>
      <c r="Q165" s="117">
        <v>0.108333333333333</v>
      </c>
      <c r="S165" s="216"/>
      <c r="T165" s="216"/>
      <c r="U165" s="208" t="str">
        <f t="shared" si="6"/>
        <v/>
      </c>
      <c r="V165" s="210"/>
      <c r="W165" s="238"/>
      <c r="X165" s="350"/>
      <c r="AT165" s="129"/>
      <c r="AV165" s="114"/>
      <c r="AW165" s="18"/>
      <c r="AY165" s="130"/>
    </row>
    <row r="166" spans="2:51" x14ac:dyDescent="0.25">
      <c r="B166" s="18">
        <v>20.2</v>
      </c>
      <c r="C166" s="18">
        <v>93</v>
      </c>
      <c r="D166" s="18">
        <v>20.2</v>
      </c>
      <c r="E166" s="18">
        <v>1.4</v>
      </c>
      <c r="F166" s="18">
        <v>1.8</v>
      </c>
      <c r="G166" s="18">
        <v>63</v>
      </c>
      <c r="H166" s="18">
        <v>1020.7</v>
      </c>
      <c r="I166" s="18">
        <v>0</v>
      </c>
      <c r="J166" s="18">
        <v>0</v>
      </c>
      <c r="K166" s="18">
        <v>0</v>
      </c>
      <c r="L166" s="18">
        <v>0.8</v>
      </c>
      <c r="M166" s="18">
        <v>20.100000000000001</v>
      </c>
      <c r="N166">
        <v>226.4</v>
      </c>
      <c r="O166">
        <v>19.2</v>
      </c>
      <c r="P166">
        <v>19.3</v>
      </c>
      <c r="Q166" s="117">
        <v>0.109027777777778</v>
      </c>
      <c r="S166" s="216"/>
      <c r="T166" s="216"/>
      <c r="U166" s="208" t="str">
        <f t="shared" si="6"/>
        <v/>
      </c>
      <c r="V166" s="210"/>
      <c r="W166" s="238"/>
      <c r="X166" s="350"/>
      <c r="AT166" s="129"/>
      <c r="AV166" s="114"/>
      <c r="AW166" s="18"/>
      <c r="AY166" s="130"/>
    </row>
    <row r="167" spans="2:51" x14ac:dyDescent="0.25">
      <c r="B167" s="18">
        <v>20.2</v>
      </c>
      <c r="C167" s="18">
        <v>93</v>
      </c>
      <c r="D167" s="18">
        <v>20.2</v>
      </c>
      <c r="E167" s="18">
        <v>5.4</v>
      </c>
      <c r="F167" s="18">
        <v>7.2</v>
      </c>
      <c r="G167" s="18">
        <v>263</v>
      </c>
      <c r="H167" s="18">
        <v>1020.9</v>
      </c>
      <c r="I167" s="18">
        <v>0</v>
      </c>
      <c r="J167" s="18">
        <v>0</v>
      </c>
      <c r="K167" s="18">
        <v>0</v>
      </c>
      <c r="L167" s="18">
        <v>0.8</v>
      </c>
      <c r="M167" s="18">
        <v>20.100000000000001</v>
      </c>
      <c r="N167">
        <v>226.4</v>
      </c>
      <c r="O167">
        <v>19.2</v>
      </c>
      <c r="P167">
        <v>19.3</v>
      </c>
      <c r="Q167" s="117">
        <v>0.109722222222222</v>
      </c>
      <c r="S167" s="216"/>
      <c r="T167" s="216"/>
      <c r="U167" s="208" t="str">
        <f t="shared" si="6"/>
        <v/>
      </c>
      <c r="V167" s="210"/>
      <c r="W167" s="238"/>
      <c r="X167" s="350"/>
      <c r="AT167" s="129"/>
      <c r="AV167" s="114"/>
      <c r="AW167" s="18"/>
      <c r="AY167" s="130"/>
    </row>
    <row r="168" spans="2:51" x14ac:dyDescent="0.25">
      <c r="B168" s="18">
        <v>20.100000000000001</v>
      </c>
      <c r="C168" s="18">
        <v>93</v>
      </c>
      <c r="D168" s="18">
        <v>20.100000000000001</v>
      </c>
      <c r="E168" s="18">
        <v>4</v>
      </c>
      <c r="F168" s="18">
        <v>5.4</v>
      </c>
      <c r="G168" s="18">
        <v>287</v>
      </c>
      <c r="H168" s="18">
        <v>1021</v>
      </c>
      <c r="I168" s="18">
        <v>0</v>
      </c>
      <c r="J168" s="18">
        <v>0</v>
      </c>
      <c r="K168" s="18">
        <v>0</v>
      </c>
      <c r="L168" s="18">
        <v>0.8</v>
      </c>
      <c r="M168" s="18">
        <v>20.100000000000001</v>
      </c>
      <c r="N168">
        <v>226.4</v>
      </c>
      <c r="O168">
        <v>19.3</v>
      </c>
      <c r="P168">
        <v>19.3</v>
      </c>
      <c r="Q168" s="117">
        <v>0.110416666666667</v>
      </c>
      <c r="S168" s="216"/>
      <c r="T168" s="216"/>
      <c r="U168" s="208" t="str">
        <f t="shared" si="6"/>
        <v/>
      </c>
      <c r="V168" s="210"/>
      <c r="W168" s="238"/>
      <c r="X168" s="350"/>
      <c r="AT168" s="129"/>
      <c r="AV168" s="114"/>
      <c r="AW168" s="18"/>
      <c r="AY168" s="130"/>
    </row>
    <row r="169" spans="2:51" x14ac:dyDescent="0.25">
      <c r="B169" s="18">
        <v>20.2</v>
      </c>
      <c r="C169" s="18">
        <v>93</v>
      </c>
      <c r="D169" s="18">
        <v>20.2</v>
      </c>
      <c r="E169" s="18">
        <v>6.5</v>
      </c>
      <c r="F169" s="18">
        <v>7.2</v>
      </c>
      <c r="G169" s="18">
        <v>233</v>
      </c>
      <c r="H169" s="18">
        <v>1020.9</v>
      </c>
      <c r="I169" s="18">
        <v>0</v>
      </c>
      <c r="J169" s="18">
        <v>0</v>
      </c>
      <c r="K169" s="18">
        <v>0</v>
      </c>
      <c r="L169" s="18">
        <v>0.8</v>
      </c>
      <c r="M169" s="18">
        <v>20.100000000000001</v>
      </c>
      <c r="N169">
        <v>226.4</v>
      </c>
      <c r="O169">
        <v>19.3</v>
      </c>
      <c r="P169">
        <v>19.3</v>
      </c>
      <c r="Q169" s="117">
        <v>0.11111111111111099</v>
      </c>
      <c r="S169" s="216"/>
      <c r="T169" s="216"/>
      <c r="U169" s="208" t="str">
        <f t="shared" si="6"/>
        <v/>
      </c>
      <c r="V169" s="210"/>
      <c r="W169" s="238"/>
      <c r="X169" s="350"/>
      <c r="AT169" s="129"/>
      <c r="AV169" s="114"/>
      <c r="AW169" s="18"/>
      <c r="AY169" s="130"/>
    </row>
    <row r="170" spans="2:51" x14ac:dyDescent="0.25">
      <c r="B170" s="18">
        <v>20.2</v>
      </c>
      <c r="C170" s="18">
        <v>93</v>
      </c>
      <c r="D170" s="18">
        <v>20.2</v>
      </c>
      <c r="E170" s="18">
        <v>3.2</v>
      </c>
      <c r="F170" s="18">
        <v>3.6</v>
      </c>
      <c r="G170" s="18">
        <v>62</v>
      </c>
      <c r="H170" s="18">
        <v>1021</v>
      </c>
      <c r="I170" s="18">
        <v>0</v>
      </c>
      <c r="J170" s="18">
        <v>0</v>
      </c>
      <c r="K170" s="18">
        <v>0</v>
      </c>
      <c r="L170" s="18">
        <v>0.8</v>
      </c>
      <c r="M170" s="18">
        <v>20.100000000000001</v>
      </c>
      <c r="N170">
        <v>226.4</v>
      </c>
      <c r="O170">
        <v>19.3</v>
      </c>
      <c r="P170">
        <v>19.3</v>
      </c>
      <c r="Q170" s="117">
        <v>0.111805555555556</v>
      </c>
      <c r="S170" s="216"/>
      <c r="T170" s="216"/>
      <c r="U170" s="208" t="str">
        <f t="shared" si="6"/>
        <v/>
      </c>
      <c r="V170" s="210"/>
      <c r="W170" s="238"/>
      <c r="X170" s="350"/>
      <c r="AT170" s="129"/>
      <c r="AV170" s="114"/>
      <c r="AW170" s="18"/>
      <c r="AY170" s="130"/>
    </row>
    <row r="171" spans="2:51" x14ac:dyDescent="0.25">
      <c r="B171" s="18">
        <v>20.2</v>
      </c>
      <c r="C171" s="18">
        <v>93</v>
      </c>
      <c r="D171" s="18">
        <v>20.2</v>
      </c>
      <c r="E171" s="18">
        <v>6.5</v>
      </c>
      <c r="F171" s="18">
        <v>7.2</v>
      </c>
      <c r="G171" s="18">
        <v>224</v>
      </c>
      <c r="H171" s="18">
        <v>1021.1</v>
      </c>
      <c r="I171" s="18">
        <v>0</v>
      </c>
      <c r="J171" s="18">
        <v>0</v>
      </c>
      <c r="K171" s="18">
        <v>0</v>
      </c>
      <c r="L171" s="18">
        <v>0.8</v>
      </c>
      <c r="M171" s="18">
        <v>20.100000000000001</v>
      </c>
      <c r="N171">
        <v>226.4</v>
      </c>
      <c r="O171">
        <v>19.3</v>
      </c>
      <c r="P171">
        <v>19.399999999999999</v>
      </c>
      <c r="Q171" s="117">
        <v>0.1125</v>
      </c>
      <c r="S171" s="216"/>
      <c r="T171" s="216"/>
      <c r="U171" s="208" t="str">
        <f t="shared" si="6"/>
        <v/>
      </c>
      <c r="V171" s="210"/>
      <c r="W171" s="238"/>
      <c r="X171" s="350"/>
      <c r="AT171" s="129"/>
      <c r="AV171" s="114"/>
      <c r="AW171" s="18"/>
      <c r="AY171" s="130"/>
    </row>
    <row r="172" spans="2:51" x14ac:dyDescent="0.25">
      <c r="B172" s="18">
        <v>20.2</v>
      </c>
      <c r="C172" s="18">
        <v>93</v>
      </c>
      <c r="D172" s="18">
        <v>20.2</v>
      </c>
      <c r="E172" s="18">
        <v>3.6</v>
      </c>
      <c r="F172" s="18">
        <v>5.4</v>
      </c>
      <c r="G172" s="18">
        <v>256</v>
      </c>
      <c r="H172" s="18">
        <v>1021.1</v>
      </c>
      <c r="I172" s="18">
        <v>0</v>
      </c>
      <c r="J172" s="18">
        <v>0</v>
      </c>
      <c r="K172" s="18">
        <v>0</v>
      </c>
      <c r="L172" s="18">
        <v>0.8</v>
      </c>
      <c r="M172" s="18">
        <v>20.100000000000001</v>
      </c>
      <c r="N172">
        <v>226.4</v>
      </c>
      <c r="O172">
        <v>19.3</v>
      </c>
      <c r="P172">
        <v>19.3</v>
      </c>
      <c r="Q172" s="117">
        <v>0.113194444444444</v>
      </c>
      <c r="S172" s="216"/>
      <c r="T172" s="216"/>
      <c r="U172" s="208" t="str">
        <f t="shared" si="6"/>
        <v/>
      </c>
      <c r="V172" s="210"/>
      <c r="W172" s="238"/>
      <c r="X172" s="350"/>
      <c r="AT172" s="129"/>
      <c r="AV172" s="114"/>
      <c r="AW172" s="18"/>
      <c r="AY172" s="130"/>
    </row>
    <row r="173" spans="2:51" x14ac:dyDescent="0.25">
      <c r="B173" s="18">
        <v>20.100000000000001</v>
      </c>
      <c r="C173" s="18">
        <v>93</v>
      </c>
      <c r="D173" s="18">
        <v>20.100000000000001</v>
      </c>
      <c r="E173" s="18">
        <v>5</v>
      </c>
      <c r="F173" s="18">
        <v>5.4</v>
      </c>
      <c r="G173" s="18">
        <v>235</v>
      </c>
      <c r="H173" s="18">
        <v>1021.1</v>
      </c>
      <c r="I173" s="18">
        <v>0</v>
      </c>
      <c r="J173" s="18">
        <v>0</v>
      </c>
      <c r="K173" s="18">
        <v>0</v>
      </c>
      <c r="L173" s="18">
        <v>0.8</v>
      </c>
      <c r="M173" s="18">
        <v>20.100000000000001</v>
      </c>
      <c r="N173">
        <v>226.4</v>
      </c>
      <c r="O173">
        <v>19.3</v>
      </c>
      <c r="P173">
        <v>19.399999999999999</v>
      </c>
      <c r="Q173" s="117">
        <v>0.113888888888889</v>
      </c>
      <c r="S173" s="216"/>
      <c r="T173" s="216"/>
      <c r="U173" s="208" t="str">
        <f t="shared" si="6"/>
        <v/>
      </c>
      <c r="V173" s="210"/>
      <c r="W173" s="238"/>
      <c r="X173" s="350"/>
      <c r="AT173" s="129"/>
      <c r="AV173" s="114"/>
      <c r="AW173" s="18"/>
      <c r="AY173" s="130"/>
    </row>
    <row r="174" spans="2:51" x14ac:dyDescent="0.25">
      <c r="B174" s="18">
        <v>20.100000000000001</v>
      </c>
      <c r="C174" s="18">
        <v>93</v>
      </c>
      <c r="D174" s="18">
        <v>20.100000000000001</v>
      </c>
      <c r="E174" s="18">
        <v>4.7</v>
      </c>
      <c r="F174" s="18">
        <v>5.4</v>
      </c>
      <c r="G174" s="18">
        <v>206</v>
      </c>
      <c r="H174" s="18">
        <v>1021.2</v>
      </c>
      <c r="I174" s="18">
        <v>0</v>
      </c>
      <c r="J174" s="18">
        <v>0</v>
      </c>
      <c r="K174" s="18">
        <v>0</v>
      </c>
      <c r="L174" s="18">
        <v>0.8</v>
      </c>
      <c r="M174" s="18">
        <v>20.100000000000001</v>
      </c>
      <c r="N174">
        <v>226.4</v>
      </c>
      <c r="O174">
        <v>19.3</v>
      </c>
      <c r="P174">
        <v>19.399999999999999</v>
      </c>
      <c r="Q174" s="117">
        <v>0.114583333333333</v>
      </c>
      <c r="S174" s="216"/>
      <c r="T174" s="216"/>
      <c r="U174" s="208" t="str">
        <f t="shared" si="6"/>
        <v/>
      </c>
      <c r="V174" s="210"/>
      <c r="W174" s="238"/>
      <c r="X174" s="350"/>
      <c r="AT174" s="129"/>
      <c r="AV174" s="114"/>
      <c r="AW174" s="18"/>
      <c r="AY174" s="130"/>
    </row>
    <row r="175" spans="2:51" x14ac:dyDescent="0.25">
      <c r="B175" s="18">
        <v>20.100000000000001</v>
      </c>
      <c r="C175" s="18">
        <v>93</v>
      </c>
      <c r="D175" s="18">
        <v>20.100000000000001</v>
      </c>
      <c r="E175" s="18">
        <v>5.4</v>
      </c>
      <c r="F175" s="18">
        <v>7.2</v>
      </c>
      <c r="G175" s="18">
        <v>242</v>
      </c>
      <c r="H175" s="18">
        <v>1021.2</v>
      </c>
      <c r="I175" s="18">
        <v>0</v>
      </c>
      <c r="J175" s="18">
        <v>0</v>
      </c>
      <c r="K175" s="18">
        <v>0</v>
      </c>
      <c r="L175" s="18">
        <v>0.8</v>
      </c>
      <c r="M175" s="18">
        <v>20.100000000000001</v>
      </c>
      <c r="N175">
        <v>226.4</v>
      </c>
      <c r="O175">
        <v>19.3</v>
      </c>
      <c r="P175">
        <v>19.399999999999999</v>
      </c>
      <c r="Q175" s="117">
        <v>0.11527777777777801</v>
      </c>
      <c r="S175" s="216"/>
      <c r="T175" s="216"/>
      <c r="U175" s="208" t="str">
        <f t="shared" si="6"/>
        <v/>
      </c>
      <c r="V175" s="210"/>
      <c r="W175" s="238"/>
      <c r="X175" s="350"/>
      <c r="AT175" s="129"/>
      <c r="AV175" s="114"/>
      <c r="AW175" s="18"/>
      <c r="AY175" s="130"/>
    </row>
    <row r="176" spans="2:51" x14ac:dyDescent="0.25">
      <c r="B176" s="18">
        <v>20.100000000000001</v>
      </c>
      <c r="C176" s="18">
        <v>93</v>
      </c>
      <c r="D176" s="18">
        <v>20.100000000000001</v>
      </c>
      <c r="E176" s="18">
        <v>1.4</v>
      </c>
      <c r="F176" s="18">
        <v>1.8</v>
      </c>
      <c r="G176" s="18">
        <v>116</v>
      </c>
      <c r="H176" s="18">
        <v>1021.2</v>
      </c>
      <c r="I176" s="18">
        <v>0</v>
      </c>
      <c r="J176" s="18">
        <v>0</v>
      </c>
      <c r="K176" s="18">
        <v>0</v>
      </c>
      <c r="L176" s="18">
        <v>0.8</v>
      </c>
      <c r="M176" s="18">
        <v>20.100000000000001</v>
      </c>
      <c r="N176">
        <v>226.4</v>
      </c>
      <c r="O176">
        <v>19.3</v>
      </c>
      <c r="P176">
        <v>19.399999999999999</v>
      </c>
      <c r="Q176" s="117">
        <v>0.115972222222222</v>
      </c>
      <c r="S176" s="216"/>
      <c r="T176" s="216"/>
      <c r="U176" s="208" t="str">
        <f t="shared" si="6"/>
        <v/>
      </c>
      <c r="V176" s="210"/>
      <c r="W176" s="238"/>
      <c r="X176" s="350"/>
      <c r="AT176" s="129"/>
      <c r="AV176" s="114"/>
      <c r="AW176" s="18"/>
      <c r="AY176" s="130"/>
    </row>
    <row r="177" spans="2:51" x14ac:dyDescent="0.25">
      <c r="B177" s="18">
        <v>20.100000000000001</v>
      </c>
      <c r="C177" s="18">
        <v>93</v>
      </c>
      <c r="D177" s="18">
        <v>20.100000000000001</v>
      </c>
      <c r="E177" s="18">
        <v>4</v>
      </c>
      <c r="F177" s="18">
        <v>5.4</v>
      </c>
      <c r="G177" s="18">
        <v>251</v>
      </c>
      <c r="H177" s="18">
        <v>1021.1</v>
      </c>
      <c r="I177" s="18">
        <v>0</v>
      </c>
      <c r="J177" s="18">
        <v>0</v>
      </c>
      <c r="K177" s="18">
        <v>0</v>
      </c>
      <c r="L177" s="18">
        <v>0.8</v>
      </c>
      <c r="M177" s="18">
        <v>20.100000000000001</v>
      </c>
      <c r="N177">
        <v>226.4</v>
      </c>
      <c r="O177">
        <v>19.3</v>
      </c>
      <c r="P177">
        <v>19.399999999999999</v>
      </c>
      <c r="Q177" s="117">
        <v>0.116666666666667</v>
      </c>
      <c r="S177" s="216"/>
      <c r="T177" s="216"/>
      <c r="U177" s="208" t="str">
        <f t="shared" si="6"/>
        <v/>
      </c>
      <c r="V177" s="210"/>
      <c r="W177" s="238"/>
      <c r="X177" s="350"/>
      <c r="AT177" s="129"/>
      <c r="AV177" s="114"/>
      <c r="AW177" s="18"/>
      <c r="AY177" s="130"/>
    </row>
    <row r="178" spans="2:51" x14ac:dyDescent="0.25">
      <c r="B178" s="18">
        <v>20.100000000000001</v>
      </c>
      <c r="C178" s="18">
        <v>93</v>
      </c>
      <c r="D178" s="18">
        <v>20.100000000000001</v>
      </c>
      <c r="E178" s="18">
        <v>5.4</v>
      </c>
      <c r="F178" s="18">
        <v>5.4</v>
      </c>
      <c r="G178" s="18">
        <v>255</v>
      </c>
      <c r="H178" s="18">
        <v>1021.2</v>
      </c>
      <c r="I178" s="18">
        <v>0</v>
      </c>
      <c r="J178" s="18">
        <v>0</v>
      </c>
      <c r="K178" s="18">
        <v>0</v>
      </c>
      <c r="L178" s="18">
        <v>0.8</v>
      </c>
      <c r="M178" s="18">
        <v>20.100000000000001</v>
      </c>
      <c r="N178">
        <v>226.4</v>
      </c>
      <c r="O178">
        <v>19.3</v>
      </c>
      <c r="P178">
        <v>19.3</v>
      </c>
      <c r="Q178" s="117">
        <v>0.117361111111111</v>
      </c>
      <c r="S178" s="216"/>
      <c r="T178" s="216"/>
      <c r="U178" s="208" t="str">
        <f t="shared" si="6"/>
        <v/>
      </c>
      <c r="V178" s="210"/>
      <c r="W178" s="238"/>
      <c r="X178" s="350"/>
      <c r="AT178" s="129"/>
      <c r="AV178" s="114"/>
      <c r="AW178" s="18"/>
      <c r="AY178" s="130"/>
    </row>
    <row r="179" spans="2:51" x14ac:dyDescent="0.25">
      <c r="B179" s="18">
        <v>20.100000000000001</v>
      </c>
      <c r="C179" s="18">
        <v>93</v>
      </c>
      <c r="D179" s="18">
        <v>20.100000000000001</v>
      </c>
      <c r="E179" s="18">
        <v>4</v>
      </c>
      <c r="F179" s="18">
        <v>5.4</v>
      </c>
      <c r="G179" s="18">
        <v>255</v>
      </c>
      <c r="H179" s="18">
        <v>1021.2</v>
      </c>
      <c r="I179" s="18">
        <v>0</v>
      </c>
      <c r="J179" s="18">
        <v>0</v>
      </c>
      <c r="K179" s="18">
        <v>0</v>
      </c>
      <c r="L179" s="18">
        <v>0.8</v>
      </c>
      <c r="M179" s="18">
        <v>20.100000000000001</v>
      </c>
      <c r="N179">
        <v>226.4</v>
      </c>
      <c r="O179">
        <v>19.3</v>
      </c>
      <c r="P179">
        <v>19.3</v>
      </c>
      <c r="Q179" s="117">
        <v>0.118055555555556</v>
      </c>
      <c r="S179" s="216"/>
      <c r="T179" s="216"/>
      <c r="U179" s="208" t="str">
        <f t="shared" si="6"/>
        <v/>
      </c>
      <c r="V179" s="210"/>
      <c r="W179" s="238"/>
      <c r="X179" s="350"/>
      <c r="AT179" s="129"/>
      <c r="AV179" s="114"/>
      <c r="AW179" s="18"/>
      <c r="AY179" s="130"/>
    </row>
    <row r="180" spans="2:51" x14ac:dyDescent="0.25">
      <c r="B180" s="18">
        <v>20.100000000000001</v>
      </c>
      <c r="C180" s="18">
        <v>93</v>
      </c>
      <c r="D180" s="18">
        <v>20.100000000000001</v>
      </c>
      <c r="E180" s="18">
        <v>3.6</v>
      </c>
      <c r="F180" s="18">
        <v>3.6</v>
      </c>
      <c r="G180" s="18">
        <v>279</v>
      </c>
      <c r="H180" s="18">
        <v>1021.1</v>
      </c>
      <c r="I180" s="18">
        <v>0</v>
      </c>
      <c r="J180" s="18">
        <v>0</v>
      </c>
      <c r="K180" s="18">
        <v>0</v>
      </c>
      <c r="L180" s="18">
        <v>0.8</v>
      </c>
      <c r="M180" s="18">
        <v>20.100000000000001</v>
      </c>
      <c r="N180">
        <v>226.4</v>
      </c>
      <c r="O180">
        <v>19.3</v>
      </c>
      <c r="P180">
        <v>19.3</v>
      </c>
      <c r="Q180" s="117">
        <v>0.11874999999999999</v>
      </c>
      <c r="S180" s="216"/>
      <c r="T180" s="216"/>
      <c r="U180" s="208" t="str">
        <f t="shared" si="6"/>
        <v/>
      </c>
      <c r="V180" s="210"/>
      <c r="W180" s="238"/>
      <c r="X180" s="350"/>
      <c r="AT180" s="129"/>
      <c r="AV180" s="114"/>
      <c r="AW180" s="18"/>
      <c r="AY180" s="130"/>
    </row>
    <row r="181" spans="2:51" x14ac:dyDescent="0.25">
      <c r="B181" s="18">
        <v>20.100000000000001</v>
      </c>
      <c r="C181" s="18">
        <v>94</v>
      </c>
      <c r="D181" s="18">
        <v>20.100000000000001</v>
      </c>
      <c r="E181" s="18">
        <v>3.2</v>
      </c>
      <c r="F181" s="18">
        <v>5.4</v>
      </c>
      <c r="G181" s="18">
        <v>240</v>
      </c>
      <c r="H181" s="18">
        <v>1020.8</v>
      </c>
      <c r="I181" s="18">
        <v>0</v>
      </c>
      <c r="J181" s="18">
        <v>0</v>
      </c>
      <c r="K181" s="18">
        <v>0</v>
      </c>
      <c r="L181" s="18">
        <v>0.8</v>
      </c>
      <c r="M181" s="18">
        <v>20.100000000000001</v>
      </c>
      <c r="N181">
        <v>226.4</v>
      </c>
      <c r="O181">
        <v>19.3</v>
      </c>
      <c r="P181">
        <v>19.3</v>
      </c>
      <c r="Q181" s="117">
        <v>0.11944444444444401</v>
      </c>
      <c r="S181" s="216"/>
      <c r="T181" s="216"/>
      <c r="U181" s="208" t="str">
        <f t="shared" si="6"/>
        <v/>
      </c>
      <c r="V181" s="210"/>
      <c r="W181" s="238"/>
      <c r="X181" s="350"/>
      <c r="AT181" s="129"/>
      <c r="AV181" s="114"/>
      <c r="AW181" s="18"/>
      <c r="AY181" s="130"/>
    </row>
    <row r="182" spans="2:51" x14ac:dyDescent="0.25">
      <c r="B182" s="18">
        <v>20.100000000000001</v>
      </c>
      <c r="C182" s="18">
        <v>94</v>
      </c>
      <c r="D182" s="18">
        <v>20.100000000000001</v>
      </c>
      <c r="E182" s="18">
        <v>4.7</v>
      </c>
      <c r="F182" s="18">
        <v>5.4</v>
      </c>
      <c r="G182" s="18">
        <v>268</v>
      </c>
      <c r="H182" s="18">
        <v>1020.9</v>
      </c>
      <c r="I182" s="18">
        <v>0</v>
      </c>
      <c r="J182" s="18">
        <v>0</v>
      </c>
      <c r="K182" s="18">
        <v>0</v>
      </c>
      <c r="L182" s="18">
        <v>0.8</v>
      </c>
      <c r="M182" s="18">
        <v>20.100000000000001</v>
      </c>
      <c r="N182">
        <v>226.4</v>
      </c>
      <c r="O182">
        <v>19.3</v>
      </c>
      <c r="P182">
        <v>19.3</v>
      </c>
      <c r="Q182" s="117">
        <v>0.120138888888889</v>
      </c>
      <c r="S182" s="216"/>
      <c r="T182" s="216"/>
      <c r="U182" s="208" t="str">
        <f t="shared" si="6"/>
        <v/>
      </c>
      <c r="V182" s="210"/>
      <c r="W182" s="238"/>
      <c r="X182" s="350"/>
      <c r="AT182" s="129"/>
      <c r="AV182" s="114"/>
      <c r="AW182" s="18"/>
      <c r="AY182" s="130"/>
    </row>
    <row r="183" spans="2:51" x14ac:dyDescent="0.25">
      <c r="B183" s="18">
        <v>20.100000000000001</v>
      </c>
      <c r="C183" s="18">
        <v>94</v>
      </c>
      <c r="D183" s="18">
        <v>20.100000000000001</v>
      </c>
      <c r="E183" s="18">
        <v>5.4</v>
      </c>
      <c r="F183" s="18">
        <v>7.2</v>
      </c>
      <c r="G183" s="18">
        <v>282</v>
      </c>
      <c r="H183" s="18">
        <v>1020.8</v>
      </c>
      <c r="I183" s="18">
        <v>0</v>
      </c>
      <c r="J183" s="18">
        <v>0</v>
      </c>
      <c r="K183" s="18">
        <v>0</v>
      </c>
      <c r="L183" s="18">
        <v>0.8</v>
      </c>
      <c r="M183" s="18">
        <v>20.100000000000001</v>
      </c>
      <c r="N183">
        <v>226.4</v>
      </c>
      <c r="O183">
        <v>19.2</v>
      </c>
      <c r="P183">
        <v>19.3</v>
      </c>
      <c r="Q183" s="117">
        <v>0.120833333333333</v>
      </c>
      <c r="S183" s="216"/>
      <c r="T183" s="216"/>
      <c r="U183" s="208" t="str">
        <f t="shared" si="6"/>
        <v/>
      </c>
      <c r="V183" s="210"/>
      <c r="W183" s="238"/>
      <c r="X183" s="350"/>
      <c r="Y183" s="117"/>
      <c r="AT183" s="129"/>
      <c r="AV183" s="114"/>
      <c r="AW183" s="18"/>
      <c r="AY183" s="130"/>
    </row>
    <row r="184" spans="2:51" x14ac:dyDescent="0.25">
      <c r="B184" s="18">
        <v>20.100000000000001</v>
      </c>
      <c r="C184" s="18">
        <v>94</v>
      </c>
      <c r="D184" s="18">
        <v>20.100000000000001</v>
      </c>
      <c r="E184" s="18">
        <v>5.4</v>
      </c>
      <c r="F184" s="18">
        <v>5.4</v>
      </c>
      <c r="G184" s="18">
        <v>234</v>
      </c>
      <c r="H184" s="18">
        <v>1020.9</v>
      </c>
      <c r="I184" s="18">
        <v>0</v>
      </c>
      <c r="J184" s="18">
        <v>0</v>
      </c>
      <c r="K184" s="18">
        <v>0</v>
      </c>
      <c r="L184" s="18">
        <v>0.8</v>
      </c>
      <c r="M184" s="18">
        <v>20.100000000000001</v>
      </c>
      <c r="N184">
        <v>226.4</v>
      </c>
      <c r="O184">
        <v>19.2</v>
      </c>
      <c r="P184">
        <v>19.3</v>
      </c>
      <c r="Q184" s="117">
        <v>0.121527777777778</v>
      </c>
      <c r="S184" s="216"/>
      <c r="T184" s="216"/>
      <c r="U184" s="208" t="str">
        <f t="shared" si="6"/>
        <v/>
      </c>
      <c r="V184" s="210"/>
      <c r="W184" s="238"/>
      <c r="X184" s="350"/>
      <c r="AT184" s="129"/>
      <c r="AV184" s="114"/>
      <c r="AW184" s="18"/>
      <c r="AY184" s="130"/>
    </row>
    <row r="185" spans="2:51" x14ac:dyDescent="0.25">
      <c r="B185" s="18">
        <v>20.100000000000001</v>
      </c>
      <c r="C185" s="18">
        <v>94</v>
      </c>
      <c r="D185" s="18">
        <v>20.100000000000001</v>
      </c>
      <c r="E185" s="18">
        <v>4.3</v>
      </c>
      <c r="F185" s="18">
        <v>5.4</v>
      </c>
      <c r="G185" s="18">
        <v>251</v>
      </c>
      <c r="H185" s="18">
        <v>1021</v>
      </c>
      <c r="I185" s="18">
        <v>0</v>
      </c>
      <c r="J185" s="18">
        <v>0</v>
      </c>
      <c r="K185" s="18">
        <v>0</v>
      </c>
      <c r="L185" s="18">
        <v>0.8</v>
      </c>
      <c r="M185" s="18">
        <v>20.100000000000001</v>
      </c>
      <c r="N185">
        <v>226.4</v>
      </c>
      <c r="O185">
        <v>19.2</v>
      </c>
      <c r="P185">
        <v>19.3</v>
      </c>
      <c r="Q185" s="117">
        <v>0.122222222222222</v>
      </c>
      <c r="S185" s="216"/>
      <c r="T185" s="216"/>
      <c r="U185" s="208" t="str">
        <f t="shared" si="6"/>
        <v/>
      </c>
      <c r="V185" s="210"/>
      <c r="W185" s="238"/>
      <c r="X185" s="350"/>
      <c r="AT185" s="129"/>
      <c r="AV185" s="114"/>
      <c r="AW185" s="18"/>
      <c r="AY185" s="130"/>
    </row>
    <row r="186" spans="2:51" x14ac:dyDescent="0.25">
      <c r="B186" s="18">
        <v>20</v>
      </c>
      <c r="C186" s="18">
        <v>94</v>
      </c>
      <c r="D186" s="18">
        <v>20</v>
      </c>
      <c r="E186" s="18">
        <v>2.2000000000000002</v>
      </c>
      <c r="F186" s="18">
        <v>3.6</v>
      </c>
      <c r="G186" s="18">
        <v>54</v>
      </c>
      <c r="H186" s="18">
        <v>1020.7</v>
      </c>
      <c r="I186" s="18">
        <v>0</v>
      </c>
      <c r="J186" s="18">
        <v>0</v>
      </c>
      <c r="K186" s="18">
        <v>0</v>
      </c>
      <c r="L186" s="18">
        <v>0.8</v>
      </c>
      <c r="M186" s="18">
        <v>20.100000000000001</v>
      </c>
      <c r="N186">
        <v>226.4</v>
      </c>
      <c r="O186">
        <v>19.2</v>
      </c>
      <c r="P186">
        <v>19.3</v>
      </c>
      <c r="Q186" s="117">
        <v>0.12291666666666699</v>
      </c>
      <c r="S186" s="216"/>
      <c r="T186" s="216"/>
      <c r="U186" s="208" t="str">
        <f t="shared" si="6"/>
        <v/>
      </c>
      <c r="V186" s="210"/>
      <c r="W186" s="238"/>
      <c r="X186" s="350"/>
      <c r="AT186" s="129"/>
      <c r="AV186" s="114"/>
      <c r="AW186" s="18"/>
      <c r="AY186" s="130"/>
    </row>
    <row r="187" spans="2:51" x14ac:dyDescent="0.25">
      <c r="B187" s="18">
        <v>20</v>
      </c>
      <c r="C187" s="18">
        <v>94</v>
      </c>
      <c r="D187" s="18">
        <v>20</v>
      </c>
      <c r="E187" s="18">
        <v>1.1000000000000001</v>
      </c>
      <c r="F187" s="18">
        <v>1.8</v>
      </c>
      <c r="G187" s="18">
        <v>36</v>
      </c>
      <c r="H187" s="18">
        <v>1021.1</v>
      </c>
      <c r="I187" s="18">
        <v>0</v>
      </c>
      <c r="J187" s="18">
        <v>0</v>
      </c>
      <c r="K187" s="18">
        <v>0</v>
      </c>
      <c r="L187" s="18">
        <v>0.8</v>
      </c>
      <c r="M187" s="18">
        <v>20.100000000000001</v>
      </c>
      <c r="N187">
        <v>226.4</v>
      </c>
      <c r="O187">
        <v>19.2</v>
      </c>
      <c r="P187">
        <v>19.3</v>
      </c>
      <c r="Q187" s="117">
        <v>0.12361111111111101</v>
      </c>
      <c r="S187" s="216"/>
      <c r="T187" s="216"/>
      <c r="U187" s="208" t="str">
        <f t="shared" si="6"/>
        <v/>
      </c>
      <c r="V187" s="210"/>
      <c r="W187" s="238"/>
      <c r="X187" s="350"/>
      <c r="AT187" s="129"/>
      <c r="AV187" s="114"/>
      <c r="AW187" s="18"/>
      <c r="AY187" s="130"/>
    </row>
    <row r="188" spans="2:51" x14ac:dyDescent="0.25">
      <c r="B188" s="18">
        <v>20</v>
      </c>
      <c r="C188" s="18">
        <v>94</v>
      </c>
      <c r="D188" s="18">
        <v>20</v>
      </c>
      <c r="E188" s="18">
        <v>3.6</v>
      </c>
      <c r="F188" s="18">
        <v>3.6</v>
      </c>
      <c r="G188" s="18">
        <v>196</v>
      </c>
      <c r="H188" s="18">
        <v>1021.1</v>
      </c>
      <c r="I188" s="18">
        <v>0</v>
      </c>
      <c r="J188" s="18">
        <v>0</v>
      </c>
      <c r="K188" s="18">
        <v>0</v>
      </c>
      <c r="L188" s="18">
        <v>0.8</v>
      </c>
      <c r="M188" s="18">
        <v>20.100000000000001</v>
      </c>
      <c r="N188">
        <v>226.4</v>
      </c>
      <c r="O188">
        <v>19.2</v>
      </c>
      <c r="P188">
        <v>19.3</v>
      </c>
      <c r="Q188" s="117">
        <v>0.124305555555556</v>
      </c>
      <c r="S188" s="216"/>
      <c r="T188" s="216"/>
      <c r="U188" s="208" t="str">
        <f t="shared" si="6"/>
        <v/>
      </c>
      <c r="V188" s="210"/>
      <c r="W188" s="238"/>
      <c r="X188" s="350"/>
      <c r="AT188" s="129"/>
      <c r="AV188" s="114"/>
      <c r="AW188" s="18"/>
      <c r="AY188" s="130"/>
    </row>
    <row r="189" spans="2:51" x14ac:dyDescent="0.25">
      <c r="B189" s="18">
        <v>20</v>
      </c>
      <c r="C189" s="18">
        <v>94</v>
      </c>
      <c r="D189" s="18">
        <v>20</v>
      </c>
      <c r="E189" s="18">
        <v>3.6</v>
      </c>
      <c r="F189" s="18">
        <v>3.6</v>
      </c>
      <c r="G189" s="18">
        <v>325</v>
      </c>
      <c r="H189" s="18">
        <v>1021</v>
      </c>
      <c r="I189" s="18">
        <v>0</v>
      </c>
      <c r="J189" s="18">
        <v>0</v>
      </c>
      <c r="K189" s="18">
        <v>0</v>
      </c>
      <c r="L189" s="18">
        <v>0.8</v>
      </c>
      <c r="M189" s="18">
        <v>20.100000000000001</v>
      </c>
      <c r="N189">
        <v>226.4</v>
      </c>
      <c r="O189">
        <v>19.2</v>
      </c>
      <c r="P189">
        <v>19.3</v>
      </c>
      <c r="Q189" s="117">
        <v>0.125</v>
      </c>
      <c r="S189" s="216"/>
      <c r="T189" s="216"/>
      <c r="U189" s="208" t="str">
        <f t="shared" si="6"/>
        <v/>
      </c>
      <c r="V189" s="210"/>
      <c r="W189" s="238"/>
      <c r="X189" s="350"/>
      <c r="AT189" s="129"/>
      <c r="AV189" s="114"/>
      <c r="AW189" s="18"/>
      <c r="AY189" s="130"/>
    </row>
    <row r="190" spans="2:51" x14ac:dyDescent="0.25">
      <c r="B190" s="18">
        <v>20</v>
      </c>
      <c r="C190" s="18">
        <v>94</v>
      </c>
      <c r="D190" s="18">
        <v>20</v>
      </c>
      <c r="E190" s="18">
        <v>4</v>
      </c>
      <c r="F190" s="18">
        <v>7.2</v>
      </c>
      <c r="G190" s="18">
        <v>268</v>
      </c>
      <c r="H190" s="18">
        <v>1021</v>
      </c>
      <c r="I190" s="18">
        <v>0</v>
      </c>
      <c r="J190" s="18">
        <v>0</v>
      </c>
      <c r="K190" s="18">
        <v>0</v>
      </c>
      <c r="L190" s="18">
        <v>0.8</v>
      </c>
      <c r="M190" s="18">
        <v>20.100000000000001</v>
      </c>
      <c r="N190">
        <v>226.4</v>
      </c>
      <c r="O190">
        <v>19.2</v>
      </c>
      <c r="P190">
        <v>19.2</v>
      </c>
      <c r="Q190" s="117">
        <v>0.125694444444444</v>
      </c>
      <c r="S190" s="216"/>
      <c r="T190" s="216"/>
      <c r="U190" s="208" t="str">
        <f t="shared" si="6"/>
        <v/>
      </c>
      <c r="V190" s="210"/>
      <c r="W190" s="238"/>
      <c r="X190" s="350"/>
      <c r="AT190" s="129"/>
      <c r="AV190" s="114"/>
      <c r="AW190" s="18"/>
      <c r="AY190" s="130"/>
    </row>
    <row r="191" spans="2:51" x14ac:dyDescent="0.25">
      <c r="B191" s="18">
        <v>20</v>
      </c>
      <c r="C191" s="18">
        <v>94</v>
      </c>
      <c r="D191" s="18">
        <v>20</v>
      </c>
      <c r="E191" s="18">
        <v>4</v>
      </c>
      <c r="F191" s="18">
        <v>5.4</v>
      </c>
      <c r="G191" s="18">
        <v>250</v>
      </c>
      <c r="H191" s="18">
        <v>1021.1</v>
      </c>
      <c r="I191" s="18">
        <v>0</v>
      </c>
      <c r="J191" s="18">
        <v>0</v>
      </c>
      <c r="K191" s="18">
        <v>0</v>
      </c>
      <c r="L191" s="18">
        <v>0.8</v>
      </c>
      <c r="M191" s="18">
        <v>20.100000000000001</v>
      </c>
      <c r="N191">
        <v>226.4</v>
      </c>
      <c r="O191">
        <v>19.2</v>
      </c>
      <c r="P191">
        <v>19.2</v>
      </c>
      <c r="Q191" s="117">
        <v>0.12638888888888899</v>
      </c>
      <c r="S191" s="216"/>
      <c r="T191" s="216"/>
      <c r="U191" s="208" t="str">
        <f t="shared" si="6"/>
        <v/>
      </c>
      <c r="V191" s="210"/>
      <c r="W191" s="238"/>
      <c r="X191" s="350"/>
      <c r="AT191" s="129"/>
      <c r="AV191" s="114"/>
      <c r="AW191" s="18"/>
      <c r="AY191" s="130"/>
    </row>
    <row r="192" spans="2:51" x14ac:dyDescent="0.25">
      <c r="B192" s="18">
        <v>20</v>
      </c>
      <c r="C192" s="18">
        <v>94</v>
      </c>
      <c r="D192" s="18">
        <v>20</v>
      </c>
      <c r="E192" s="18">
        <v>3.6</v>
      </c>
      <c r="F192" s="18">
        <v>3.6</v>
      </c>
      <c r="G192" s="18">
        <v>349</v>
      </c>
      <c r="H192" s="18">
        <v>1020.8</v>
      </c>
      <c r="I192" s="18">
        <v>0</v>
      </c>
      <c r="J192" s="18">
        <v>0</v>
      </c>
      <c r="K192" s="18">
        <v>0</v>
      </c>
      <c r="L192" s="18">
        <v>0.8</v>
      </c>
      <c r="M192" s="18">
        <v>20.100000000000001</v>
      </c>
      <c r="N192">
        <v>226.4</v>
      </c>
      <c r="O192">
        <v>19.2</v>
      </c>
      <c r="P192">
        <v>19.2</v>
      </c>
      <c r="Q192" s="117">
        <v>0.12708333333333299</v>
      </c>
      <c r="S192" s="216"/>
      <c r="T192" s="216"/>
      <c r="U192" s="208" t="str">
        <f t="shared" si="6"/>
        <v/>
      </c>
      <c r="V192" s="210"/>
      <c r="W192" s="238"/>
      <c r="X192" s="350"/>
      <c r="AT192" s="129"/>
      <c r="AV192" s="114"/>
      <c r="AW192" s="18"/>
      <c r="AY192" s="130"/>
    </row>
    <row r="193" spans="2:51" x14ac:dyDescent="0.25">
      <c r="B193" s="18">
        <v>20</v>
      </c>
      <c r="C193" s="18">
        <v>94</v>
      </c>
      <c r="D193" s="18">
        <v>20</v>
      </c>
      <c r="E193" s="18">
        <v>2.2000000000000002</v>
      </c>
      <c r="F193" s="18">
        <v>3.6</v>
      </c>
      <c r="G193" s="18">
        <v>112</v>
      </c>
      <c r="H193" s="18">
        <v>1021</v>
      </c>
      <c r="I193" s="18">
        <v>0</v>
      </c>
      <c r="J193" s="18">
        <v>0</v>
      </c>
      <c r="K193" s="18">
        <v>0</v>
      </c>
      <c r="L193" s="18">
        <v>0.8</v>
      </c>
      <c r="M193" s="18">
        <v>20.100000000000001</v>
      </c>
      <c r="N193">
        <v>226.4</v>
      </c>
      <c r="O193">
        <v>19.2</v>
      </c>
      <c r="P193">
        <v>19.2</v>
      </c>
      <c r="Q193" s="117">
        <v>0.12777777777777799</v>
      </c>
      <c r="S193" s="216"/>
      <c r="T193" s="216"/>
      <c r="U193" s="208" t="str">
        <f t="shared" si="6"/>
        <v/>
      </c>
      <c r="V193" s="210"/>
      <c r="W193" s="238"/>
      <c r="X193" s="350"/>
      <c r="AT193" s="129"/>
      <c r="AV193" s="114"/>
      <c r="AW193" s="18"/>
      <c r="AY193" s="130"/>
    </row>
    <row r="194" spans="2:51" x14ac:dyDescent="0.25">
      <c r="B194" s="18">
        <v>20</v>
      </c>
      <c r="C194" s="18">
        <v>94</v>
      </c>
      <c r="D194" s="18">
        <v>20</v>
      </c>
      <c r="E194" s="18">
        <v>2.9</v>
      </c>
      <c r="F194" s="18">
        <v>3.6</v>
      </c>
      <c r="G194" s="18">
        <v>267</v>
      </c>
      <c r="H194" s="18">
        <v>1020.8</v>
      </c>
      <c r="I194" s="18">
        <v>0</v>
      </c>
      <c r="J194" s="18">
        <v>0</v>
      </c>
      <c r="K194" s="18">
        <v>0</v>
      </c>
      <c r="L194" s="18">
        <v>0.8</v>
      </c>
      <c r="M194" s="18">
        <v>20.100000000000001</v>
      </c>
      <c r="N194">
        <v>226.4</v>
      </c>
      <c r="O194">
        <v>19.2</v>
      </c>
      <c r="P194">
        <v>19.2</v>
      </c>
      <c r="Q194" s="117">
        <v>0.12847222222222199</v>
      </c>
      <c r="S194" s="216"/>
      <c r="T194" s="216"/>
      <c r="U194" s="208" t="str">
        <f t="shared" si="6"/>
        <v/>
      </c>
      <c r="V194" s="210"/>
      <c r="W194" s="238"/>
      <c r="X194" s="350"/>
      <c r="AT194" s="129"/>
      <c r="AV194" s="114"/>
      <c r="AW194" s="18"/>
      <c r="AY194" s="130"/>
    </row>
    <row r="195" spans="2:51" x14ac:dyDescent="0.25">
      <c r="B195" s="18">
        <v>20</v>
      </c>
      <c r="C195" s="18">
        <v>94</v>
      </c>
      <c r="D195" s="18">
        <v>20</v>
      </c>
      <c r="E195" s="18">
        <v>4</v>
      </c>
      <c r="F195" s="18">
        <v>5.4</v>
      </c>
      <c r="G195" s="18">
        <v>286</v>
      </c>
      <c r="H195" s="18">
        <v>1021</v>
      </c>
      <c r="I195" s="18">
        <v>0</v>
      </c>
      <c r="J195" s="18">
        <v>0</v>
      </c>
      <c r="K195" s="18">
        <v>0</v>
      </c>
      <c r="L195" s="18">
        <v>0.8</v>
      </c>
      <c r="M195" s="18">
        <v>20.100000000000001</v>
      </c>
      <c r="N195">
        <v>226.4</v>
      </c>
      <c r="O195">
        <v>19.2</v>
      </c>
      <c r="P195">
        <v>19.2</v>
      </c>
      <c r="Q195" s="117">
        <v>0.12916666666666701</v>
      </c>
      <c r="S195" s="216"/>
      <c r="T195" s="216"/>
      <c r="U195" s="208" t="str">
        <f t="shared" si="6"/>
        <v/>
      </c>
      <c r="V195" s="210"/>
      <c r="W195" s="238"/>
      <c r="X195" s="350"/>
      <c r="AT195" s="129"/>
      <c r="AV195" s="114"/>
      <c r="AW195" s="18"/>
      <c r="AY195" s="130"/>
    </row>
    <row r="196" spans="2:51" x14ac:dyDescent="0.25">
      <c r="B196" s="18">
        <v>20</v>
      </c>
      <c r="C196" s="18">
        <v>94</v>
      </c>
      <c r="D196" s="18">
        <v>20</v>
      </c>
      <c r="E196" s="18">
        <v>2.9</v>
      </c>
      <c r="F196" s="18">
        <v>3.6</v>
      </c>
      <c r="G196" s="18">
        <v>270</v>
      </c>
      <c r="H196" s="18">
        <v>1020.9</v>
      </c>
      <c r="I196" s="18">
        <v>0</v>
      </c>
      <c r="J196" s="18">
        <v>0</v>
      </c>
      <c r="K196" s="18">
        <v>0</v>
      </c>
      <c r="L196" s="18">
        <v>0.8</v>
      </c>
      <c r="M196" s="18">
        <v>20.100000000000001</v>
      </c>
      <c r="N196">
        <v>226.4</v>
      </c>
      <c r="O196">
        <v>19.2</v>
      </c>
      <c r="P196">
        <v>19.2</v>
      </c>
      <c r="Q196" s="117">
        <v>0.12986111111111101</v>
      </c>
      <c r="S196" s="216"/>
      <c r="T196" s="216"/>
      <c r="U196" s="208" t="str">
        <f t="shared" si="6"/>
        <v/>
      </c>
      <c r="V196" s="210"/>
      <c r="W196" s="238"/>
      <c r="X196" s="350"/>
      <c r="AT196" s="129"/>
      <c r="AV196" s="114"/>
      <c r="AW196" s="18"/>
      <c r="AY196" s="130"/>
    </row>
    <row r="197" spans="2:51" x14ac:dyDescent="0.25">
      <c r="B197" s="18">
        <v>20</v>
      </c>
      <c r="C197" s="18">
        <v>94</v>
      </c>
      <c r="D197" s="18">
        <v>20</v>
      </c>
      <c r="E197" s="18">
        <v>2.2000000000000002</v>
      </c>
      <c r="F197" s="18">
        <v>3.6</v>
      </c>
      <c r="G197" s="18">
        <v>101</v>
      </c>
      <c r="H197" s="18">
        <v>1020.7</v>
      </c>
      <c r="I197" s="18">
        <v>0</v>
      </c>
      <c r="J197" s="18">
        <v>0</v>
      </c>
      <c r="K197" s="18">
        <v>0</v>
      </c>
      <c r="L197" s="18">
        <v>0.8</v>
      </c>
      <c r="M197" s="18">
        <v>20.100000000000001</v>
      </c>
      <c r="N197">
        <v>226.4</v>
      </c>
      <c r="O197">
        <v>19.100000000000001</v>
      </c>
      <c r="P197">
        <v>19.2</v>
      </c>
      <c r="Q197" s="117">
        <v>0.13055555555555601</v>
      </c>
      <c r="S197" s="216"/>
      <c r="T197" s="216"/>
      <c r="U197" s="208" t="str">
        <f t="shared" si="6"/>
        <v/>
      </c>
      <c r="V197" s="210"/>
      <c r="W197" s="238"/>
      <c r="X197" s="350"/>
      <c r="AT197" s="129"/>
      <c r="AV197" s="114"/>
      <c r="AW197" s="18"/>
      <c r="AY197" s="130"/>
    </row>
    <row r="198" spans="2:51" x14ac:dyDescent="0.25">
      <c r="B198" s="18">
        <v>20</v>
      </c>
      <c r="C198" s="18">
        <v>94</v>
      </c>
      <c r="D198" s="18">
        <v>20</v>
      </c>
      <c r="E198" s="18">
        <v>1.4</v>
      </c>
      <c r="F198" s="18">
        <v>1.8</v>
      </c>
      <c r="G198" s="18">
        <v>89</v>
      </c>
      <c r="H198" s="18">
        <v>1021.1</v>
      </c>
      <c r="I198" s="18">
        <v>0</v>
      </c>
      <c r="J198" s="18">
        <v>0</v>
      </c>
      <c r="K198" s="18">
        <v>0</v>
      </c>
      <c r="L198" s="18">
        <v>0.8</v>
      </c>
      <c r="M198" s="18">
        <v>20.100000000000001</v>
      </c>
      <c r="N198">
        <v>226.4</v>
      </c>
      <c r="O198">
        <v>19.100000000000001</v>
      </c>
      <c r="P198">
        <v>19.2</v>
      </c>
      <c r="Q198" s="117">
        <v>0.13125000000000001</v>
      </c>
      <c r="S198" s="216"/>
      <c r="T198" s="216"/>
      <c r="U198" s="208" t="str">
        <f t="shared" si="6"/>
        <v/>
      </c>
      <c r="V198" s="210"/>
      <c r="W198" s="238"/>
      <c r="X198" s="350"/>
      <c r="AT198" s="129"/>
      <c r="AV198" s="114"/>
      <c r="AW198" s="18"/>
      <c r="AY198" s="130"/>
    </row>
    <row r="199" spans="2:51" x14ac:dyDescent="0.25">
      <c r="B199" s="18">
        <v>20</v>
      </c>
      <c r="C199" s="18">
        <v>94</v>
      </c>
      <c r="D199" s="18">
        <v>20</v>
      </c>
      <c r="E199" s="18">
        <v>1.8</v>
      </c>
      <c r="F199" s="18">
        <v>1.8</v>
      </c>
      <c r="G199" s="18">
        <v>354</v>
      </c>
      <c r="H199" s="18">
        <v>1020.8</v>
      </c>
      <c r="I199" s="18">
        <v>0</v>
      </c>
      <c r="J199" s="18">
        <v>0</v>
      </c>
      <c r="K199" s="18">
        <v>0</v>
      </c>
      <c r="L199" s="18">
        <v>0.8</v>
      </c>
      <c r="M199" s="18">
        <v>20.100000000000001</v>
      </c>
      <c r="N199">
        <v>226.4</v>
      </c>
      <c r="O199">
        <v>19.2</v>
      </c>
      <c r="P199">
        <v>19.2</v>
      </c>
      <c r="Q199" s="117">
        <v>0.131944444444444</v>
      </c>
      <c r="S199" s="216"/>
      <c r="T199" s="216"/>
      <c r="U199" s="208" t="str">
        <f t="shared" si="6"/>
        <v/>
      </c>
      <c r="V199" s="210"/>
      <c r="W199" s="238"/>
      <c r="X199" s="350"/>
      <c r="AT199" s="129"/>
      <c r="AV199" s="114"/>
      <c r="AW199" s="18"/>
      <c r="AY199" s="130"/>
    </row>
    <row r="200" spans="2:51" x14ac:dyDescent="0.25">
      <c r="B200" s="18">
        <v>20</v>
      </c>
      <c r="C200" s="18">
        <v>94</v>
      </c>
      <c r="D200" s="18">
        <v>20</v>
      </c>
      <c r="E200" s="18">
        <v>1.8</v>
      </c>
      <c r="F200" s="18">
        <v>1.8</v>
      </c>
      <c r="G200" s="18">
        <v>352</v>
      </c>
      <c r="H200" s="18">
        <v>1020.8</v>
      </c>
      <c r="I200" s="18">
        <v>0</v>
      </c>
      <c r="J200" s="18">
        <v>0</v>
      </c>
      <c r="K200" s="18">
        <v>0</v>
      </c>
      <c r="L200" s="18">
        <v>0.8</v>
      </c>
      <c r="M200" s="18">
        <v>20.100000000000001</v>
      </c>
      <c r="N200">
        <v>226.4</v>
      </c>
      <c r="O200">
        <v>19.2</v>
      </c>
      <c r="P200">
        <v>19.2</v>
      </c>
      <c r="Q200" s="117">
        <v>0.132638888888889</v>
      </c>
      <c r="S200" s="216"/>
      <c r="T200" s="216"/>
      <c r="U200" s="208" t="str">
        <f t="shared" si="6"/>
        <v/>
      </c>
      <c r="V200" s="210"/>
      <c r="W200" s="238"/>
      <c r="X200" s="350"/>
      <c r="AT200" s="129"/>
      <c r="AV200" s="114"/>
      <c r="AW200" s="18"/>
      <c r="AY200" s="130"/>
    </row>
    <row r="201" spans="2:51" x14ac:dyDescent="0.25">
      <c r="B201" s="18">
        <v>20</v>
      </c>
      <c r="C201" s="18">
        <v>94</v>
      </c>
      <c r="D201" s="18">
        <v>20</v>
      </c>
      <c r="E201" s="18">
        <v>5.8</v>
      </c>
      <c r="F201" s="18">
        <v>7.2</v>
      </c>
      <c r="G201" s="18">
        <v>253</v>
      </c>
      <c r="H201" s="18">
        <v>1021</v>
      </c>
      <c r="I201" s="18">
        <v>0</v>
      </c>
      <c r="J201" s="18">
        <v>0</v>
      </c>
      <c r="K201" s="18">
        <v>0</v>
      </c>
      <c r="L201" s="18">
        <v>0.8</v>
      </c>
      <c r="M201" s="18">
        <v>20.100000000000001</v>
      </c>
      <c r="N201">
        <v>226.4</v>
      </c>
      <c r="O201">
        <v>19.100000000000001</v>
      </c>
      <c r="P201">
        <v>19.2</v>
      </c>
      <c r="Q201" s="117">
        <v>0.133333333333333</v>
      </c>
      <c r="S201" s="216"/>
      <c r="T201" s="216"/>
      <c r="U201" s="208" t="str">
        <f t="shared" si="6"/>
        <v/>
      </c>
      <c r="V201" s="210"/>
      <c r="W201" s="238"/>
      <c r="X201" s="350"/>
      <c r="AT201" s="129"/>
      <c r="AV201" s="114"/>
      <c r="AW201" s="18"/>
      <c r="AY201" s="130"/>
    </row>
    <row r="202" spans="2:51" x14ac:dyDescent="0.25">
      <c r="B202" s="18">
        <v>20</v>
      </c>
      <c r="C202" s="18">
        <v>94</v>
      </c>
      <c r="D202" s="18">
        <v>20</v>
      </c>
      <c r="E202" s="18">
        <v>3.6</v>
      </c>
      <c r="F202" s="18">
        <v>5.4</v>
      </c>
      <c r="G202" s="18">
        <v>354</v>
      </c>
      <c r="H202" s="18">
        <v>1020.8</v>
      </c>
      <c r="I202" s="18">
        <v>0</v>
      </c>
      <c r="J202" s="18">
        <v>0</v>
      </c>
      <c r="K202" s="18">
        <v>0</v>
      </c>
      <c r="L202" s="18">
        <v>0.8</v>
      </c>
      <c r="M202" s="18">
        <v>20.100000000000001</v>
      </c>
      <c r="N202">
        <v>226.4</v>
      </c>
      <c r="O202">
        <v>19.100000000000001</v>
      </c>
      <c r="P202">
        <v>19.2</v>
      </c>
      <c r="Q202" s="117">
        <v>0.134027777777778</v>
      </c>
      <c r="S202" s="216"/>
      <c r="T202" s="216"/>
      <c r="U202" s="208" t="str">
        <f t="shared" si="6"/>
        <v/>
      </c>
      <c r="V202" s="210"/>
      <c r="W202" s="238"/>
      <c r="X202" s="350"/>
      <c r="AT202" s="129"/>
      <c r="AV202" s="114"/>
      <c r="AW202" s="18"/>
      <c r="AY202" s="130"/>
    </row>
    <row r="203" spans="2:51" x14ac:dyDescent="0.25">
      <c r="B203" s="18">
        <v>20</v>
      </c>
      <c r="C203" s="18">
        <v>94</v>
      </c>
      <c r="D203" s="18">
        <v>20</v>
      </c>
      <c r="E203" s="18">
        <v>4</v>
      </c>
      <c r="F203" s="18">
        <v>5.4</v>
      </c>
      <c r="G203" s="18">
        <v>262</v>
      </c>
      <c r="H203" s="18">
        <v>1021</v>
      </c>
      <c r="I203" s="18">
        <v>0</v>
      </c>
      <c r="J203" s="18">
        <v>0</v>
      </c>
      <c r="K203" s="18">
        <v>0</v>
      </c>
      <c r="L203" s="18">
        <v>0.8</v>
      </c>
      <c r="M203" s="18">
        <v>20.100000000000001</v>
      </c>
      <c r="N203">
        <v>226.4</v>
      </c>
      <c r="O203">
        <v>19.2</v>
      </c>
      <c r="P203">
        <v>19.2</v>
      </c>
      <c r="Q203" s="117">
        <v>0.13472222222222199</v>
      </c>
      <c r="S203" s="216"/>
      <c r="T203" s="216"/>
      <c r="U203" s="208" t="str">
        <f t="shared" si="6"/>
        <v/>
      </c>
      <c r="V203" s="210"/>
      <c r="W203" s="238"/>
      <c r="X203" s="350"/>
      <c r="AT203" s="129"/>
      <c r="AV203" s="114"/>
      <c r="AW203" s="18"/>
      <c r="AY203" s="130"/>
    </row>
    <row r="204" spans="2:51" x14ac:dyDescent="0.25">
      <c r="B204" s="18">
        <v>19.899999999999999</v>
      </c>
      <c r="C204" s="18">
        <v>94</v>
      </c>
      <c r="D204" s="18">
        <v>19.899999999999999</v>
      </c>
      <c r="E204" s="18">
        <v>4</v>
      </c>
      <c r="F204" s="18">
        <v>5.4</v>
      </c>
      <c r="G204" s="18">
        <v>310</v>
      </c>
      <c r="H204" s="18">
        <v>1020.8</v>
      </c>
      <c r="I204" s="18">
        <v>0</v>
      </c>
      <c r="J204" s="18">
        <v>0</v>
      </c>
      <c r="K204" s="18">
        <v>0</v>
      </c>
      <c r="L204" s="18">
        <v>0.8</v>
      </c>
      <c r="M204" s="18">
        <v>20.100000000000001</v>
      </c>
      <c r="N204">
        <v>226.4</v>
      </c>
      <c r="O204">
        <v>19.100000000000001</v>
      </c>
      <c r="P204">
        <v>19.2</v>
      </c>
      <c r="Q204" s="117">
        <v>0.13541666666666699</v>
      </c>
      <c r="S204" s="216"/>
      <c r="T204" s="216"/>
      <c r="U204" s="208" t="str">
        <f t="shared" ref="U204:U267" si="7">IF(J204&gt;0,60,"")</f>
        <v/>
      </c>
      <c r="V204" s="210"/>
      <c r="W204" s="238"/>
      <c r="X204" s="350"/>
      <c r="AT204" s="129"/>
      <c r="AV204" s="114"/>
      <c r="AW204" s="18"/>
      <c r="AY204" s="130"/>
    </row>
    <row r="205" spans="2:51" x14ac:dyDescent="0.25">
      <c r="B205" s="18">
        <v>19.899999999999999</v>
      </c>
      <c r="C205" s="18">
        <v>94</v>
      </c>
      <c r="D205" s="18">
        <v>19.899999999999999</v>
      </c>
      <c r="E205" s="18">
        <v>4</v>
      </c>
      <c r="F205" s="18">
        <v>5.4</v>
      </c>
      <c r="G205" s="18">
        <v>300</v>
      </c>
      <c r="H205" s="18">
        <v>1020.9</v>
      </c>
      <c r="I205" s="18">
        <v>0</v>
      </c>
      <c r="J205" s="18">
        <v>0</v>
      </c>
      <c r="K205" s="18">
        <v>0</v>
      </c>
      <c r="L205" s="18">
        <v>0.8</v>
      </c>
      <c r="M205" s="18">
        <v>20.100000000000001</v>
      </c>
      <c r="N205">
        <v>226.4</v>
      </c>
      <c r="O205">
        <v>19.100000000000001</v>
      </c>
      <c r="P205">
        <v>19.2</v>
      </c>
      <c r="Q205" s="117">
        <v>0.13611111111111099</v>
      </c>
      <c r="S205" s="216"/>
      <c r="T205" s="216"/>
      <c r="U205" s="208" t="str">
        <f t="shared" si="7"/>
        <v/>
      </c>
      <c r="V205" s="210"/>
      <c r="W205" s="238"/>
      <c r="X205" s="350"/>
      <c r="AT205" s="129"/>
      <c r="AV205" s="114"/>
      <c r="AW205" s="18"/>
      <c r="AY205" s="130"/>
    </row>
    <row r="206" spans="2:51" x14ac:dyDescent="0.25">
      <c r="B206" s="18">
        <v>20</v>
      </c>
      <c r="C206" s="18">
        <v>94</v>
      </c>
      <c r="D206" s="18">
        <v>20</v>
      </c>
      <c r="E206" s="18">
        <v>2.9</v>
      </c>
      <c r="F206" s="18">
        <v>3.6</v>
      </c>
      <c r="G206" s="18">
        <v>335</v>
      </c>
      <c r="H206" s="18">
        <v>1020.9</v>
      </c>
      <c r="I206" s="18">
        <v>0</v>
      </c>
      <c r="J206" s="18">
        <v>0</v>
      </c>
      <c r="K206" s="18">
        <v>0</v>
      </c>
      <c r="L206" s="18">
        <v>0.8</v>
      </c>
      <c r="M206" s="18">
        <v>20.100000000000001</v>
      </c>
      <c r="N206">
        <v>226.4</v>
      </c>
      <c r="O206">
        <v>19.100000000000001</v>
      </c>
      <c r="P206">
        <v>19.2</v>
      </c>
      <c r="Q206" s="117">
        <v>0.13680555555555601</v>
      </c>
      <c r="S206" s="216"/>
      <c r="T206" s="216"/>
      <c r="U206" s="208" t="str">
        <f t="shared" si="7"/>
        <v/>
      </c>
      <c r="V206" s="210"/>
      <c r="W206" s="238"/>
      <c r="X206" s="350"/>
      <c r="AT206" s="129"/>
      <c r="AV206" s="114"/>
      <c r="AW206" s="18"/>
      <c r="AY206" s="130"/>
    </row>
    <row r="207" spans="2:51" x14ac:dyDescent="0.25">
      <c r="B207" s="18">
        <v>20</v>
      </c>
      <c r="C207" s="18">
        <v>94</v>
      </c>
      <c r="D207" s="18">
        <v>20</v>
      </c>
      <c r="E207" s="18">
        <v>3.2</v>
      </c>
      <c r="F207" s="18">
        <v>5.4</v>
      </c>
      <c r="G207" s="18">
        <v>61</v>
      </c>
      <c r="H207" s="18">
        <v>1020.9</v>
      </c>
      <c r="I207" s="18">
        <v>0</v>
      </c>
      <c r="J207" s="18">
        <v>0</v>
      </c>
      <c r="K207" s="18">
        <v>0</v>
      </c>
      <c r="L207" s="18">
        <v>0.8</v>
      </c>
      <c r="M207" s="18">
        <v>20.100000000000001</v>
      </c>
      <c r="N207">
        <v>226.4</v>
      </c>
      <c r="O207">
        <v>19.100000000000001</v>
      </c>
      <c r="P207">
        <v>19.2</v>
      </c>
      <c r="Q207" s="117">
        <v>0.13750000000000001</v>
      </c>
      <c r="S207" s="216"/>
      <c r="T207" s="216"/>
      <c r="U207" s="208" t="str">
        <f t="shared" si="7"/>
        <v/>
      </c>
      <c r="V207" s="210"/>
      <c r="W207" s="238"/>
      <c r="X207" s="350"/>
      <c r="AT207" s="129"/>
      <c r="AV207" s="114"/>
      <c r="AW207" s="18"/>
      <c r="AY207" s="130"/>
    </row>
    <row r="208" spans="2:51" x14ac:dyDescent="0.25">
      <c r="B208" s="18">
        <v>20</v>
      </c>
      <c r="C208" s="18">
        <v>94</v>
      </c>
      <c r="D208" s="18">
        <v>20</v>
      </c>
      <c r="E208" s="18">
        <v>1.8</v>
      </c>
      <c r="F208" s="18">
        <v>3.6</v>
      </c>
      <c r="G208" s="18">
        <v>25</v>
      </c>
      <c r="H208" s="18">
        <v>1020.6</v>
      </c>
      <c r="I208" s="18">
        <v>0</v>
      </c>
      <c r="J208" s="18">
        <v>0</v>
      </c>
      <c r="K208" s="18">
        <v>0</v>
      </c>
      <c r="L208" s="18">
        <v>0.8</v>
      </c>
      <c r="M208" s="18">
        <v>20.100000000000001</v>
      </c>
      <c r="N208">
        <v>226.4</v>
      </c>
      <c r="O208">
        <v>19.2</v>
      </c>
      <c r="P208">
        <v>19.2</v>
      </c>
      <c r="Q208" s="117">
        <v>0.13819444444444401</v>
      </c>
      <c r="S208" s="216"/>
      <c r="T208" s="216"/>
      <c r="U208" s="208" t="str">
        <f t="shared" si="7"/>
        <v/>
      </c>
      <c r="V208" s="210"/>
      <c r="W208" s="238"/>
      <c r="X208" s="350"/>
      <c r="AT208" s="129"/>
      <c r="AV208" s="114"/>
      <c r="AW208" s="18"/>
      <c r="AY208" s="130"/>
    </row>
    <row r="209" spans="2:51" x14ac:dyDescent="0.25">
      <c r="B209" s="18">
        <v>20</v>
      </c>
      <c r="C209" s="18">
        <v>94</v>
      </c>
      <c r="D209" s="18">
        <v>20</v>
      </c>
      <c r="E209" s="18">
        <v>2.9</v>
      </c>
      <c r="F209" s="18">
        <v>3.6</v>
      </c>
      <c r="G209" s="18">
        <v>340</v>
      </c>
      <c r="H209" s="18">
        <v>1021</v>
      </c>
      <c r="I209" s="18">
        <v>0</v>
      </c>
      <c r="J209" s="18">
        <v>0</v>
      </c>
      <c r="K209" s="18">
        <v>0</v>
      </c>
      <c r="L209" s="18">
        <v>0.8</v>
      </c>
      <c r="M209" s="18">
        <v>20.100000000000001</v>
      </c>
      <c r="N209">
        <v>226.4</v>
      </c>
      <c r="O209">
        <v>19.100000000000001</v>
      </c>
      <c r="P209">
        <v>19.2</v>
      </c>
      <c r="Q209" s="117">
        <v>0.13888888888888901</v>
      </c>
      <c r="S209" s="216"/>
      <c r="T209" s="216"/>
      <c r="U209" s="208" t="str">
        <f t="shared" si="7"/>
        <v/>
      </c>
      <c r="V209" s="210"/>
      <c r="W209" s="238"/>
      <c r="X209" s="350"/>
      <c r="AT209" s="129"/>
      <c r="AV209" s="114"/>
      <c r="AW209" s="18"/>
      <c r="AY209" s="130"/>
    </row>
    <row r="210" spans="2:51" x14ac:dyDescent="0.25">
      <c r="B210" s="18">
        <v>19.899999999999999</v>
      </c>
      <c r="C210" s="18">
        <v>94</v>
      </c>
      <c r="D210" s="18">
        <v>19.899999999999999</v>
      </c>
      <c r="E210" s="18">
        <v>2.5</v>
      </c>
      <c r="F210" s="18">
        <v>3.6</v>
      </c>
      <c r="G210" s="18">
        <v>38</v>
      </c>
      <c r="H210" s="18">
        <v>1020.8</v>
      </c>
      <c r="I210" s="18">
        <v>0</v>
      </c>
      <c r="J210" s="18">
        <v>0</v>
      </c>
      <c r="K210" s="18">
        <v>0</v>
      </c>
      <c r="L210" s="18">
        <v>0.8</v>
      </c>
      <c r="M210" s="18">
        <v>20.100000000000001</v>
      </c>
      <c r="N210">
        <v>226.4</v>
      </c>
      <c r="O210">
        <v>19.100000000000001</v>
      </c>
      <c r="P210">
        <v>19.3</v>
      </c>
      <c r="Q210" s="117">
        <v>0.139583333333333</v>
      </c>
      <c r="S210" s="216"/>
      <c r="T210" s="216"/>
      <c r="U210" s="208" t="str">
        <f t="shared" si="7"/>
        <v/>
      </c>
      <c r="V210" s="210"/>
      <c r="W210" s="238"/>
      <c r="X210" s="350"/>
      <c r="AT210" s="129"/>
      <c r="AV210" s="114"/>
      <c r="AW210" s="18"/>
      <c r="AY210" s="130"/>
    </row>
    <row r="211" spans="2:51" x14ac:dyDescent="0.25">
      <c r="B211" s="18">
        <v>19.899999999999999</v>
      </c>
      <c r="C211" s="18">
        <v>94</v>
      </c>
      <c r="D211" s="18">
        <v>19.899999999999999</v>
      </c>
      <c r="E211" s="18">
        <v>1.8</v>
      </c>
      <c r="F211" s="18">
        <v>1.8</v>
      </c>
      <c r="G211" s="18">
        <v>19</v>
      </c>
      <c r="H211" s="18">
        <v>1020.9</v>
      </c>
      <c r="I211" s="18">
        <v>0</v>
      </c>
      <c r="J211" s="18">
        <v>0</v>
      </c>
      <c r="K211" s="18">
        <v>0</v>
      </c>
      <c r="L211" s="18">
        <v>0.8</v>
      </c>
      <c r="M211" s="18">
        <v>20.100000000000001</v>
      </c>
      <c r="N211">
        <v>226.4</v>
      </c>
      <c r="O211">
        <v>19.100000000000001</v>
      </c>
      <c r="P211">
        <v>19.3</v>
      </c>
      <c r="Q211" s="117">
        <v>0.140277777777778</v>
      </c>
      <c r="S211" s="216"/>
      <c r="T211" s="216"/>
      <c r="U211" s="208" t="str">
        <f t="shared" si="7"/>
        <v/>
      </c>
      <c r="V211" s="210"/>
      <c r="W211" s="238"/>
      <c r="X211" s="350"/>
      <c r="AT211" s="129"/>
      <c r="AV211" s="114"/>
      <c r="AW211" s="18"/>
      <c r="AY211" s="130"/>
    </row>
    <row r="212" spans="2:51" x14ac:dyDescent="0.25">
      <c r="B212" s="18">
        <v>19.899999999999999</v>
      </c>
      <c r="C212" s="18">
        <v>94</v>
      </c>
      <c r="D212" s="18">
        <v>19.899999999999999</v>
      </c>
      <c r="E212" s="18">
        <v>1.1000000000000001</v>
      </c>
      <c r="F212" s="18">
        <v>1.8</v>
      </c>
      <c r="G212" s="18">
        <v>53</v>
      </c>
      <c r="H212" s="18">
        <v>1021.2</v>
      </c>
      <c r="I212" s="18">
        <v>0</v>
      </c>
      <c r="J212" s="18">
        <v>0</v>
      </c>
      <c r="K212" s="18">
        <v>0</v>
      </c>
      <c r="L212" s="18">
        <v>0.8</v>
      </c>
      <c r="M212" s="18">
        <v>20.100000000000001</v>
      </c>
      <c r="N212">
        <v>226.4</v>
      </c>
      <c r="O212">
        <v>19.100000000000001</v>
      </c>
      <c r="P212">
        <v>19.3</v>
      </c>
      <c r="Q212" s="117">
        <v>0.140972222222222</v>
      </c>
      <c r="S212" s="216"/>
      <c r="T212" s="216"/>
      <c r="U212" s="208" t="str">
        <f t="shared" si="7"/>
        <v/>
      </c>
      <c r="V212" s="210"/>
      <c r="W212" s="238"/>
      <c r="X212" s="350"/>
      <c r="AT212" s="129"/>
      <c r="AV212" s="114"/>
      <c r="AW212" s="18"/>
      <c r="AY212" s="130"/>
    </row>
    <row r="213" spans="2:51" x14ac:dyDescent="0.25">
      <c r="B213" s="18">
        <v>19.899999999999999</v>
      </c>
      <c r="C213" s="18">
        <v>94</v>
      </c>
      <c r="D213" s="18">
        <v>19.899999999999999</v>
      </c>
      <c r="E213" s="18">
        <v>2.5</v>
      </c>
      <c r="F213" s="18">
        <v>3.6</v>
      </c>
      <c r="G213" s="18">
        <v>21</v>
      </c>
      <c r="H213" s="18">
        <v>1021.1</v>
      </c>
      <c r="I213" s="18">
        <v>0</v>
      </c>
      <c r="J213" s="18">
        <v>0</v>
      </c>
      <c r="K213" s="18">
        <v>0</v>
      </c>
      <c r="L213" s="18">
        <v>0.8</v>
      </c>
      <c r="M213" s="18">
        <v>20.100000000000001</v>
      </c>
      <c r="N213">
        <v>226.4</v>
      </c>
      <c r="O213">
        <v>19.2</v>
      </c>
      <c r="P213">
        <v>19.2</v>
      </c>
      <c r="Q213" s="117">
        <v>0.141666666666667</v>
      </c>
      <c r="S213" s="216"/>
      <c r="T213" s="216"/>
      <c r="U213" s="208" t="str">
        <f t="shared" si="7"/>
        <v/>
      </c>
      <c r="V213" s="210"/>
      <c r="W213" s="238"/>
      <c r="X213" s="350"/>
      <c r="AT213" s="129"/>
      <c r="AV213" s="114"/>
      <c r="AW213" s="18"/>
      <c r="AY213" s="130"/>
    </row>
    <row r="214" spans="2:51" x14ac:dyDescent="0.25">
      <c r="B214" s="18">
        <v>19.899999999999999</v>
      </c>
      <c r="C214" s="18">
        <v>94</v>
      </c>
      <c r="D214" s="18">
        <v>19.899999999999999</v>
      </c>
      <c r="E214" s="18">
        <v>1.1000000000000001</v>
      </c>
      <c r="F214" s="18">
        <v>1.8</v>
      </c>
      <c r="G214" s="18">
        <v>65</v>
      </c>
      <c r="H214" s="18">
        <v>1020.9</v>
      </c>
      <c r="I214" s="18">
        <v>0</v>
      </c>
      <c r="J214" s="18">
        <v>0</v>
      </c>
      <c r="K214" s="18">
        <v>0</v>
      </c>
      <c r="L214" s="18">
        <v>0.8</v>
      </c>
      <c r="M214" s="18">
        <v>20.100000000000001</v>
      </c>
      <c r="N214">
        <v>226.4</v>
      </c>
      <c r="O214">
        <v>19.100000000000001</v>
      </c>
      <c r="P214">
        <v>19.2</v>
      </c>
      <c r="Q214" s="117">
        <v>0.14236111111111099</v>
      </c>
      <c r="S214" s="216"/>
      <c r="T214" s="216"/>
      <c r="U214" s="208" t="str">
        <f t="shared" si="7"/>
        <v/>
      </c>
      <c r="V214" s="210"/>
      <c r="W214" s="238"/>
      <c r="X214" s="350"/>
      <c r="AT214" s="129"/>
      <c r="AV214" s="114"/>
      <c r="AW214" s="18"/>
      <c r="AY214" s="130"/>
    </row>
    <row r="215" spans="2:51" x14ac:dyDescent="0.25">
      <c r="B215" s="18">
        <v>19.899999999999999</v>
      </c>
      <c r="C215" s="18">
        <v>94</v>
      </c>
      <c r="D215" s="18">
        <v>19.899999999999999</v>
      </c>
      <c r="E215" s="18">
        <v>1.4</v>
      </c>
      <c r="F215" s="18">
        <v>1.8</v>
      </c>
      <c r="G215" s="18">
        <v>34</v>
      </c>
      <c r="H215" s="18">
        <v>1020.9</v>
      </c>
      <c r="I215" s="18">
        <v>0</v>
      </c>
      <c r="J215" s="18">
        <v>0</v>
      </c>
      <c r="K215" s="18">
        <v>0</v>
      </c>
      <c r="L215" s="18">
        <v>0.8</v>
      </c>
      <c r="M215" s="18">
        <v>20.100000000000001</v>
      </c>
      <c r="N215">
        <v>226.4</v>
      </c>
      <c r="O215">
        <v>19.100000000000001</v>
      </c>
      <c r="P215">
        <v>19.2</v>
      </c>
      <c r="Q215" s="117">
        <v>0.14305555555555599</v>
      </c>
      <c r="S215" s="216"/>
      <c r="T215" s="216"/>
      <c r="U215" s="208" t="str">
        <f t="shared" si="7"/>
        <v/>
      </c>
      <c r="V215" s="210"/>
      <c r="W215" s="238"/>
      <c r="X215" s="350"/>
      <c r="AT215" s="129"/>
      <c r="AV215" s="114"/>
      <c r="AW215" s="18"/>
      <c r="AY215" s="130"/>
    </row>
    <row r="216" spans="2:51" x14ac:dyDescent="0.25">
      <c r="B216" s="18">
        <v>19.899999999999999</v>
      </c>
      <c r="C216" s="18">
        <v>94</v>
      </c>
      <c r="D216" s="18">
        <v>19.899999999999999</v>
      </c>
      <c r="E216" s="18">
        <v>2.2000000000000002</v>
      </c>
      <c r="F216" s="18">
        <v>3.6</v>
      </c>
      <c r="G216" s="18">
        <v>6</v>
      </c>
      <c r="H216" s="18">
        <v>1020.9</v>
      </c>
      <c r="I216" s="18">
        <v>0</v>
      </c>
      <c r="J216" s="18">
        <v>0</v>
      </c>
      <c r="K216" s="18">
        <v>0</v>
      </c>
      <c r="L216" s="18">
        <v>0.8</v>
      </c>
      <c r="M216" s="18">
        <v>20.100000000000001</v>
      </c>
      <c r="N216">
        <v>226.4</v>
      </c>
      <c r="O216">
        <v>19.100000000000001</v>
      </c>
      <c r="P216">
        <v>19.2</v>
      </c>
      <c r="Q216" s="117">
        <v>0.14374999999999999</v>
      </c>
      <c r="S216" s="216"/>
      <c r="T216" s="216"/>
      <c r="U216" s="208" t="str">
        <f t="shared" si="7"/>
        <v/>
      </c>
      <c r="V216" s="210"/>
      <c r="W216" s="238"/>
      <c r="X216" s="350"/>
      <c r="AT216" s="129"/>
      <c r="AV216" s="114"/>
      <c r="AW216" s="18"/>
      <c r="AY216" s="130"/>
    </row>
    <row r="217" spans="2:51" x14ac:dyDescent="0.25">
      <c r="B217" s="18">
        <v>19.899999999999999</v>
      </c>
      <c r="C217" s="18">
        <v>94</v>
      </c>
      <c r="D217" s="18">
        <v>19.899999999999999</v>
      </c>
      <c r="E217" s="18">
        <v>0.4</v>
      </c>
      <c r="F217" s="18">
        <v>1.8</v>
      </c>
      <c r="G217" s="18">
        <v>51</v>
      </c>
      <c r="H217" s="18">
        <v>1020.9</v>
      </c>
      <c r="I217" s="18">
        <v>0</v>
      </c>
      <c r="J217" s="18">
        <v>0</v>
      </c>
      <c r="K217" s="18">
        <v>0</v>
      </c>
      <c r="L217" s="18">
        <v>0.8</v>
      </c>
      <c r="M217" s="18">
        <v>20.100000000000001</v>
      </c>
      <c r="N217">
        <v>226.4</v>
      </c>
      <c r="O217">
        <v>19.2</v>
      </c>
      <c r="P217">
        <v>19.2</v>
      </c>
      <c r="Q217" s="117">
        <v>0.14444444444444399</v>
      </c>
      <c r="S217" s="216"/>
      <c r="T217" s="216"/>
      <c r="U217" s="208" t="str">
        <f t="shared" si="7"/>
        <v/>
      </c>
      <c r="V217" s="210"/>
      <c r="W217" s="238"/>
      <c r="X217" s="350"/>
      <c r="AT217" s="129"/>
      <c r="AV217" s="114"/>
      <c r="AW217" s="18"/>
      <c r="AY217" s="130"/>
    </row>
    <row r="218" spans="2:51" x14ac:dyDescent="0.25">
      <c r="B218" s="18">
        <v>19.899999999999999</v>
      </c>
      <c r="C218" s="18">
        <v>94</v>
      </c>
      <c r="D218" s="18">
        <v>19.899999999999999</v>
      </c>
      <c r="E218" s="18">
        <v>4</v>
      </c>
      <c r="F218" s="18">
        <v>7.2</v>
      </c>
      <c r="G218" s="18">
        <v>310</v>
      </c>
      <c r="H218" s="18">
        <v>1020.7</v>
      </c>
      <c r="I218" s="18">
        <v>0</v>
      </c>
      <c r="J218" s="18">
        <v>0</v>
      </c>
      <c r="K218" s="18">
        <v>0</v>
      </c>
      <c r="L218" s="18">
        <v>0.8</v>
      </c>
      <c r="M218" s="18">
        <v>20.100000000000001</v>
      </c>
      <c r="N218">
        <v>226.4</v>
      </c>
      <c r="O218">
        <v>19.100000000000001</v>
      </c>
      <c r="P218">
        <v>19.2</v>
      </c>
      <c r="Q218" s="117">
        <v>0.14513888888888901</v>
      </c>
      <c r="S218" s="216"/>
      <c r="T218" s="216"/>
      <c r="U218" s="208" t="str">
        <f t="shared" si="7"/>
        <v/>
      </c>
      <c r="V218" s="210"/>
      <c r="W218" s="238"/>
      <c r="X218" s="350"/>
      <c r="AT218" s="129"/>
      <c r="AV218" s="114"/>
      <c r="AW218" s="18"/>
      <c r="AY218" s="130"/>
    </row>
    <row r="219" spans="2:51" x14ac:dyDescent="0.25">
      <c r="B219" s="18">
        <v>19.899999999999999</v>
      </c>
      <c r="C219" s="18">
        <v>94</v>
      </c>
      <c r="D219" s="18">
        <v>19.899999999999999</v>
      </c>
      <c r="E219" s="18">
        <v>2.9</v>
      </c>
      <c r="F219" s="18">
        <v>5.4</v>
      </c>
      <c r="G219" s="18">
        <v>269</v>
      </c>
      <c r="H219" s="18">
        <v>1020.9</v>
      </c>
      <c r="I219" s="18">
        <v>0</v>
      </c>
      <c r="J219" s="18">
        <v>0</v>
      </c>
      <c r="K219" s="18">
        <v>0</v>
      </c>
      <c r="L219" s="18">
        <v>0.8</v>
      </c>
      <c r="M219" s="18">
        <v>20.100000000000001</v>
      </c>
      <c r="N219">
        <v>226.4</v>
      </c>
      <c r="O219">
        <v>19.100000000000001</v>
      </c>
      <c r="P219">
        <v>19.2</v>
      </c>
      <c r="Q219" s="117">
        <v>0.14583333333333301</v>
      </c>
      <c r="S219" s="216"/>
      <c r="T219" s="216"/>
      <c r="U219" s="208" t="str">
        <f t="shared" si="7"/>
        <v/>
      </c>
      <c r="V219" s="210"/>
      <c r="W219" s="238"/>
      <c r="X219" s="350"/>
      <c r="AT219" s="129"/>
      <c r="AV219" s="114"/>
      <c r="AW219" s="18"/>
      <c r="AY219" s="130"/>
    </row>
    <row r="220" spans="2:51" x14ac:dyDescent="0.25">
      <c r="B220" s="18">
        <v>19.899999999999999</v>
      </c>
      <c r="C220" s="18">
        <v>94</v>
      </c>
      <c r="D220" s="18">
        <v>19.899999999999999</v>
      </c>
      <c r="E220" s="18">
        <v>1.1000000000000001</v>
      </c>
      <c r="F220" s="18">
        <v>1.8</v>
      </c>
      <c r="G220" s="18">
        <v>14</v>
      </c>
      <c r="H220" s="18">
        <v>1021</v>
      </c>
      <c r="I220" s="18">
        <v>0</v>
      </c>
      <c r="J220" s="18">
        <v>0</v>
      </c>
      <c r="K220" s="18">
        <v>0</v>
      </c>
      <c r="L220" s="18">
        <v>0.8</v>
      </c>
      <c r="M220" s="18">
        <v>20.100000000000001</v>
      </c>
      <c r="N220">
        <v>226.4</v>
      </c>
      <c r="O220">
        <v>19.100000000000001</v>
      </c>
      <c r="P220">
        <v>19.2</v>
      </c>
      <c r="Q220" s="117">
        <v>0.14652777777777801</v>
      </c>
      <c r="S220" s="216"/>
      <c r="T220" s="216"/>
      <c r="U220" s="208" t="str">
        <f t="shared" si="7"/>
        <v/>
      </c>
      <c r="V220" s="210"/>
      <c r="W220" s="238"/>
      <c r="X220" s="350"/>
      <c r="AT220" s="129"/>
      <c r="AV220" s="114"/>
      <c r="AW220" s="18"/>
      <c r="AY220" s="130"/>
    </row>
    <row r="221" spans="2:51" x14ac:dyDescent="0.25">
      <c r="B221" s="18">
        <v>19.899999999999999</v>
      </c>
      <c r="C221" s="18">
        <v>94</v>
      </c>
      <c r="D221" s="18">
        <v>19.899999999999999</v>
      </c>
      <c r="E221" s="18">
        <v>2.5</v>
      </c>
      <c r="F221" s="18">
        <v>3.6</v>
      </c>
      <c r="G221" s="18">
        <v>59</v>
      </c>
      <c r="H221" s="18">
        <v>1020.8</v>
      </c>
      <c r="I221" s="18">
        <v>0</v>
      </c>
      <c r="J221" s="18">
        <v>0</v>
      </c>
      <c r="K221" s="18">
        <v>0</v>
      </c>
      <c r="L221" s="18">
        <v>0.8</v>
      </c>
      <c r="M221" s="18">
        <v>20.100000000000001</v>
      </c>
      <c r="N221">
        <v>226.4</v>
      </c>
      <c r="O221">
        <v>19.100000000000001</v>
      </c>
      <c r="P221">
        <v>19.2</v>
      </c>
      <c r="Q221" s="117">
        <v>0.147222222222222</v>
      </c>
      <c r="S221" s="216"/>
      <c r="T221" s="216"/>
      <c r="U221" s="208" t="str">
        <f t="shared" si="7"/>
        <v/>
      </c>
      <c r="V221" s="210"/>
      <c r="W221" s="238"/>
      <c r="X221" s="350"/>
      <c r="AT221" s="129"/>
      <c r="AV221" s="114"/>
      <c r="AW221" s="18"/>
      <c r="AY221" s="130"/>
    </row>
    <row r="222" spans="2:51" x14ac:dyDescent="0.25">
      <c r="B222" s="18">
        <v>19.8</v>
      </c>
      <c r="C222" s="18">
        <v>94</v>
      </c>
      <c r="D222" s="18">
        <v>19.8</v>
      </c>
      <c r="E222" s="18">
        <v>2.2000000000000002</v>
      </c>
      <c r="F222" s="18">
        <v>3.6</v>
      </c>
      <c r="G222" s="18">
        <v>34</v>
      </c>
      <c r="H222" s="18">
        <v>1020.9</v>
      </c>
      <c r="I222" s="18">
        <v>0</v>
      </c>
      <c r="J222" s="18">
        <v>0</v>
      </c>
      <c r="K222" s="18">
        <v>0</v>
      </c>
      <c r="L222" s="18">
        <v>0.8</v>
      </c>
      <c r="M222" s="18">
        <v>20.100000000000001</v>
      </c>
      <c r="N222">
        <v>226.4</v>
      </c>
      <c r="O222">
        <v>19.100000000000001</v>
      </c>
      <c r="P222">
        <v>19.2</v>
      </c>
      <c r="Q222" s="117">
        <v>0.147916666666667</v>
      </c>
      <c r="S222" s="216"/>
      <c r="T222" s="216"/>
      <c r="U222" s="208" t="str">
        <f t="shared" si="7"/>
        <v/>
      </c>
      <c r="V222" s="210"/>
      <c r="W222" s="238"/>
      <c r="X222" s="350"/>
      <c r="AT222" s="129"/>
      <c r="AV222" s="114"/>
      <c r="AW222" s="18"/>
      <c r="AY222" s="130"/>
    </row>
    <row r="223" spans="2:51" x14ac:dyDescent="0.25">
      <c r="B223" s="18">
        <v>19.7</v>
      </c>
      <c r="C223" s="18">
        <v>94</v>
      </c>
      <c r="D223" s="18">
        <v>19.7</v>
      </c>
      <c r="E223" s="18">
        <v>2.2000000000000002</v>
      </c>
      <c r="F223" s="18">
        <v>3.6</v>
      </c>
      <c r="G223" s="18">
        <v>40</v>
      </c>
      <c r="H223" s="18">
        <v>1020.9</v>
      </c>
      <c r="I223" s="18">
        <v>0</v>
      </c>
      <c r="J223" s="18">
        <v>0</v>
      </c>
      <c r="K223" s="18">
        <v>0</v>
      </c>
      <c r="L223" s="18">
        <v>0.8</v>
      </c>
      <c r="M223" s="18">
        <v>20.100000000000001</v>
      </c>
      <c r="N223">
        <v>226.4</v>
      </c>
      <c r="O223">
        <v>19.100000000000001</v>
      </c>
      <c r="P223">
        <v>19.2</v>
      </c>
      <c r="Q223" s="117">
        <v>0.148611111111111</v>
      </c>
      <c r="S223" s="216"/>
      <c r="T223" s="216"/>
      <c r="U223" s="208" t="str">
        <f t="shared" si="7"/>
        <v/>
      </c>
      <c r="V223" s="210"/>
      <c r="W223" s="238"/>
      <c r="X223" s="350"/>
      <c r="AT223" s="129"/>
      <c r="AV223" s="114"/>
      <c r="AW223" s="18"/>
      <c r="AY223" s="130"/>
    </row>
    <row r="224" spans="2:51" x14ac:dyDescent="0.25">
      <c r="B224" s="18">
        <v>19.7</v>
      </c>
      <c r="C224" s="18">
        <v>94</v>
      </c>
      <c r="D224" s="18">
        <v>19.7</v>
      </c>
      <c r="E224" s="18">
        <v>1.8</v>
      </c>
      <c r="F224" s="18">
        <v>1.8</v>
      </c>
      <c r="G224" s="18">
        <v>55</v>
      </c>
      <c r="H224" s="18">
        <v>1021</v>
      </c>
      <c r="I224" s="18">
        <v>0</v>
      </c>
      <c r="J224" s="18">
        <v>0</v>
      </c>
      <c r="K224" s="18">
        <v>0</v>
      </c>
      <c r="L224" s="18">
        <v>0.8</v>
      </c>
      <c r="M224" s="18">
        <v>20.100000000000001</v>
      </c>
      <c r="N224">
        <v>226.4</v>
      </c>
      <c r="O224">
        <v>19.100000000000001</v>
      </c>
      <c r="P224">
        <v>19.2</v>
      </c>
      <c r="Q224" s="117">
        <v>0.149305555555556</v>
      </c>
      <c r="S224" s="216"/>
      <c r="T224" s="216"/>
      <c r="U224" s="208" t="str">
        <f t="shared" si="7"/>
        <v/>
      </c>
      <c r="V224" s="210"/>
      <c r="W224" s="238"/>
      <c r="X224" s="350"/>
      <c r="AT224" s="129"/>
      <c r="AV224" s="114"/>
      <c r="AW224" s="18"/>
      <c r="AY224" s="130"/>
    </row>
    <row r="225" spans="2:51" x14ac:dyDescent="0.25">
      <c r="B225" s="18">
        <v>19.7</v>
      </c>
      <c r="C225" s="18">
        <v>94</v>
      </c>
      <c r="D225" s="18">
        <v>19.7</v>
      </c>
      <c r="E225" s="18">
        <v>1.4</v>
      </c>
      <c r="F225" s="18">
        <v>1.8</v>
      </c>
      <c r="G225" s="18">
        <v>43</v>
      </c>
      <c r="H225" s="18">
        <v>1020.9</v>
      </c>
      <c r="I225" s="18">
        <v>0</v>
      </c>
      <c r="J225" s="18">
        <v>0</v>
      </c>
      <c r="K225" s="18">
        <v>0</v>
      </c>
      <c r="L225" s="18">
        <v>0.8</v>
      </c>
      <c r="M225" s="18">
        <v>20.100000000000001</v>
      </c>
      <c r="N225">
        <v>226.4</v>
      </c>
      <c r="O225">
        <v>19.100000000000001</v>
      </c>
      <c r="P225">
        <v>19.2</v>
      </c>
      <c r="Q225" s="117">
        <v>0.15</v>
      </c>
      <c r="S225" s="216"/>
      <c r="T225" s="216"/>
      <c r="U225" s="208" t="str">
        <f t="shared" si="7"/>
        <v/>
      </c>
      <c r="V225" s="210"/>
      <c r="W225" s="238"/>
      <c r="X225" s="350"/>
      <c r="AT225" s="129"/>
      <c r="AV225" s="114"/>
      <c r="AW225" s="18"/>
      <c r="AY225" s="130"/>
    </row>
    <row r="226" spans="2:51" x14ac:dyDescent="0.25">
      <c r="B226" s="18">
        <v>19.600000000000001</v>
      </c>
      <c r="C226" s="18">
        <v>94</v>
      </c>
      <c r="D226" s="18">
        <v>19.600000000000001</v>
      </c>
      <c r="E226" s="18">
        <v>1.8</v>
      </c>
      <c r="F226" s="18">
        <v>1.8</v>
      </c>
      <c r="G226" s="18">
        <v>44</v>
      </c>
      <c r="H226" s="18">
        <v>1020.8</v>
      </c>
      <c r="I226" s="18">
        <v>0</v>
      </c>
      <c r="J226" s="18">
        <v>0</v>
      </c>
      <c r="K226" s="18">
        <v>0</v>
      </c>
      <c r="L226" s="18">
        <v>0.8</v>
      </c>
      <c r="M226" s="18">
        <v>20.100000000000001</v>
      </c>
      <c r="N226">
        <v>226.4</v>
      </c>
      <c r="O226">
        <v>19.100000000000001</v>
      </c>
      <c r="P226">
        <v>19.2</v>
      </c>
      <c r="Q226" s="117">
        <v>0.15069444444444399</v>
      </c>
      <c r="S226" s="216"/>
      <c r="T226" s="216"/>
      <c r="U226" s="208" t="str">
        <f t="shared" si="7"/>
        <v/>
      </c>
      <c r="V226" s="210"/>
      <c r="W226" s="238"/>
      <c r="X226" s="350"/>
      <c r="AT226" s="129"/>
      <c r="AV226" s="114"/>
      <c r="AW226" s="18"/>
      <c r="AY226" s="130"/>
    </row>
    <row r="227" spans="2:51" x14ac:dyDescent="0.25">
      <c r="B227" s="18">
        <v>19.600000000000001</v>
      </c>
      <c r="C227" s="18">
        <v>94</v>
      </c>
      <c r="D227" s="18">
        <v>19.600000000000001</v>
      </c>
      <c r="E227" s="18">
        <v>1.4</v>
      </c>
      <c r="F227" s="18">
        <v>1.8</v>
      </c>
      <c r="G227" s="18">
        <v>49</v>
      </c>
      <c r="H227" s="18">
        <v>1020.9</v>
      </c>
      <c r="I227" s="18">
        <v>0</v>
      </c>
      <c r="J227" s="18">
        <v>0</v>
      </c>
      <c r="K227" s="18">
        <v>0</v>
      </c>
      <c r="L227" s="18">
        <v>0.8</v>
      </c>
      <c r="M227" s="18">
        <v>20.100000000000001</v>
      </c>
      <c r="N227">
        <v>226.4</v>
      </c>
      <c r="O227">
        <v>19.100000000000001</v>
      </c>
      <c r="P227">
        <v>19.100000000000001</v>
      </c>
      <c r="Q227" s="117">
        <v>0.15138888888888899</v>
      </c>
      <c r="S227" s="216"/>
      <c r="T227" s="216"/>
      <c r="U227" s="208" t="str">
        <f t="shared" si="7"/>
        <v/>
      </c>
      <c r="V227" s="210"/>
      <c r="W227" s="238"/>
      <c r="X227" s="350"/>
      <c r="AT227" s="129"/>
      <c r="AV227" s="114"/>
      <c r="AW227" s="18"/>
      <c r="AY227" s="130"/>
    </row>
    <row r="228" spans="2:51" x14ac:dyDescent="0.25">
      <c r="B228" s="18">
        <v>19.600000000000001</v>
      </c>
      <c r="C228" s="18">
        <v>94</v>
      </c>
      <c r="D228" s="18">
        <v>19.600000000000001</v>
      </c>
      <c r="E228" s="18">
        <v>0.4</v>
      </c>
      <c r="F228" s="18">
        <v>1.8</v>
      </c>
      <c r="G228" s="18">
        <v>55</v>
      </c>
      <c r="H228" s="18">
        <v>1021.1</v>
      </c>
      <c r="I228" s="18">
        <v>0</v>
      </c>
      <c r="J228" s="18">
        <v>0</v>
      </c>
      <c r="K228" s="18">
        <v>0</v>
      </c>
      <c r="L228" s="18">
        <v>0.8</v>
      </c>
      <c r="M228" s="18">
        <v>20.100000000000001</v>
      </c>
      <c r="N228">
        <v>226.4</v>
      </c>
      <c r="O228">
        <v>19.100000000000001</v>
      </c>
      <c r="P228">
        <v>19.100000000000001</v>
      </c>
      <c r="Q228" s="117">
        <v>0.15208333333333299</v>
      </c>
      <c r="S228" s="216"/>
      <c r="T228" s="216"/>
      <c r="U228" s="208" t="str">
        <f t="shared" si="7"/>
        <v/>
      </c>
      <c r="V228" s="210"/>
      <c r="W228" s="238"/>
      <c r="X228" s="350"/>
      <c r="AT228" s="129"/>
      <c r="AV228" s="114"/>
      <c r="AW228" s="18"/>
      <c r="AY228" s="130"/>
    </row>
    <row r="229" spans="2:51" x14ac:dyDescent="0.25">
      <c r="B229" s="18">
        <v>19.5</v>
      </c>
      <c r="C229" s="18">
        <v>94</v>
      </c>
      <c r="D229" s="18">
        <v>19.5</v>
      </c>
      <c r="E229" s="18">
        <v>0</v>
      </c>
      <c r="F229" s="18">
        <v>0</v>
      </c>
      <c r="G229" s="18">
        <v>62</v>
      </c>
      <c r="H229" s="18">
        <v>1020.9</v>
      </c>
      <c r="I229" s="18">
        <v>0</v>
      </c>
      <c r="J229" s="18">
        <v>0</v>
      </c>
      <c r="K229" s="18">
        <v>0</v>
      </c>
      <c r="L229" s="18">
        <v>0.8</v>
      </c>
      <c r="M229" s="18">
        <v>20.100000000000001</v>
      </c>
      <c r="N229">
        <v>226.4</v>
      </c>
      <c r="O229">
        <v>19.100000000000001</v>
      </c>
      <c r="P229">
        <v>19.100000000000001</v>
      </c>
      <c r="Q229" s="117">
        <v>0.15277777777777801</v>
      </c>
      <c r="S229" s="216"/>
      <c r="T229" s="216"/>
      <c r="U229" s="208" t="str">
        <f t="shared" si="7"/>
        <v/>
      </c>
      <c r="V229" s="210"/>
      <c r="W229" s="238"/>
      <c r="X229" s="350"/>
      <c r="AT229" s="129"/>
      <c r="AV229" s="114"/>
      <c r="AW229" s="18"/>
      <c r="AY229" s="130"/>
    </row>
    <row r="230" spans="2:51" x14ac:dyDescent="0.25">
      <c r="B230" s="18">
        <v>19.5</v>
      </c>
      <c r="C230" s="18">
        <v>94</v>
      </c>
      <c r="D230" s="18">
        <v>19.5</v>
      </c>
      <c r="E230" s="18">
        <v>0</v>
      </c>
      <c r="F230" s="18">
        <v>0</v>
      </c>
      <c r="G230" s="18">
        <v>58</v>
      </c>
      <c r="H230" s="18">
        <v>1021.2</v>
      </c>
      <c r="I230" s="18">
        <v>0</v>
      </c>
      <c r="J230" s="18">
        <v>0</v>
      </c>
      <c r="K230" s="18">
        <v>0</v>
      </c>
      <c r="L230" s="18">
        <v>0.8</v>
      </c>
      <c r="M230" s="18">
        <v>20.100000000000001</v>
      </c>
      <c r="N230">
        <v>226.4</v>
      </c>
      <c r="O230">
        <v>19.100000000000001</v>
      </c>
      <c r="P230">
        <v>19.100000000000001</v>
      </c>
      <c r="Q230" s="117">
        <v>0.15347222222222201</v>
      </c>
      <c r="S230" s="216"/>
      <c r="T230" s="216"/>
      <c r="U230" s="208" t="str">
        <f t="shared" si="7"/>
        <v/>
      </c>
      <c r="V230" s="210"/>
      <c r="W230" s="238"/>
      <c r="X230" s="350"/>
      <c r="AT230" s="129"/>
      <c r="AV230" s="114"/>
      <c r="AW230" s="18"/>
      <c r="AY230" s="130"/>
    </row>
    <row r="231" spans="2:51" x14ac:dyDescent="0.25">
      <c r="B231" s="18">
        <v>19.5</v>
      </c>
      <c r="C231" s="18">
        <v>94</v>
      </c>
      <c r="D231" s="18">
        <v>19.5</v>
      </c>
      <c r="E231" s="18">
        <v>0</v>
      </c>
      <c r="F231" s="18">
        <v>0</v>
      </c>
      <c r="G231" s="18">
        <v>62</v>
      </c>
      <c r="H231" s="18">
        <v>1021</v>
      </c>
      <c r="I231" s="18">
        <v>0</v>
      </c>
      <c r="J231" s="18">
        <v>0</v>
      </c>
      <c r="K231" s="18">
        <v>0</v>
      </c>
      <c r="L231" s="18">
        <v>0.8</v>
      </c>
      <c r="M231" s="18">
        <v>20.100000000000001</v>
      </c>
      <c r="N231">
        <v>226.4</v>
      </c>
      <c r="O231">
        <v>19</v>
      </c>
      <c r="P231">
        <v>19.100000000000001</v>
      </c>
      <c r="Q231" s="117">
        <v>0.15416666666666701</v>
      </c>
      <c r="S231" s="216"/>
      <c r="T231" s="216"/>
      <c r="U231" s="208" t="str">
        <f t="shared" si="7"/>
        <v/>
      </c>
      <c r="V231" s="210"/>
      <c r="W231" s="238"/>
      <c r="X231" s="350"/>
      <c r="AT231" s="129"/>
      <c r="AV231" s="114"/>
      <c r="AW231" s="18"/>
      <c r="AY231" s="130"/>
    </row>
    <row r="232" spans="2:51" x14ac:dyDescent="0.25">
      <c r="B232" s="18">
        <v>19.600000000000001</v>
      </c>
      <c r="C232" s="18">
        <v>94</v>
      </c>
      <c r="D232" s="18">
        <v>19.600000000000001</v>
      </c>
      <c r="E232" s="18">
        <v>1.4</v>
      </c>
      <c r="F232" s="18">
        <v>1.8</v>
      </c>
      <c r="G232" s="18">
        <v>58</v>
      </c>
      <c r="H232" s="18">
        <v>1021</v>
      </c>
      <c r="I232" s="18">
        <v>0</v>
      </c>
      <c r="J232" s="18">
        <v>0</v>
      </c>
      <c r="K232" s="18">
        <v>0</v>
      </c>
      <c r="L232" s="18">
        <v>0.8</v>
      </c>
      <c r="M232" s="18">
        <v>20.100000000000001</v>
      </c>
      <c r="N232">
        <v>226.4</v>
      </c>
      <c r="O232">
        <v>19</v>
      </c>
      <c r="P232">
        <v>19.100000000000001</v>
      </c>
      <c r="Q232" s="117">
        <v>0.15486111111111101</v>
      </c>
      <c r="S232" s="216"/>
      <c r="T232" s="216"/>
      <c r="U232" s="208" t="str">
        <f t="shared" si="7"/>
        <v/>
      </c>
      <c r="V232" s="210"/>
      <c r="W232" s="238"/>
      <c r="X232" s="350"/>
      <c r="AT232" s="129"/>
      <c r="AV232" s="114"/>
      <c r="AW232" s="18"/>
      <c r="AY232" s="130"/>
    </row>
    <row r="233" spans="2:51" x14ac:dyDescent="0.25">
      <c r="B233" s="18">
        <v>19.600000000000001</v>
      </c>
      <c r="C233" s="18">
        <v>94</v>
      </c>
      <c r="D233" s="18">
        <v>19.600000000000001</v>
      </c>
      <c r="E233" s="18">
        <v>0.4</v>
      </c>
      <c r="F233" s="18">
        <v>1.8</v>
      </c>
      <c r="G233" s="18">
        <v>59</v>
      </c>
      <c r="H233" s="18">
        <v>1021</v>
      </c>
      <c r="I233" s="18">
        <v>0</v>
      </c>
      <c r="J233" s="18">
        <v>0</v>
      </c>
      <c r="K233" s="18">
        <v>0</v>
      </c>
      <c r="L233" s="18">
        <v>0.8</v>
      </c>
      <c r="M233" s="18">
        <v>20.100000000000001</v>
      </c>
      <c r="N233">
        <v>226.4</v>
      </c>
      <c r="O233">
        <v>19</v>
      </c>
      <c r="P233">
        <v>19.100000000000001</v>
      </c>
      <c r="Q233" s="117">
        <v>0.155555555555556</v>
      </c>
      <c r="S233" s="216"/>
      <c r="T233" s="216"/>
      <c r="U233" s="208" t="str">
        <f t="shared" si="7"/>
        <v/>
      </c>
      <c r="V233" s="210"/>
      <c r="W233" s="238"/>
      <c r="X233" s="350"/>
      <c r="AT233" s="129"/>
      <c r="AV233" s="114"/>
      <c r="AW233" s="18"/>
      <c r="AY233" s="130"/>
    </row>
    <row r="234" spans="2:51" x14ac:dyDescent="0.25">
      <c r="B234" s="18">
        <v>19.600000000000001</v>
      </c>
      <c r="C234" s="18">
        <v>94</v>
      </c>
      <c r="D234" s="18">
        <v>19.600000000000001</v>
      </c>
      <c r="E234" s="18">
        <v>0</v>
      </c>
      <c r="F234" s="18">
        <v>0</v>
      </c>
      <c r="G234" s="18">
        <v>67</v>
      </c>
      <c r="H234" s="18">
        <v>1020.9</v>
      </c>
      <c r="I234" s="18">
        <v>0</v>
      </c>
      <c r="J234" s="18">
        <v>0</v>
      </c>
      <c r="K234" s="18">
        <v>0</v>
      </c>
      <c r="L234" s="18">
        <v>0.8</v>
      </c>
      <c r="M234" s="18">
        <v>20.100000000000001</v>
      </c>
      <c r="N234">
        <v>226.4</v>
      </c>
      <c r="O234">
        <v>19</v>
      </c>
      <c r="P234">
        <v>19</v>
      </c>
      <c r="Q234" s="117">
        <v>0.15625</v>
      </c>
      <c r="S234" s="216"/>
      <c r="T234" s="216"/>
      <c r="U234" s="208" t="str">
        <f t="shared" si="7"/>
        <v/>
      </c>
      <c r="V234" s="210"/>
      <c r="W234" s="238"/>
      <c r="X234" s="350"/>
      <c r="AT234" s="129"/>
      <c r="AV234" s="114"/>
      <c r="AW234" s="18"/>
      <c r="AY234" s="130"/>
    </row>
    <row r="235" spans="2:51" x14ac:dyDescent="0.25">
      <c r="B235" s="18">
        <v>19.600000000000001</v>
      </c>
      <c r="C235" s="18">
        <v>94</v>
      </c>
      <c r="D235" s="18">
        <v>19.600000000000001</v>
      </c>
      <c r="E235" s="18">
        <v>1.4</v>
      </c>
      <c r="F235" s="18">
        <v>1.8</v>
      </c>
      <c r="G235" s="18">
        <v>26</v>
      </c>
      <c r="H235" s="18">
        <v>1020.9</v>
      </c>
      <c r="I235" s="18">
        <v>0</v>
      </c>
      <c r="J235" s="18">
        <v>0</v>
      </c>
      <c r="K235" s="18">
        <v>0</v>
      </c>
      <c r="L235" s="18">
        <v>0.8</v>
      </c>
      <c r="M235" s="18">
        <v>20.100000000000001</v>
      </c>
      <c r="N235">
        <v>226.4</v>
      </c>
      <c r="O235">
        <v>19</v>
      </c>
      <c r="P235">
        <v>19</v>
      </c>
      <c r="Q235" s="117">
        <v>0.156944444444444</v>
      </c>
      <c r="S235" s="216"/>
      <c r="T235" s="216"/>
      <c r="U235" s="208" t="str">
        <f t="shared" si="7"/>
        <v/>
      </c>
      <c r="V235" s="210"/>
      <c r="W235" s="238"/>
      <c r="X235" s="350"/>
      <c r="AT235" s="129"/>
      <c r="AV235" s="114"/>
      <c r="AW235" s="18"/>
      <c r="AY235" s="130"/>
    </row>
    <row r="236" spans="2:51" x14ac:dyDescent="0.25">
      <c r="B236" s="18">
        <v>19.600000000000001</v>
      </c>
      <c r="C236" s="18">
        <v>94</v>
      </c>
      <c r="D236" s="18">
        <v>19.600000000000001</v>
      </c>
      <c r="E236" s="18">
        <v>0</v>
      </c>
      <c r="F236" s="18">
        <v>0</v>
      </c>
      <c r="G236" s="18">
        <v>55</v>
      </c>
      <c r="H236" s="18">
        <v>1021</v>
      </c>
      <c r="I236" s="18">
        <v>0</v>
      </c>
      <c r="J236" s="18">
        <v>0</v>
      </c>
      <c r="K236" s="18">
        <v>0</v>
      </c>
      <c r="L236" s="18">
        <v>0.8</v>
      </c>
      <c r="M236" s="18">
        <v>20.100000000000001</v>
      </c>
      <c r="N236">
        <v>226.4</v>
      </c>
      <c r="O236">
        <v>19</v>
      </c>
      <c r="P236">
        <v>19</v>
      </c>
      <c r="Q236" s="117">
        <v>0.15763888888888899</v>
      </c>
      <c r="S236" s="216"/>
      <c r="T236" s="216"/>
      <c r="U236" s="208" t="str">
        <f t="shared" si="7"/>
        <v/>
      </c>
      <c r="V236" s="210"/>
      <c r="W236" s="238"/>
      <c r="X236" s="350"/>
      <c r="AT236" s="129"/>
      <c r="AV236" s="114"/>
      <c r="AW236" s="18"/>
      <c r="AY236" s="130"/>
    </row>
    <row r="237" spans="2:51" x14ac:dyDescent="0.25">
      <c r="B237" s="18">
        <v>19.600000000000001</v>
      </c>
      <c r="C237" s="18">
        <v>94</v>
      </c>
      <c r="D237" s="18">
        <v>19.600000000000001</v>
      </c>
      <c r="E237" s="18">
        <v>0</v>
      </c>
      <c r="F237" s="18">
        <v>0</v>
      </c>
      <c r="G237" s="18">
        <v>65</v>
      </c>
      <c r="H237" s="18">
        <v>1021</v>
      </c>
      <c r="I237" s="18">
        <v>0</v>
      </c>
      <c r="J237" s="18">
        <v>0</v>
      </c>
      <c r="K237" s="18">
        <v>0</v>
      </c>
      <c r="L237" s="18">
        <v>0.8</v>
      </c>
      <c r="M237" s="18">
        <v>20.100000000000001</v>
      </c>
      <c r="N237">
        <v>226.4</v>
      </c>
      <c r="O237">
        <v>19</v>
      </c>
      <c r="P237">
        <v>19</v>
      </c>
      <c r="Q237" s="117">
        <v>0.15833333333333299</v>
      </c>
      <c r="S237" s="216"/>
      <c r="T237" s="216"/>
      <c r="U237" s="208" t="str">
        <f t="shared" si="7"/>
        <v/>
      </c>
      <c r="V237" s="210"/>
      <c r="W237" s="238"/>
      <c r="X237" s="350"/>
      <c r="AT237" s="129"/>
      <c r="AV237" s="114"/>
      <c r="AW237" s="18"/>
      <c r="AY237" s="130"/>
    </row>
    <row r="238" spans="2:51" x14ac:dyDescent="0.25">
      <c r="B238" s="18">
        <v>19.7</v>
      </c>
      <c r="C238" s="18">
        <v>94</v>
      </c>
      <c r="D238" s="18">
        <v>19.7</v>
      </c>
      <c r="E238" s="18">
        <v>0</v>
      </c>
      <c r="F238" s="18">
        <v>0</v>
      </c>
      <c r="G238" s="18">
        <v>65</v>
      </c>
      <c r="H238" s="18">
        <v>1020.8</v>
      </c>
      <c r="I238" s="18">
        <v>0</v>
      </c>
      <c r="J238" s="18">
        <v>0</v>
      </c>
      <c r="K238" s="18">
        <v>0</v>
      </c>
      <c r="L238" s="18">
        <v>0.8</v>
      </c>
      <c r="M238" s="18">
        <v>20.100000000000001</v>
      </c>
      <c r="N238">
        <v>226.4</v>
      </c>
      <c r="O238">
        <v>19</v>
      </c>
      <c r="P238">
        <v>19</v>
      </c>
      <c r="Q238" s="117">
        <v>0.15902777777777799</v>
      </c>
      <c r="S238" s="216"/>
      <c r="T238" s="216"/>
      <c r="U238" s="208" t="str">
        <f t="shared" si="7"/>
        <v/>
      </c>
      <c r="V238" s="210"/>
      <c r="W238" s="238"/>
      <c r="X238" s="350"/>
      <c r="AT238" s="129"/>
      <c r="AV238" s="114"/>
      <c r="AW238" s="18"/>
      <c r="AY238" s="130"/>
    </row>
    <row r="239" spans="2:51" x14ac:dyDescent="0.25">
      <c r="B239" s="18">
        <v>19.7</v>
      </c>
      <c r="C239" s="18">
        <v>94</v>
      </c>
      <c r="D239" s="18">
        <v>19.7</v>
      </c>
      <c r="E239" s="18">
        <v>0</v>
      </c>
      <c r="F239" s="18">
        <v>0</v>
      </c>
      <c r="G239" s="18">
        <v>58</v>
      </c>
      <c r="H239" s="18">
        <v>1020.9</v>
      </c>
      <c r="I239" s="18">
        <v>0</v>
      </c>
      <c r="J239" s="18">
        <v>0</v>
      </c>
      <c r="K239" s="18">
        <v>0</v>
      </c>
      <c r="L239" s="18">
        <v>0.8</v>
      </c>
      <c r="M239" s="18">
        <v>20.100000000000001</v>
      </c>
      <c r="N239">
        <v>226.4</v>
      </c>
      <c r="O239">
        <v>18.899999999999999</v>
      </c>
      <c r="P239">
        <v>19</v>
      </c>
      <c r="Q239" s="117">
        <v>0.15972222222222199</v>
      </c>
      <c r="S239" s="216"/>
      <c r="T239" s="216"/>
      <c r="U239" s="208" t="str">
        <f t="shared" si="7"/>
        <v/>
      </c>
      <c r="V239" s="210"/>
      <c r="W239" s="238"/>
      <c r="X239" s="350"/>
      <c r="AT239" s="129"/>
      <c r="AV239" s="114"/>
      <c r="AW239" s="18"/>
      <c r="AY239" s="130"/>
    </row>
    <row r="240" spans="2:51" x14ac:dyDescent="0.25">
      <c r="B240" s="18">
        <v>19.7</v>
      </c>
      <c r="C240" s="18">
        <v>94</v>
      </c>
      <c r="D240" s="18">
        <v>19.7</v>
      </c>
      <c r="E240" s="18">
        <v>0</v>
      </c>
      <c r="F240" s="18">
        <v>0</v>
      </c>
      <c r="G240" s="18">
        <v>57</v>
      </c>
      <c r="H240" s="18">
        <v>1020.9</v>
      </c>
      <c r="I240" s="18">
        <v>0</v>
      </c>
      <c r="J240" s="18">
        <v>0</v>
      </c>
      <c r="K240" s="18">
        <v>0</v>
      </c>
      <c r="L240" s="18">
        <v>0.8</v>
      </c>
      <c r="M240" s="18">
        <v>20.100000000000001</v>
      </c>
      <c r="N240">
        <v>226.4</v>
      </c>
      <c r="O240">
        <v>18.899999999999999</v>
      </c>
      <c r="P240">
        <v>19</v>
      </c>
      <c r="Q240" s="117">
        <v>0.16041666666666701</v>
      </c>
      <c r="S240" s="216"/>
      <c r="T240" s="216"/>
      <c r="U240" s="208" t="str">
        <f t="shared" si="7"/>
        <v/>
      </c>
      <c r="V240" s="210"/>
      <c r="W240" s="238"/>
      <c r="X240" s="350"/>
      <c r="AT240" s="129"/>
      <c r="AV240" s="114"/>
      <c r="AW240" s="18"/>
      <c r="AY240" s="130"/>
    </row>
    <row r="241" spans="2:51" x14ac:dyDescent="0.25">
      <c r="B241" s="18">
        <v>19.7</v>
      </c>
      <c r="C241" s="18">
        <v>94</v>
      </c>
      <c r="D241" s="18">
        <v>19.7</v>
      </c>
      <c r="E241" s="18">
        <v>1.1000000000000001</v>
      </c>
      <c r="F241" s="18">
        <v>1.8</v>
      </c>
      <c r="G241" s="18">
        <v>44</v>
      </c>
      <c r="H241" s="18">
        <v>1020.8</v>
      </c>
      <c r="I241" s="18">
        <v>0</v>
      </c>
      <c r="J241" s="18">
        <v>0</v>
      </c>
      <c r="K241" s="18">
        <v>0</v>
      </c>
      <c r="L241" s="18">
        <v>0.8</v>
      </c>
      <c r="M241" s="18">
        <v>20.100000000000001</v>
      </c>
      <c r="N241">
        <v>226.4</v>
      </c>
      <c r="O241">
        <v>18.899999999999999</v>
      </c>
      <c r="P241">
        <v>19</v>
      </c>
      <c r="Q241" s="117">
        <v>0.16111111111111101</v>
      </c>
      <c r="S241" s="216"/>
      <c r="T241" s="216"/>
      <c r="U241" s="208" t="str">
        <f t="shared" si="7"/>
        <v/>
      </c>
      <c r="V241" s="210"/>
      <c r="W241" s="238"/>
      <c r="X241" s="350"/>
      <c r="AT241" s="129"/>
      <c r="AV241" s="114"/>
      <c r="AW241" s="18"/>
      <c r="AY241" s="130"/>
    </row>
    <row r="242" spans="2:51" x14ac:dyDescent="0.25">
      <c r="B242" s="18">
        <v>19.7</v>
      </c>
      <c r="C242" s="18">
        <v>94</v>
      </c>
      <c r="D242" s="18">
        <v>19.7</v>
      </c>
      <c r="E242" s="18">
        <v>4</v>
      </c>
      <c r="F242" s="18">
        <v>5.4</v>
      </c>
      <c r="G242" s="18">
        <v>301</v>
      </c>
      <c r="H242" s="18">
        <v>1020.8</v>
      </c>
      <c r="I242" s="18">
        <v>0</v>
      </c>
      <c r="J242" s="18">
        <v>0</v>
      </c>
      <c r="K242" s="18">
        <v>0</v>
      </c>
      <c r="L242" s="18">
        <v>0.8</v>
      </c>
      <c r="M242" s="18">
        <v>20.100000000000001</v>
      </c>
      <c r="N242">
        <v>226.4</v>
      </c>
      <c r="O242">
        <v>18.899999999999999</v>
      </c>
      <c r="P242">
        <v>19</v>
      </c>
      <c r="Q242" s="117">
        <v>0.16180555555555601</v>
      </c>
      <c r="S242" s="216"/>
      <c r="T242" s="216"/>
      <c r="U242" s="208" t="str">
        <f t="shared" si="7"/>
        <v/>
      </c>
      <c r="V242" s="210"/>
      <c r="W242" s="238"/>
      <c r="X242" s="350"/>
      <c r="AT242" s="129"/>
      <c r="AV242" s="114"/>
      <c r="AW242" s="18"/>
      <c r="AY242" s="130"/>
    </row>
    <row r="243" spans="2:51" x14ac:dyDescent="0.25">
      <c r="B243" s="18">
        <v>19.8</v>
      </c>
      <c r="C243" s="18">
        <v>94</v>
      </c>
      <c r="D243" s="18">
        <v>19.8</v>
      </c>
      <c r="E243" s="18">
        <v>1.4</v>
      </c>
      <c r="F243" s="18">
        <v>1.8</v>
      </c>
      <c r="G243" s="18">
        <v>56</v>
      </c>
      <c r="H243" s="18">
        <v>1020.8</v>
      </c>
      <c r="I243" s="18">
        <v>0</v>
      </c>
      <c r="J243" s="18">
        <v>0</v>
      </c>
      <c r="K243" s="18">
        <v>0</v>
      </c>
      <c r="L243" s="18">
        <v>0.8</v>
      </c>
      <c r="M243" s="18">
        <v>20.100000000000001</v>
      </c>
      <c r="N243">
        <v>226.4</v>
      </c>
      <c r="O243">
        <v>18.899999999999999</v>
      </c>
      <c r="P243">
        <v>19</v>
      </c>
      <c r="Q243" s="117">
        <v>0.16250000000000001</v>
      </c>
      <c r="S243" s="216"/>
      <c r="T243" s="216"/>
      <c r="U243" s="208" t="str">
        <f t="shared" si="7"/>
        <v/>
      </c>
      <c r="V243" s="210"/>
      <c r="W243" s="238"/>
      <c r="X243" s="350"/>
      <c r="Z243" s="79"/>
      <c r="AA243" s="108"/>
      <c r="AB243" s="79"/>
      <c r="AT243" s="129"/>
      <c r="AV243" s="114"/>
      <c r="AW243" s="18"/>
      <c r="AY243" s="130"/>
    </row>
    <row r="244" spans="2:51" x14ac:dyDescent="0.25">
      <c r="B244" s="18">
        <v>19.8</v>
      </c>
      <c r="C244" s="18">
        <v>94</v>
      </c>
      <c r="D244" s="18">
        <v>19.8</v>
      </c>
      <c r="E244" s="18">
        <v>3.6</v>
      </c>
      <c r="F244" s="18">
        <v>3.6</v>
      </c>
      <c r="G244" s="18">
        <v>280</v>
      </c>
      <c r="H244" s="18">
        <v>1020.8</v>
      </c>
      <c r="I244" s="18">
        <v>0</v>
      </c>
      <c r="J244" s="18">
        <v>0</v>
      </c>
      <c r="K244" s="18">
        <v>0</v>
      </c>
      <c r="L244" s="18">
        <v>0.8</v>
      </c>
      <c r="M244" s="18">
        <v>20.100000000000001</v>
      </c>
      <c r="N244">
        <v>226.4</v>
      </c>
      <c r="O244">
        <v>18.899999999999999</v>
      </c>
      <c r="P244">
        <v>19</v>
      </c>
      <c r="Q244" s="117">
        <v>0.163194444444444</v>
      </c>
      <c r="S244" s="216"/>
      <c r="T244" s="216"/>
      <c r="U244" s="208" t="str">
        <f t="shared" si="7"/>
        <v/>
      </c>
      <c r="V244" s="210"/>
      <c r="W244" s="238"/>
      <c r="X244" s="350"/>
      <c r="AT244" s="129"/>
      <c r="AV244" s="114"/>
      <c r="AW244" s="18"/>
      <c r="AY244" s="130"/>
    </row>
    <row r="245" spans="2:51" x14ac:dyDescent="0.25">
      <c r="B245" s="18">
        <v>19.8</v>
      </c>
      <c r="C245" s="18">
        <v>94</v>
      </c>
      <c r="D245" s="18">
        <v>19.8</v>
      </c>
      <c r="E245" s="18">
        <v>1.4</v>
      </c>
      <c r="F245" s="18">
        <v>1.8</v>
      </c>
      <c r="G245" s="18">
        <v>245</v>
      </c>
      <c r="H245" s="18">
        <v>1020.8</v>
      </c>
      <c r="I245" s="18">
        <v>0</v>
      </c>
      <c r="J245" s="18">
        <v>0</v>
      </c>
      <c r="K245" s="18">
        <v>0</v>
      </c>
      <c r="L245" s="18">
        <v>0.8</v>
      </c>
      <c r="M245" s="18">
        <v>20.100000000000001</v>
      </c>
      <c r="N245">
        <v>226.4</v>
      </c>
      <c r="O245">
        <v>18.899999999999999</v>
      </c>
      <c r="P245">
        <v>19</v>
      </c>
      <c r="Q245" s="117">
        <v>0.163888888888889</v>
      </c>
      <c r="S245" s="216"/>
      <c r="T245" s="216"/>
      <c r="U245" s="208" t="str">
        <f t="shared" si="7"/>
        <v/>
      </c>
      <c r="V245" s="210"/>
      <c r="W245" s="238"/>
      <c r="X245" s="350"/>
      <c r="AT245" s="129"/>
      <c r="AV245" s="114"/>
      <c r="AW245" s="18"/>
      <c r="AY245" s="130"/>
    </row>
    <row r="246" spans="2:51" x14ac:dyDescent="0.25">
      <c r="B246" s="18">
        <v>19.8</v>
      </c>
      <c r="C246" s="18">
        <v>94</v>
      </c>
      <c r="D246" s="18">
        <v>19.8</v>
      </c>
      <c r="E246" s="18">
        <v>2.2000000000000002</v>
      </c>
      <c r="F246" s="18">
        <v>3.6</v>
      </c>
      <c r="G246" s="18">
        <v>358</v>
      </c>
      <c r="H246" s="18">
        <v>1020.8</v>
      </c>
      <c r="I246" s="18">
        <v>0</v>
      </c>
      <c r="J246" s="18">
        <v>0</v>
      </c>
      <c r="K246" s="18">
        <v>0</v>
      </c>
      <c r="L246" s="18">
        <v>0.8</v>
      </c>
      <c r="M246" s="18">
        <v>20.100000000000001</v>
      </c>
      <c r="N246">
        <v>226.4</v>
      </c>
      <c r="O246">
        <v>18.899999999999999</v>
      </c>
      <c r="P246">
        <v>19</v>
      </c>
      <c r="Q246" s="117">
        <v>0.164583333333333</v>
      </c>
      <c r="S246" s="216"/>
      <c r="T246" s="216"/>
      <c r="U246" s="208" t="str">
        <f t="shared" si="7"/>
        <v/>
      </c>
      <c r="V246" s="210"/>
      <c r="W246" s="238"/>
      <c r="X246" s="350"/>
      <c r="AT246" s="129"/>
      <c r="AV246" s="114"/>
      <c r="AW246" s="18"/>
      <c r="AY246" s="130"/>
    </row>
    <row r="247" spans="2:51" x14ac:dyDescent="0.25">
      <c r="B247" s="18">
        <v>19.8</v>
      </c>
      <c r="C247" s="18">
        <v>94</v>
      </c>
      <c r="D247" s="18">
        <v>19.8</v>
      </c>
      <c r="E247" s="18">
        <v>3.6</v>
      </c>
      <c r="F247" s="18">
        <v>3.6</v>
      </c>
      <c r="G247" s="18">
        <v>269</v>
      </c>
      <c r="H247" s="18">
        <v>1020.9</v>
      </c>
      <c r="I247" s="18">
        <v>0</v>
      </c>
      <c r="J247" s="18">
        <v>0</v>
      </c>
      <c r="K247" s="18">
        <v>0</v>
      </c>
      <c r="L247" s="18">
        <v>0.8</v>
      </c>
      <c r="M247" s="18">
        <v>20.100000000000001</v>
      </c>
      <c r="N247">
        <v>226.4</v>
      </c>
      <c r="O247">
        <v>18.899999999999999</v>
      </c>
      <c r="P247">
        <v>19</v>
      </c>
      <c r="Q247" s="117">
        <v>0.165277777777778</v>
      </c>
      <c r="S247" s="216"/>
      <c r="T247" s="216"/>
      <c r="U247" s="208" t="str">
        <f t="shared" si="7"/>
        <v/>
      </c>
      <c r="V247" s="210"/>
      <c r="W247" s="238"/>
      <c r="X247" s="350"/>
      <c r="AT247" s="129"/>
      <c r="AV247" s="114"/>
      <c r="AW247" s="18"/>
      <c r="AY247" s="130"/>
    </row>
    <row r="248" spans="2:51" x14ac:dyDescent="0.25">
      <c r="B248" s="18">
        <v>19.8</v>
      </c>
      <c r="C248" s="18">
        <v>94</v>
      </c>
      <c r="D248" s="18">
        <v>19.8</v>
      </c>
      <c r="E248" s="18">
        <v>1.8</v>
      </c>
      <c r="F248" s="18">
        <v>1.8</v>
      </c>
      <c r="G248" s="18">
        <v>20</v>
      </c>
      <c r="H248" s="18">
        <v>1021</v>
      </c>
      <c r="I248" s="18">
        <v>0</v>
      </c>
      <c r="J248" s="18">
        <v>0</v>
      </c>
      <c r="K248" s="18">
        <v>0</v>
      </c>
      <c r="L248" s="18">
        <v>0.8</v>
      </c>
      <c r="M248" s="18">
        <v>20.100000000000001</v>
      </c>
      <c r="N248">
        <v>226.4</v>
      </c>
      <c r="O248">
        <v>19</v>
      </c>
      <c r="P248">
        <v>19</v>
      </c>
      <c r="Q248" s="117">
        <v>0.16597222222222199</v>
      </c>
      <c r="S248" s="216"/>
      <c r="T248" s="216"/>
      <c r="U248" s="208" t="str">
        <f t="shared" si="7"/>
        <v/>
      </c>
      <c r="V248" s="210"/>
      <c r="W248" s="238"/>
      <c r="X248" s="350"/>
      <c r="AT248" s="129"/>
      <c r="AV248" s="114"/>
      <c r="AW248" s="18"/>
      <c r="AY248" s="130"/>
    </row>
    <row r="249" spans="2:51" x14ac:dyDescent="0.25">
      <c r="B249" s="18">
        <v>19.8</v>
      </c>
      <c r="C249" s="18">
        <v>94</v>
      </c>
      <c r="D249" s="18">
        <v>19.8</v>
      </c>
      <c r="E249" s="18">
        <v>2.2000000000000002</v>
      </c>
      <c r="F249" s="18">
        <v>3.6</v>
      </c>
      <c r="G249" s="18">
        <v>343</v>
      </c>
      <c r="H249" s="18">
        <v>1020.8</v>
      </c>
      <c r="I249" s="18">
        <v>0</v>
      </c>
      <c r="J249" s="18">
        <v>0</v>
      </c>
      <c r="K249" s="18">
        <v>0</v>
      </c>
      <c r="L249" s="18">
        <v>0.8</v>
      </c>
      <c r="M249" s="18">
        <v>20.100000000000001</v>
      </c>
      <c r="N249">
        <v>226.4</v>
      </c>
      <c r="O249">
        <v>18.899999999999999</v>
      </c>
      <c r="P249">
        <v>19</v>
      </c>
      <c r="Q249" s="117">
        <v>0.16666666666666699</v>
      </c>
      <c r="S249" s="216"/>
      <c r="T249" s="216"/>
      <c r="U249" s="208" t="str">
        <f t="shared" si="7"/>
        <v/>
      </c>
      <c r="V249" s="210"/>
      <c r="W249" s="238"/>
      <c r="X249" s="350"/>
      <c r="AT249" s="129"/>
      <c r="AV249" s="114"/>
      <c r="AW249" s="18"/>
      <c r="AY249" s="130"/>
    </row>
    <row r="250" spans="2:51" x14ac:dyDescent="0.25">
      <c r="B250" s="18">
        <v>19.8</v>
      </c>
      <c r="C250" s="18">
        <v>94</v>
      </c>
      <c r="D250" s="18">
        <v>19.8</v>
      </c>
      <c r="E250" s="18">
        <v>3.2</v>
      </c>
      <c r="F250" s="18">
        <v>3.6</v>
      </c>
      <c r="G250" s="18">
        <v>265</v>
      </c>
      <c r="H250" s="18">
        <v>1021</v>
      </c>
      <c r="I250" s="18">
        <v>0</v>
      </c>
      <c r="J250" s="18">
        <v>0</v>
      </c>
      <c r="K250" s="18">
        <v>0</v>
      </c>
      <c r="L250" s="18">
        <v>0.8</v>
      </c>
      <c r="M250" s="18">
        <v>20.100000000000001</v>
      </c>
      <c r="N250">
        <v>226.4</v>
      </c>
      <c r="O250">
        <v>19</v>
      </c>
      <c r="P250">
        <v>19</v>
      </c>
      <c r="Q250" s="117">
        <v>0.16736111111111099</v>
      </c>
      <c r="S250" s="216"/>
      <c r="T250" s="216"/>
      <c r="U250" s="208" t="str">
        <f t="shared" si="7"/>
        <v/>
      </c>
      <c r="V250" s="210"/>
      <c r="W250" s="238"/>
      <c r="X250" s="350"/>
      <c r="AT250" s="129"/>
      <c r="AV250" s="114"/>
      <c r="AW250" s="18"/>
      <c r="AY250" s="130"/>
    </row>
    <row r="251" spans="2:51" x14ac:dyDescent="0.25">
      <c r="B251" s="18">
        <v>19.8</v>
      </c>
      <c r="C251" s="18">
        <v>94</v>
      </c>
      <c r="D251" s="18">
        <v>19.8</v>
      </c>
      <c r="E251" s="18">
        <v>2.5</v>
      </c>
      <c r="F251" s="18">
        <v>3.6</v>
      </c>
      <c r="G251" s="18">
        <v>267</v>
      </c>
      <c r="H251" s="18">
        <v>1021</v>
      </c>
      <c r="I251" s="18">
        <v>0</v>
      </c>
      <c r="J251" s="18">
        <v>0</v>
      </c>
      <c r="K251" s="18">
        <v>0</v>
      </c>
      <c r="L251" s="18">
        <v>0.8</v>
      </c>
      <c r="M251" s="18">
        <v>20.100000000000001</v>
      </c>
      <c r="N251">
        <v>226.4</v>
      </c>
      <c r="O251">
        <v>18.899999999999999</v>
      </c>
      <c r="P251">
        <v>19</v>
      </c>
      <c r="Q251" s="117">
        <v>0.16805555555555601</v>
      </c>
      <c r="S251" s="216"/>
      <c r="T251" s="216"/>
      <c r="U251" s="208" t="str">
        <f t="shared" si="7"/>
        <v/>
      </c>
      <c r="V251" s="210"/>
      <c r="W251" s="238"/>
      <c r="X251" s="350"/>
      <c r="AT251" s="129"/>
      <c r="AV251" s="114"/>
      <c r="AW251" s="18"/>
      <c r="AY251" s="130"/>
    </row>
    <row r="252" spans="2:51" x14ac:dyDescent="0.25">
      <c r="B252" s="18">
        <v>19.8</v>
      </c>
      <c r="C252" s="18">
        <v>94</v>
      </c>
      <c r="D252" s="18">
        <v>19.8</v>
      </c>
      <c r="E252" s="18">
        <v>1.1000000000000001</v>
      </c>
      <c r="F252" s="18">
        <v>1.8</v>
      </c>
      <c r="G252" s="18">
        <v>51</v>
      </c>
      <c r="H252" s="18">
        <v>1020.9</v>
      </c>
      <c r="I252" s="18">
        <v>0</v>
      </c>
      <c r="J252" s="18">
        <v>0</v>
      </c>
      <c r="K252" s="18">
        <v>0</v>
      </c>
      <c r="L252" s="18">
        <v>0.8</v>
      </c>
      <c r="M252" s="18">
        <v>20.100000000000001</v>
      </c>
      <c r="N252">
        <v>226.4</v>
      </c>
      <c r="O252">
        <v>19</v>
      </c>
      <c r="P252">
        <v>19</v>
      </c>
      <c r="Q252" s="117">
        <v>0.16875000000000001</v>
      </c>
      <c r="S252" s="216"/>
      <c r="T252" s="216"/>
      <c r="U252" s="208" t="str">
        <f t="shared" si="7"/>
        <v/>
      </c>
      <c r="V252" s="210"/>
      <c r="W252" s="238"/>
      <c r="X252" s="350"/>
      <c r="AT252" s="129"/>
      <c r="AV252" s="114"/>
      <c r="AW252" s="18"/>
      <c r="AY252" s="130"/>
    </row>
    <row r="253" spans="2:51" x14ac:dyDescent="0.25">
      <c r="B253" s="18">
        <v>19.8</v>
      </c>
      <c r="C253" s="18">
        <v>94</v>
      </c>
      <c r="D253" s="18">
        <v>19.8</v>
      </c>
      <c r="E253" s="18">
        <v>2.9</v>
      </c>
      <c r="F253" s="18">
        <v>3.6</v>
      </c>
      <c r="G253" s="18">
        <v>285</v>
      </c>
      <c r="H253" s="18">
        <v>1021</v>
      </c>
      <c r="I253" s="18">
        <v>0</v>
      </c>
      <c r="J253" s="18">
        <v>0</v>
      </c>
      <c r="K253" s="18">
        <v>0</v>
      </c>
      <c r="L253" s="18">
        <v>0.8</v>
      </c>
      <c r="M253" s="18">
        <v>20.100000000000001</v>
      </c>
      <c r="N253">
        <v>226.4</v>
      </c>
      <c r="O253">
        <v>18.899999999999999</v>
      </c>
      <c r="P253">
        <v>19</v>
      </c>
      <c r="Q253" s="117">
        <v>0.16944444444444401</v>
      </c>
      <c r="S253" s="216"/>
      <c r="T253" s="216"/>
      <c r="U253" s="208" t="str">
        <f t="shared" si="7"/>
        <v/>
      </c>
      <c r="V253" s="210"/>
      <c r="W253" s="238"/>
      <c r="X253" s="350"/>
      <c r="AT253" s="129"/>
      <c r="AV253" s="114"/>
      <c r="AW253" s="18"/>
      <c r="AY253" s="130"/>
    </row>
    <row r="254" spans="2:51" x14ac:dyDescent="0.25">
      <c r="B254" s="18">
        <v>19.8</v>
      </c>
      <c r="C254" s="18">
        <v>94</v>
      </c>
      <c r="D254" s="18">
        <v>19.8</v>
      </c>
      <c r="E254" s="18">
        <v>1.8</v>
      </c>
      <c r="F254" s="18">
        <v>1.8</v>
      </c>
      <c r="G254" s="18">
        <v>288</v>
      </c>
      <c r="H254" s="18">
        <v>1020.7</v>
      </c>
      <c r="I254" s="18">
        <v>0</v>
      </c>
      <c r="J254" s="18">
        <v>0</v>
      </c>
      <c r="K254" s="18">
        <v>0</v>
      </c>
      <c r="L254" s="18">
        <v>0.8</v>
      </c>
      <c r="M254" s="18">
        <v>20.100000000000001</v>
      </c>
      <c r="N254">
        <v>226.4</v>
      </c>
      <c r="O254">
        <v>19</v>
      </c>
      <c r="P254">
        <v>19</v>
      </c>
      <c r="Q254" s="117">
        <v>0.17013888888888901</v>
      </c>
      <c r="S254" s="216"/>
      <c r="T254" s="216"/>
      <c r="U254" s="208" t="str">
        <f t="shared" si="7"/>
        <v/>
      </c>
      <c r="V254" s="210"/>
      <c r="W254" s="238"/>
      <c r="X254" s="350"/>
      <c r="AT254" s="129"/>
      <c r="AV254" s="114"/>
      <c r="AW254" s="18"/>
      <c r="AY254" s="130"/>
    </row>
    <row r="255" spans="2:51" x14ac:dyDescent="0.25">
      <c r="B255" s="18">
        <v>19.8</v>
      </c>
      <c r="C255" s="18">
        <v>94</v>
      </c>
      <c r="D255" s="18">
        <v>19.8</v>
      </c>
      <c r="E255" s="18">
        <v>5.4</v>
      </c>
      <c r="F255" s="18">
        <v>5.4</v>
      </c>
      <c r="G255" s="18">
        <v>258</v>
      </c>
      <c r="H255" s="18">
        <v>1020.9</v>
      </c>
      <c r="I255" s="18">
        <v>0</v>
      </c>
      <c r="J255" s="18">
        <v>0</v>
      </c>
      <c r="K255" s="18">
        <v>0</v>
      </c>
      <c r="L255" s="18">
        <v>0.8</v>
      </c>
      <c r="M255" s="18">
        <v>20.100000000000001</v>
      </c>
      <c r="N255">
        <v>226.4</v>
      </c>
      <c r="O255">
        <v>19</v>
      </c>
      <c r="P255">
        <v>19</v>
      </c>
      <c r="Q255" s="117">
        <v>0.170833333333333</v>
      </c>
      <c r="S255" s="216"/>
      <c r="T255" s="216"/>
      <c r="U255" s="208" t="str">
        <f t="shared" si="7"/>
        <v/>
      </c>
      <c r="V255" s="210"/>
      <c r="W255" s="238"/>
      <c r="X255" s="350"/>
      <c r="AT255" s="129"/>
      <c r="AV255" s="114"/>
      <c r="AW255" s="18"/>
      <c r="AY255" s="130"/>
    </row>
    <row r="256" spans="2:51" x14ac:dyDescent="0.25">
      <c r="B256" s="18">
        <v>19.8</v>
      </c>
      <c r="C256" s="18">
        <v>94</v>
      </c>
      <c r="D256" s="18">
        <v>19.8</v>
      </c>
      <c r="E256" s="18">
        <v>2.9</v>
      </c>
      <c r="F256" s="18">
        <v>5.4</v>
      </c>
      <c r="G256" s="18">
        <v>270</v>
      </c>
      <c r="H256" s="18">
        <v>1020.9</v>
      </c>
      <c r="I256" s="18">
        <v>0</v>
      </c>
      <c r="J256" s="18">
        <v>0</v>
      </c>
      <c r="K256" s="18">
        <v>0</v>
      </c>
      <c r="L256" s="18">
        <v>0.8</v>
      </c>
      <c r="M256" s="18">
        <v>20.100000000000001</v>
      </c>
      <c r="N256">
        <v>226.4</v>
      </c>
      <c r="O256">
        <v>19</v>
      </c>
      <c r="P256">
        <v>19</v>
      </c>
      <c r="Q256" s="117">
        <v>0.171527777777778</v>
      </c>
      <c r="S256" s="216"/>
      <c r="T256" s="216"/>
      <c r="U256" s="208" t="str">
        <f t="shared" si="7"/>
        <v/>
      </c>
      <c r="V256" s="210"/>
      <c r="W256" s="238"/>
      <c r="X256" s="350"/>
      <c r="AT256" s="129"/>
      <c r="AV256" s="114"/>
      <c r="AW256" s="18"/>
      <c r="AY256" s="130"/>
    </row>
    <row r="257" spans="2:51" x14ac:dyDescent="0.25">
      <c r="B257" s="18">
        <v>19.8</v>
      </c>
      <c r="C257" s="18">
        <v>94</v>
      </c>
      <c r="D257" s="18">
        <v>19.8</v>
      </c>
      <c r="E257" s="18">
        <v>6.1</v>
      </c>
      <c r="F257" s="18">
        <v>7.2</v>
      </c>
      <c r="G257" s="18">
        <v>268</v>
      </c>
      <c r="H257" s="18">
        <v>1020.9</v>
      </c>
      <c r="I257" s="18">
        <v>0</v>
      </c>
      <c r="J257" s="18">
        <v>0</v>
      </c>
      <c r="K257" s="18">
        <v>0</v>
      </c>
      <c r="L257" s="18">
        <v>0.8</v>
      </c>
      <c r="M257" s="18">
        <v>20.100000000000001</v>
      </c>
      <c r="N257">
        <v>226.4</v>
      </c>
      <c r="O257">
        <v>19</v>
      </c>
      <c r="P257">
        <v>19.100000000000001</v>
      </c>
      <c r="Q257" s="117">
        <v>0.172222222222222</v>
      </c>
      <c r="S257" s="216"/>
      <c r="T257" s="216"/>
      <c r="U257" s="208" t="str">
        <f t="shared" si="7"/>
        <v/>
      </c>
      <c r="V257" s="210"/>
      <c r="W257" s="238"/>
      <c r="X257" s="350"/>
      <c r="AT257" s="129"/>
      <c r="AV257" s="114"/>
      <c r="AW257" s="18"/>
      <c r="AY257" s="130"/>
    </row>
    <row r="258" spans="2:51" x14ac:dyDescent="0.25">
      <c r="B258" s="18">
        <v>19.8</v>
      </c>
      <c r="C258" s="18">
        <v>94</v>
      </c>
      <c r="D258" s="18">
        <v>19.8</v>
      </c>
      <c r="E258" s="18">
        <v>5</v>
      </c>
      <c r="F258" s="18">
        <v>5.4</v>
      </c>
      <c r="G258" s="18">
        <v>317</v>
      </c>
      <c r="H258" s="18">
        <v>1020.9</v>
      </c>
      <c r="I258" s="18">
        <v>0</v>
      </c>
      <c r="J258" s="18">
        <v>0</v>
      </c>
      <c r="K258" s="18">
        <v>0</v>
      </c>
      <c r="L258" s="18">
        <v>0.8</v>
      </c>
      <c r="M258" s="18">
        <v>20.100000000000001</v>
      </c>
      <c r="N258">
        <v>226.4</v>
      </c>
      <c r="O258">
        <v>19</v>
      </c>
      <c r="P258">
        <v>19</v>
      </c>
      <c r="Q258" s="117">
        <v>0.172916666666667</v>
      </c>
      <c r="S258" s="216"/>
      <c r="T258" s="216"/>
      <c r="U258" s="208" t="str">
        <f t="shared" si="7"/>
        <v/>
      </c>
      <c r="V258" s="210"/>
      <c r="W258" s="238"/>
      <c r="X258" s="350"/>
      <c r="AT258" s="129"/>
      <c r="AV258" s="114"/>
      <c r="AW258" s="18"/>
      <c r="AY258" s="130"/>
    </row>
    <row r="259" spans="2:51" x14ac:dyDescent="0.25">
      <c r="B259" s="18">
        <v>19.8</v>
      </c>
      <c r="C259" s="18">
        <v>94</v>
      </c>
      <c r="D259" s="18">
        <v>19.8</v>
      </c>
      <c r="E259" s="18">
        <v>2.9</v>
      </c>
      <c r="F259" s="18">
        <v>5.4</v>
      </c>
      <c r="G259" s="18">
        <v>257</v>
      </c>
      <c r="H259" s="18">
        <v>1020.9</v>
      </c>
      <c r="I259" s="18">
        <v>0</v>
      </c>
      <c r="J259" s="18">
        <v>0</v>
      </c>
      <c r="K259" s="18">
        <v>0</v>
      </c>
      <c r="L259" s="18">
        <v>0.8</v>
      </c>
      <c r="M259" s="18">
        <v>20.100000000000001</v>
      </c>
      <c r="N259">
        <v>226.4</v>
      </c>
      <c r="O259">
        <v>19</v>
      </c>
      <c r="P259">
        <v>19.100000000000001</v>
      </c>
      <c r="Q259" s="117">
        <v>0.17361111111111099</v>
      </c>
      <c r="S259" s="216"/>
      <c r="T259" s="216"/>
      <c r="U259" s="208" t="str">
        <f t="shared" si="7"/>
        <v/>
      </c>
      <c r="V259" s="210"/>
      <c r="W259" s="238"/>
      <c r="X259" s="350"/>
      <c r="AT259" s="129"/>
      <c r="AV259" s="114"/>
      <c r="AW259" s="18"/>
      <c r="AY259" s="130"/>
    </row>
    <row r="260" spans="2:51" x14ac:dyDescent="0.25">
      <c r="B260" s="18">
        <v>19.8</v>
      </c>
      <c r="C260" s="18">
        <v>94</v>
      </c>
      <c r="D260" s="18">
        <v>19.8</v>
      </c>
      <c r="E260" s="18">
        <v>4.3</v>
      </c>
      <c r="F260" s="18">
        <v>5.4</v>
      </c>
      <c r="G260" s="18">
        <v>300</v>
      </c>
      <c r="H260" s="18">
        <v>1020.9</v>
      </c>
      <c r="I260" s="18">
        <v>0</v>
      </c>
      <c r="J260" s="18">
        <v>0</v>
      </c>
      <c r="K260" s="18">
        <v>0</v>
      </c>
      <c r="L260" s="18">
        <v>0.8</v>
      </c>
      <c r="M260" s="18">
        <v>20.100000000000001</v>
      </c>
      <c r="N260">
        <v>226.4</v>
      </c>
      <c r="O260">
        <v>19</v>
      </c>
      <c r="P260">
        <v>19.100000000000001</v>
      </c>
      <c r="Q260" s="117">
        <v>0.17430555555555599</v>
      </c>
      <c r="S260" s="216"/>
      <c r="T260" s="216"/>
      <c r="U260" s="208" t="str">
        <f t="shared" si="7"/>
        <v/>
      </c>
      <c r="V260" s="210"/>
      <c r="W260" s="238"/>
      <c r="X260" s="350"/>
      <c r="AT260" s="129"/>
      <c r="AV260" s="114"/>
      <c r="AW260" s="18"/>
      <c r="AY260" s="130"/>
    </row>
    <row r="261" spans="2:51" x14ac:dyDescent="0.25">
      <c r="B261" s="18">
        <v>19.8</v>
      </c>
      <c r="C261" s="18">
        <v>94</v>
      </c>
      <c r="D261" s="18">
        <v>19.8</v>
      </c>
      <c r="E261" s="18">
        <v>0.7</v>
      </c>
      <c r="F261" s="18">
        <v>1.8</v>
      </c>
      <c r="G261" s="18">
        <v>57</v>
      </c>
      <c r="H261" s="18">
        <v>1021</v>
      </c>
      <c r="I261" s="18">
        <v>0</v>
      </c>
      <c r="J261" s="18">
        <v>0</v>
      </c>
      <c r="K261" s="18">
        <v>0</v>
      </c>
      <c r="L261" s="18">
        <v>0.8</v>
      </c>
      <c r="M261" s="18">
        <v>20.100000000000001</v>
      </c>
      <c r="N261">
        <v>226.4</v>
      </c>
      <c r="O261">
        <v>19</v>
      </c>
      <c r="P261">
        <v>19.100000000000001</v>
      </c>
      <c r="Q261" s="117">
        <v>0.17499999999999999</v>
      </c>
      <c r="S261" s="216"/>
      <c r="T261" s="216"/>
      <c r="U261" s="208" t="str">
        <f t="shared" si="7"/>
        <v/>
      </c>
      <c r="V261" s="210"/>
      <c r="W261" s="238"/>
      <c r="X261" s="350"/>
      <c r="AT261" s="129"/>
      <c r="AV261" s="114"/>
      <c r="AW261" s="18"/>
      <c r="AY261" s="130"/>
    </row>
    <row r="262" spans="2:51" x14ac:dyDescent="0.25">
      <c r="B262" s="18">
        <v>19.8</v>
      </c>
      <c r="C262" s="18">
        <v>94</v>
      </c>
      <c r="D262" s="18">
        <v>19.8</v>
      </c>
      <c r="E262" s="18">
        <v>0</v>
      </c>
      <c r="F262" s="18">
        <v>0</v>
      </c>
      <c r="G262" s="18">
        <v>80</v>
      </c>
      <c r="H262" s="18">
        <v>1020.9</v>
      </c>
      <c r="I262" s="18">
        <v>0</v>
      </c>
      <c r="J262" s="18">
        <v>0</v>
      </c>
      <c r="K262" s="18">
        <v>0</v>
      </c>
      <c r="L262" s="18">
        <v>0.8</v>
      </c>
      <c r="M262" s="18">
        <v>20.100000000000001</v>
      </c>
      <c r="N262">
        <v>226.4</v>
      </c>
      <c r="O262">
        <v>19</v>
      </c>
      <c r="P262">
        <v>19.100000000000001</v>
      </c>
      <c r="Q262" s="117">
        <v>0.17569444444444399</v>
      </c>
      <c r="S262" s="216"/>
      <c r="T262" s="216"/>
      <c r="U262" s="208" t="str">
        <f t="shared" si="7"/>
        <v/>
      </c>
      <c r="V262" s="210"/>
      <c r="W262" s="238"/>
      <c r="X262" s="350"/>
      <c r="AT262" s="129"/>
      <c r="AV262" s="114"/>
      <c r="AW262" s="18"/>
      <c r="AY262" s="130"/>
    </row>
    <row r="263" spans="2:51" x14ac:dyDescent="0.25">
      <c r="B263" s="18">
        <v>19.8</v>
      </c>
      <c r="C263" s="18">
        <v>94</v>
      </c>
      <c r="D263" s="18">
        <v>19.8</v>
      </c>
      <c r="E263" s="18">
        <v>0.4</v>
      </c>
      <c r="F263" s="18">
        <v>1.8</v>
      </c>
      <c r="G263" s="18">
        <v>68</v>
      </c>
      <c r="H263" s="18">
        <v>1020.9</v>
      </c>
      <c r="I263" s="18">
        <v>0</v>
      </c>
      <c r="J263" s="18">
        <v>0</v>
      </c>
      <c r="K263" s="18">
        <v>0</v>
      </c>
      <c r="L263" s="18">
        <v>0.8</v>
      </c>
      <c r="M263" s="18">
        <v>20.100000000000001</v>
      </c>
      <c r="N263">
        <v>226.4</v>
      </c>
      <c r="O263">
        <v>19</v>
      </c>
      <c r="P263">
        <v>19.100000000000001</v>
      </c>
      <c r="Q263" s="117">
        <v>0.17638888888888901</v>
      </c>
      <c r="S263" s="216"/>
      <c r="T263" s="216"/>
      <c r="U263" s="208" t="str">
        <f t="shared" si="7"/>
        <v/>
      </c>
      <c r="V263" s="210"/>
      <c r="W263" s="238"/>
      <c r="X263" s="350"/>
      <c r="AT263" s="129"/>
      <c r="AV263" s="114"/>
      <c r="AW263" s="18"/>
      <c r="AY263" s="130"/>
    </row>
    <row r="264" spans="2:51" x14ac:dyDescent="0.25">
      <c r="B264" s="18">
        <v>19.7</v>
      </c>
      <c r="C264" s="18">
        <v>94</v>
      </c>
      <c r="D264" s="18">
        <v>19.7</v>
      </c>
      <c r="E264" s="18">
        <v>0</v>
      </c>
      <c r="F264" s="18">
        <v>0</v>
      </c>
      <c r="G264" s="18">
        <v>64</v>
      </c>
      <c r="H264" s="18">
        <v>1020.9</v>
      </c>
      <c r="I264" s="18">
        <v>0</v>
      </c>
      <c r="J264" s="18">
        <v>0</v>
      </c>
      <c r="K264" s="18">
        <v>0</v>
      </c>
      <c r="L264" s="18">
        <v>0.8</v>
      </c>
      <c r="M264" s="18">
        <v>20.100000000000001</v>
      </c>
      <c r="N264">
        <v>226.4</v>
      </c>
      <c r="O264">
        <v>18.899999999999999</v>
      </c>
      <c r="P264">
        <v>19.100000000000001</v>
      </c>
      <c r="Q264" s="117">
        <v>0.17708333333333301</v>
      </c>
      <c r="S264" s="216"/>
      <c r="T264" s="216"/>
      <c r="U264" s="208" t="str">
        <f t="shared" si="7"/>
        <v/>
      </c>
      <c r="V264" s="210"/>
      <c r="W264" s="238"/>
      <c r="X264" s="350"/>
      <c r="AT264" s="129"/>
      <c r="AV264" s="114"/>
      <c r="AW264" s="18"/>
      <c r="AY264" s="130"/>
    </row>
    <row r="265" spans="2:51" x14ac:dyDescent="0.25">
      <c r="B265" s="18">
        <v>19.7</v>
      </c>
      <c r="C265" s="18">
        <v>94</v>
      </c>
      <c r="D265" s="18">
        <v>19.7</v>
      </c>
      <c r="E265" s="18">
        <v>0</v>
      </c>
      <c r="F265" s="18">
        <v>0</v>
      </c>
      <c r="G265" s="18">
        <v>71</v>
      </c>
      <c r="H265" s="18">
        <v>1020.6</v>
      </c>
      <c r="I265" s="18">
        <v>0</v>
      </c>
      <c r="J265" s="18">
        <v>0</v>
      </c>
      <c r="K265" s="18">
        <v>0</v>
      </c>
      <c r="L265" s="18">
        <v>0.8</v>
      </c>
      <c r="M265" s="18">
        <v>20.100000000000001</v>
      </c>
      <c r="N265">
        <v>226.4</v>
      </c>
      <c r="O265">
        <v>18.899999999999999</v>
      </c>
      <c r="P265">
        <v>19</v>
      </c>
      <c r="Q265" s="117">
        <v>0.17777777777777801</v>
      </c>
      <c r="S265" s="216"/>
      <c r="T265" s="216"/>
      <c r="U265" s="208" t="str">
        <f t="shared" si="7"/>
        <v/>
      </c>
      <c r="V265" s="210"/>
      <c r="W265" s="238"/>
      <c r="X265" s="350"/>
      <c r="AT265" s="129"/>
      <c r="AV265" s="114"/>
      <c r="AW265" s="18"/>
      <c r="AY265" s="130"/>
    </row>
    <row r="266" spans="2:51" x14ac:dyDescent="0.25">
      <c r="B266" s="18">
        <v>19.7</v>
      </c>
      <c r="C266" s="18">
        <v>94</v>
      </c>
      <c r="D266" s="18">
        <v>19.7</v>
      </c>
      <c r="E266" s="18">
        <v>0</v>
      </c>
      <c r="F266" s="18">
        <v>0</v>
      </c>
      <c r="G266" s="18">
        <v>73</v>
      </c>
      <c r="H266" s="18">
        <v>1020.9</v>
      </c>
      <c r="I266" s="18">
        <v>0</v>
      </c>
      <c r="J266" s="18">
        <v>0</v>
      </c>
      <c r="K266" s="18">
        <v>0</v>
      </c>
      <c r="L266" s="18">
        <v>0.8</v>
      </c>
      <c r="M266" s="18">
        <v>20.100000000000001</v>
      </c>
      <c r="N266">
        <v>226.4</v>
      </c>
      <c r="O266">
        <v>18.899999999999999</v>
      </c>
      <c r="P266">
        <v>19</v>
      </c>
      <c r="Q266" s="117">
        <v>0.178472222222222</v>
      </c>
      <c r="S266" s="216"/>
      <c r="T266" s="216"/>
      <c r="U266" s="208" t="str">
        <f t="shared" si="7"/>
        <v/>
      </c>
      <c r="V266" s="210"/>
      <c r="W266" s="238"/>
      <c r="X266" s="350"/>
      <c r="AT266" s="129"/>
      <c r="AV266" s="114"/>
      <c r="AW266" s="18"/>
      <c r="AY266" s="130"/>
    </row>
    <row r="267" spans="2:51" x14ac:dyDescent="0.25">
      <c r="B267" s="18">
        <v>19.7</v>
      </c>
      <c r="C267" s="18">
        <v>94</v>
      </c>
      <c r="D267" s="18">
        <v>19.7</v>
      </c>
      <c r="E267" s="18">
        <v>0.4</v>
      </c>
      <c r="F267" s="18">
        <v>1.8</v>
      </c>
      <c r="G267" s="18">
        <v>80</v>
      </c>
      <c r="H267" s="18">
        <v>1021</v>
      </c>
      <c r="I267" s="18">
        <v>0</v>
      </c>
      <c r="J267" s="18">
        <v>0</v>
      </c>
      <c r="K267" s="18">
        <v>0</v>
      </c>
      <c r="L267" s="18">
        <v>0.8</v>
      </c>
      <c r="M267" s="18">
        <v>20.100000000000001</v>
      </c>
      <c r="N267">
        <v>226.4</v>
      </c>
      <c r="O267">
        <v>18.899999999999999</v>
      </c>
      <c r="P267">
        <v>19</v>
      </c>
      <c r="Q267" s="117">
        <v>0.179166666666667</v>
      </c>
      <c r="S267" s="216"/>
      <c r="T267" s="216"/>
      <c r="U267" s="208" t="str">
        <f t="shared" si="7"/>
        <v/>
      </c>
      <c r="V267" s="210"/>
      <c r="W267" s="238"/>
      <c r="X267" s="350"/>
      <c r="AT267" s="129"/>
      <c r="AV267" s="114"/>
      <c r="AW267" s="18"/>
      <c r="AY267" s="130"/>
    </row>
    <row r="268" spans="2:51" x14ac:dyDescent="0.25">
      <c r="B268" s="18">
        <v>19.7</v>
      </c>
      <c r="C268" s="18">
        <v>94</v>
      </c>
      <c r="D268" s="18">
        <v>19.7</v>
      </c>
      <c r="E268" s="18">
        <v>2.9</v>
      </c>
      <c r="F268" s="18">
        <v>3.6</v>
      </c>
      <c r="G268" s="18">
        <v>332</v>
      </c>
      <c r="H268" s="18">
        <v>1020.9</v>
      </c>
      <c r="I268" s="18">
        <v>0</v>
      </c>
      <c r="J268" s="18">
        <v>0</v>
      </c>
      <c r="K268" s="18">
        <v>0</v>
      </c>
      <c r="L268" s="18">
        <v>0.8</v>
      </c>
      <c r="M268" s="18">
        <v>20.100000000000001</v>
      </c>
      <c r="N268">
        <v>226.4</v>
      </c>
      <c r="O268">
        <v>18.899999999999999</v>
      </c>
      <c r="P268">
        <v>19</v>
      </c>
      <c r="Q268" s="117">
        <v>0.179861111111111</v>
      </c>
      <c r="S268" s="216"/>
      <c r="T268" s="216"/>
      <c r="U268" s="208" t="str">
        <f t="shared" ref="U268:U331" si="8">IF(J268&gt;0,60,"")</f>
        <v/>
      </c>
      <c r="V268" s="210"/>
      <c r="W268" s="238"/>
      <c r="X268" s="350"/>
      <c r="AT268" s="129"/>
      <c r="AV268" s="114"/>
      <c r="AW268" s="18"/>
      <c r="AY268" s="130"/>
    </row>
    <row r="269" spans="2:51" x14ac:dyDescent="0.25">
      <c r="B269" s="18">
        <v>19.7</v>
      </c>
      <c r="C269" s="18">
        <v>94</v>
      </c>
      <c r="D269" s="18">
        <v>19.7</v>
      </c>
      <c r="E269" s="18">
        <v>1.8</v>
      </c>
      <c r="F269" s="18">
        <v>1.8</v>
      </c>
      <c r="G269" s="18">
        <v>252</v>
      </c>
      <c r="H269" s="18">
        <v>1020.9</v>
      </c>
      <c r="I269" s="18">
        <v>0</v>
      </c>
      <c r="J269" s="18">
        <v>0</v>
      </c>
      <c r="K269" s="18">
        <v>0</v>
      </c>
      <c r="L269" s="18">
        <v>0.8</v>
      </c>
      <c r="M269" s="18">
        <v>20.100000000000001</v>
      </c>
      <c r="N269">
        <v>226.4</v>
      </c>
      <c r="O269">
        <v>18.899999999999999</v>
      </c>
      <c r="P269">
        <v>18.899999999999999</v>
      </c>
      <c r="Q269" s="117">
        <v>0.180555555555556</v>
      </c>
      <c r="S269" s="216"/>
      <c r="T269" s="216"/>
      <c r="U269" s="208" t="str">
        <f t="shared" si="8"/>
        <v/>
      </c>
      <c r="V269" s="210"/>
      <c r="W269" s="238"/>
      <c r="X269" s="350"/>
      <c r="AT269" s="129"/>
      <c r="AV269" s="114"/>
      <c r="AW269" s="18"/>
      <c r="AY269" s="130"/>
    </row>
    <row r="270" spans="2:51" x14ac:dyDescent="0.25">
      <c r="B270" s="18">
        <v>19.7</v>
      </c>
      <c r="C270" s="18">
        <v>94</v>
      </c>
      <c r="D270" s="18">
        <v>19.7</v>
      </c>
      <c r="E270" s="18">
        <v>0.4</v>
      </c>
      <c r="F270" s="18">
        <v>1.8</v>
      </c>
      <c r="G270" s="18">
        <v>30</v>
      </c>
      <c r="H270" s="18">
        <v>1021</v>
      </c>
      <c r="I270" s="18">
        <v>0</v>
      </c>
      <c r="J270" s="18">
        <v>0</v>
      </c>
      <c r="K270" s="18">
        <v>0</v>
      </c>
      <c r="L270" s="18">
        <v>0.8</v>
      </c>
      <c r="M270" s="18">
        <v>20.100000000000001</v>
      </c>
      <c r="N270">
        <v>226.4</v>
      </c>
      <c r="O270">
        <v>18.899999999999999</v>
      </c>
      <c r="P270">
        <v>18.899999999999999</v>
      </c>
      <c r="Q270" s="117">
        <v>0.18124999999999999</v>
      </c>
      <c r="S270" s="216"/>
      <c r="T270" s="216"/>
      <c r="U270" s="208" t="str">
        <f t="shared" si="8"/>
        <v/>
      </c>
      <c r="V270" s="210"/>
      <c r="W270" s="238"/>
      <c r="X270" s="350"/>
      <c r="AT270" s="129"/>
      <c r="AV270" s="114"/>
      <c r="AW270" s="18"/>
      <c r="AY270" s="130"/>
    </row>
    <row r="271" spans="2:51" x14ac:dyDescent="0.25">
      <c r="B271" s="18">
        <v>19.7</v>
      </c>
      <c r="C271" s="18">
        <v>94</v>
      </c>
      <c r="D271" s="18">
        <v>19.7</v>
      </c>
      <c r="E271" s="18">
        <v>1.8</v>
      </c>
      <c r="F271" s="18">
        <v>3.6</v>
      </c>
      <c r="G271" s="18">
        <v>352</v>
      </c>
      <c r="H271" s="18">
        <v>1020.9</v>
      </c>
      <c r="I271" s="18">
        <v>0</v>
      </c>
      <c r="J271" s="18">
        <v>0</v>
      </c>
      <c r="K271" s="18">
        <v>0</v>
      </c>
      <c r="L271" s="18">
        <v>0.8</v>
      </c>
      <c r="M271" s="18">
        <v>20.100000000000001</v>
      </c>
      <c r="N271">
        <v>226.4</v>
      </c>
      <c r="O271">
        <v>18.8</v>
      </c>
      <c r="P271">
        <v>18.899999999999999</v>
      </c>
      <c r="Q271" s="117">
        <v>0.18194444444444399</v>
      </c>
      <c r="S271" s="216"/>
      <c r="T271" s="216"/>
      <c r="U271" s="208" t="str">
        <f t="shared" si="8"/>
        <v/>
      </c>
      <c r="V271" s="210"/>
      <c r="W271" s="238"/>
      <c r="X271" s="350"/>
      <c r="AT271" s="129"/>
      <c r="AV271" s="114"/>
      <c r="AW271" s="18"/>
      <c r="AY271" s="130"/>
    </row>
    <row r="272" spans="2:51" x14ac:dyDescent="0.25">
      <c r="B272" s="18">
        <v>19.7</v>
      </c>
      <c r="C272" s="18">
        <v>94</v>
      </c>
      <c r="D272" s="18">
        <v>19.7</v>
      </c>
      <c r="E272" s="18">
        <v>2.2000000000000002</v>
      </c>
      <c r="F272" s="18">
        <v>3.6</v>
      </c>
      <c r="G272" s="18">
        <v>9</v>
      </c>
      <c r="H272" s="18">
        <v>1020.9</v>
      </c>
      <c r="I272" s="18">
        <v>0</v>
      </c>
      <c r="J272" s="18">
        <v>0</v>
      </c>
      <c r="K272" s="18">
        <v>0</v>
      </c>
      <c r="L272" s="18">
        <v>0.8</v>
      </c>
      <c r="M272" s="18">
        <v>20.100000000000001</v>
      </c>
      <c r="N272">
        <v>226.4</v>
      </c>
      <c r="O272">
        <v>18.8</v>
      </c>
      <c r="P272">
        <v>18.899999999999999</v>
      </c>
      <c r="Q272" s="117">
        <v>0.18263888888888899</v>
      </c>
      <c r="S272" s="216"/>
      <c r="T272" s="216"/>
      <c r="U272" s="208" t="str">
        <f t="shared" si="8"/>
        <v/>
      </c>
      <c r="V272" s="210"/>
      <c r="W272" s="238"/>
      <c r="X272" s="350"/>
      <c r="AB272" s="117"/>
      <c r="AT272" s="129"/>
      <c r="AV272" s="114"/>
      <c r="AW272" s="18"/>
      <c r="AY272" s="130"/>
    </row>
    <row r="273" spans="2:51" x14ac:dyDescent="0.25">
      <c r="B273" s="18">
        <v>19.7</v>
      </c>
      <c r="C273" s="18">
        <v>94</v>
      </c>
      <c r="D273" s="18">
        <v>19.7</v>
      </c>
      <c r="E273" s="18">
        <v>0</v>
      </c>
      <c r="F273" s="18">
        <v>0</v>
      </c>
      <c r="G273" s="18">
        <v>45</v>
      </c>
      <c r="H273" s="18">
        <v>1021</v>
      </c>
      <c r="I273" s="18">
        <v>0</v>
      </c>
      <c r="J273" s="18">
        <v>0</v>
      </c>
      <c r="K273" s="18">
        <v>0</v>
      </c>
      <c r="L273" s="18">
        <v>0.8</v>
      </c>
      <c r="M273" s="18">
        <v>20.100000000000001</v>
      </c>
      <c r="N273">
        <v>226.4</v>
      </c>
      <c r="O273">
        <v>18.8</v>
      </c>
      <c r="P273">
        <v>18.899999999999999</v>
      </c>
      <c r="Q273" s="117">
        <v>0.18333333333333299</v>
      </c>
      <c r="S273" s="216"/>
      <c r="T273" s="216"/>
      <c r="U273" s="208" t="str">
        <f t="shared" si="8"/>
        <v/>
      </c>
      <c r="V273" s="210"/>
      <c r="W273" s="238"/>
      <c r="X273" s="350"/>
      <c r="AT273" s="129"/>
      <c r="AV273" s="114"/>
      <c r="AW273" s="18"/>
      <c r="AY273" s="130"/>
    </row>
    <row r="274" spans="2:51" x14ac:dyDescent="0.25">
      <c r="B274" s="18">
        <v>19.7</v>
      </c>
      <c r="C274" s="18">
        <v>94</v>
      </c>
      <c r="D274" s="18">
        <v>19.7</v>
      </c>
      <c r="E274" s="18">
        <v>1.4</v>
      </c>
      <c r="F274" s="18">
        <v>3.6</v>
      </c>
      <c r="G274" s="18">
        <v>5</v>
      </c>
      <c r="H274" s="18">
        <v>1021</v>
      </c>
      <c r="I274" s="18">
        <v>0</v>
      </c>
      <c r="J274" s="18">
        <v>0</v>
      </c>
      <c r="K274" s="18">
        <v>0</v>
      </c>
      <c r="L274" s="18">
        <v>0.8</v>
      </c>
      <c r="M274" s="18">
        <v>20.100000000000001</v>
      </c>
      <c r="N274">
        <v>226.4</v>
      </c>
      <c r="O274">
        <v>18.8</v>
      </c>
      <c r="P274">
        <v>18.899999999999999</v>
      </c>
      <c r="Q274" s="117">
        <v>0.18402777777777801</v>
      </c>
      <c r="S274" s="216"/>
      <c r="T274" s="216"/>
      <c r="U274" s="208" t="str">
        <f t="shared" si="8"/>
        <v/>
      </c>
      <c r="V274" s="210"/>
      <c r="W274" s="238"/>
      <c r="X274" s="350"/>
      <c r="AT274" s="129"/>
      <c r="AV274" s="114"/>
      <c r="AW274" s="18"/>
      <c r="AY274" s="130"/>
    </row>
    <row r="275" spans="2:51" x14ac:dyDescent="0.25">
      <c r="B275" s="18">
        <v>19.7</v>
      </c>
      <c r="C275" s="18">
        <v>94</v>
      </c>
      <c r="D275" s="18">
        <v>19.7</v>
      </c>
      <c r="E275" s="18">
        <v>3.6</v>
      </c>
      <c r="F275" s="18">
        <v>3.6</v>
      </c>
      <c r="G275" s="18">
        <v>8</v>
      </c>
      <c r="H275" s="18">
        <v>1020.7</v>
      </c>
      <c r="I275" s="18">
        <v>0</v>
      </c>
      <c r="J275" s="18">
        <v>0</v>
      </c>
      <c r="K275" s="18">
        <v>0</v>
      </c>
      <c r="L275" s="18">
        <v>0.8</v>
      </c>
      <c r="M275" s="18">
        <v>20.100000000000001</v>
      </c>
      <c r="N275">
        <v>226.4</v>
      </c>
      <c r="O275">
        <v>18.8</v>
      </c>
      <c r="P275">
        <v>18.899999999999999</v>
      </c>
      <c r="Q275" s="117">
        <v>0.18472222222222201</v>
      </c>
      <c r="S275" s="216"/>
      <c r="T275" s="216"/>
      <c r="U275" s="208" t="str">
        <f t="shared" si="8"/>
        <v/>
      </c>
      <c r="V275" s="210"/>
      <c r="W275" s="238"/>
      <c r="X275" s="350"/>
      <c r="AT275" s="129"/>
      <c r="AV275" s="114"/>
      <c r="AW275" s="18"/>
      <c r="AY275" s="130"/>
    </row>
    <row r="276" spans="2:51" x14ac:dyDescent="0.25">
      <c r="B276" s="18">
        <v>19.7</v>
      </c>
      <c r="C276" s="18">
        <v>94</v>
      </c>
      <c r="D276" s="18">
        <v>19.7</v>
      </c>
      <c r="E276" s="18">
        <v>3.6</v>
      </c>
      <c r="F276" s="18">
        <v>3.6</v>
      </c>
      <c r="G276" s="18">
        <v>323</v>
      </c>
      <c r="H276" s="18">
        <v>1020.8</v>
      </c>
      <c r="I276" s="18">
        <v>0</v>
      </c>
      <c r="J276" s="18">
        <v>0</v>
      </c>
      <c r="K276" s="18">
        <v>0</v>
      </c>
      <c r="L276" s="18">
        <v>0.8</v>
      </c>
      <c r="M276" s="18">
        <v>20.100000000000001</v>
      </c>
      <c r="N276">
        <v>226.4</v>
      </c>
      <c r="O276">
        <v>18.8</v>
      </c>
      <c r="P276">
        <v>18.899999999999999</v>
      </c>
      <c r="Q276" s="117">
        <v>0.18541666666666701</v>
      </c>
      <c r="S276" s="216"/>
      <c r="T276" s="216"/>
      <c r="U276" s="208" t="str">
        <f t="shared" si="8"/>
        <v/>
      </c>
      <c r="V276" s="210"/>
      <c r="W276" s="238"/>
      <c r="X276" s="350"/>
      <c r="AT276" s="129"/>
      <c r="AV276" s="114"/>
      <c r="AW276" s="18"/>
      <c r="AY276" s="130"/>
    </row>
    <row r="277" spans="2:51" x14ac:dyDescent="0.25">
      <c r="B277" s="18">
        <v>19.7</v>
      </c>
      <c r="C277" s="18">
        <v>94</v>
      </c>
      <c r="D277" s="18">
        <v>19.7</v>
      </c>
      <c r="E277" s="18">
        <v>3.6</v>
      </c>
      <c r="F277" s="18">
        <v>3.6</v>
      </c>
      <c r="G277" s="18">
        <v>358</v>
      </c>
      <c r="H277" s="18">
        <v>1021</v>
      </c>
      <c r="I277" s="18">
        <v>0</v>
      </c>
      <c r="J277" s="18">
        <v>0</v>
      </c>
      <c r="K277" s="18">
        <v>0</v>
      </c>
      <c r="L277" s="18">
        <v>0.8</v>
      </c>
      <c r="M277" s="18">
        <v>20.100000000000001</v>
      </c>
      <c r="N277">
        <v>226.4</v>
      </c>
      <c r="O277">
        <v>18.8</v>
      </c>
      <c r="P277">
        <v>18.899999999999999</v>
      </c>
      <c r="Q277" s="117">
        <v>0.18611111111111101</v>
      </c>
      <c r="S277" s="216"/>
      <c r="T277" s="216"/>
      <c r="U277" s="208" t="str">
        <f t="shared" si="8"/>
        <v/>
      </c>
      <c r="V277" s="210"/>
      <c r="W277" s="238"/>
      <c r="X277" s="350"/>
      <c r="AT277" s="129"/>
      <c r="AV277" s="114"/>
      <c r="AW277" s="18"/>
      <c r="AY277" s="130"/>
    </row>
    <row r="278" spans="2:51" x14ac:dyDescent="0.25">
      <c r="B278" s="18">
        <v>19.7</v>
      </c>
      <c r="C278" s="18">
        <v>94</v>
      </c>
      <c r="D278" s="18">
        <v>19.7</v>
      </c>
      <c r="E278" s="18">
        <v>4.3</v>
      </c>
      <c r="F278" s="18">
        <v>5.4</v>
      </c>
      <c r="G278" s="18">
        <v>286</v>
      </c>
      <c r="H278" s="18">
        <v>1020.7</v>
      </c>
      <c r="I278" s="18">
        <v>0</v>
      </c>
      <c r="J278" s="18">
        <v>0</v>
      </c>
      <c r="K278" s="18">
        <v>0</v>
      </c>
      <c r="L278" s="18">
        <v>0.8</v>
      </c>
      <c r="M278" s="18">
        <v>20.100000000000001</v>
      </c>
      <c r="N278">
        <v>226.4</v>
      </c>
      <c r="O278">
        <v>18.8</v>
      </c>
      <c r="P278">
        <v>18.899999999999999</v>
      </c>
      <c r="Q278" s="117">
        <v>0.186805555555556</v>
      </c>
      <c r="S278" s="216"/>
      <c r="T278" s="216"/>
      <c r="U278" s="208" t="str">
        <f t="shared" si="8"/>
        <v/>
      </c>
      <c r="V278" s="210"/>
      <c r="W278" s="238"/>
      <c r="X278" s="350"/>
      <c r="AT278" s="129"/>
      <c r="AV278" s="114"/>
      <c r="AW278" s="18"/>
      <c r="AY278" s="130"/>
    </row>
    <row r="279" spans="2:51" x14ac:dyDescent="0.25">
      <c r="B279" s="18">
        <v>19.7</v>
      </c>
      <c r="C279" s="18">
        <v>94</v>
      </c>
      <c r="D279" s="18">
        <v>19.7</v>
      </c>
      <c r="E279" s="18">
        <v>1.4</v>
      </c>
      <c r="F279" s="18">
        <v>1.8</v>
      </c>
      <c r="G279" s="18">
        <v>62</v>
      </c>
      <c r="H279" s="18">
        <v>1020.8</v>
      </c>
      <c r="I279" s="18">
        <v>0</v>
      </c>
      <c r="J279" s="18">
        <v>0</v>
      </c>
      <c r="K279" s="18">
        <v>0</v>
      </c>
      <c r="L279" s="18">
        <v>0.8</v>
      </c>
      <c r="M279" s="18">
        <v>20.100000000000001</v>
      </c>
      <c r="N279">
        <v>226.4</v>
      </c>
      <c r="O279">
        <v>18.8</v>
      </c>
      <c r="P279">
        <v>18.899999999999999</v>
      </c>
      <c r="Q279" s="117">
        <v>0.1875</v>
      </c>
      <c r="S279" s="216"/>
      <c r="T279" s="216"/>
      <c r="U279" s="208" t="str">
        <f t="shared" si="8"/>
        <v/>
      </c>
      <c r="V279" s="210"/>
      <c r="W279" s="238"/>
      <c r="X279" s="350"/>
      <c r="AT279" s="129"/>
      <c r="AV279" s="114"/>
      <c r="AW279" s="18"/>
      <c r="AY279" s="130"/>
    </row>
    <row r="280" spans="2:51" x14ac:dyDescent="0.25">
      <c r="B280" s="18">
        <v>19.600000000000001</v>
      </c>
      <c r="C280" s="18">
        <v>94</v>
      </c>
      <c r="D280" s="18">
        <v>19.600000000000001</v>
      </c>
      <c r="E280" s="18">
        <v>1.1000000000000001</v>
      </c>
      <c r="F280" s="18">
        <v>1.8</v>
      </c>
      <c r="G280" s="18">
        <v>336</v>
      </c>
      <c r="H280" s="18">
        <v>1020.7</v>
      </c>
      <c r="I280" s="18">
        <v>0</v>
      </c>
      <c r="J280" s="18">
        <v>0</v>
      </c>
      <c r="K280" s="18">
        <v>0</v>
      </c>
      <c r="L280" s="18">
        <v>0.8</v>
      </c>
      <c r="M280" s="18">
        <v>20.100000000000001</v>
      </c>
      <c r="N280">
        <v>226.4</v>
      </c>
      <c r="O280">
        <v>18.8</v>
      </c>
      <c r="P280">
        <v>18.899999999999999</v>
      </c>
      <c r="Q280" s="117">
        <v>0.188194444444444</v>
      </c>
      <c r="S280" s="216"/>
      <c r="T280" s="216"/>
      <c r="U280" s="208" t="str">
        <f t="shared" si="8"/>
        <v/>
      </c>
      <c r="V280" s="210"/>
      <c r="W280" s="238"/>
      <c r="X280" s="350"/>
      <c r="Y280" s="57"/>
      <c r="AT280" s="129"/>
      <c r="AV280" s="114"/>
      <c r="AW280" s="18"/>
      <c r="AY280" s="130"/>
    </row>
    <row r="281" spans="2:51" x14ac:dyDescent="0.25">
      <c r="B281" s="18">
        <v>19.600000000000001</v>
      </c>
      <c r="C281" s="18">
        <v>94</v>
      </c>
      <c r="D281" s="18">
        <v>19.600000000000001</v>
      </c>
      <c r="E281" s="18">
        <v>1.4</v>
      </c>
      <c r="F281" s="18">
        <v>1.8</v>
      </c>
      <c r="G281" s="18">
        <v>8</v>
      </c>
      <c r="H281" s="18">
        <v>1020.7</v>
      </c>
      <c r="I281" s="18">
        <v>0</v>
      </c>
      <c r="J281" s="18">
        <v>0</v>
      </c>
      <c r="K281" s="18">
        <v>0</v>
      </c>
      <c r="L281" s="18">
        <v>0.8</v>
      </c>
      <c r="M281" s="18">
        <v>20.100000000000001</v>
      </c>
      <c r="N281">
        <v>226.4</v>
      </c>
      <c r="O281">
        <v>18.7</v>
      </c>
      <c r="P281">
        <v>18.899999999999999</v>
      </c>
      <c r="Q281" s="117">
        <v>0.18888888888888899</v>
      </c>
      <c r="S281" s="216"/>
      <c r="T281" s="216"/>
      <c r="U281" s="208" t="str">
        <f t="shared" si="8"/>
        <v/>
      </c>
      <c r="V281" s="210"/>
      <c r="W281" s="238"/>
      <c r="X281" s="350"/>
      <c r="Y281" s="106"/>
      <c r="AT281" s="129"/>
      <c r="AV281" s="114"/>
      <c r="AW281" s="18"/>
      <c r="AY281" s="130"/>
    </row>
    <row r="282" spans="2:51" x14ac:dyDescent="0.25">
      <c r="B282" s="18">
        <v>19.600000000000001</v>
      </c>
      <c r="C282" s="18">
        <v>94</v>
      </c>
      <c r="D282" s="18">
        <v>19.600000000000001</v>
      </c>
      <c r="E282" s="18">
        <v>3.6</v>
      </c>
      <c r="F282" s="18">
        <v>3.6</v>
      </c>
      <c r="G282" s="18">
        <v>349</v>
      </c>
      <c r="H282" s="18">
        <v>1020.7</v>
      </c>
      <c r="I282" s="18">
        <v>0</v>
      </c>
      <c r="J282" s="18">
        <v>0</v>
      </c>
      <c r="K282" s="18">
        <v>0</v>
      </c>
      <c r="L282" s="18">
        <v>0.8</v>
      </c>
      <c r="M282" s="18">
        <v>20.100000000000001</v>
      </c>
      <c r="N282">
        <v>226.4</v>
      </c>
      <c r="O282">
        <v>18.7</v>
      </c>
      <c r="P282">
        <v>18.899999999999999</v>
      </c>
      <c r="Q282" s="117">
        <v>0.18958333333333299</v>
      </c>
      <c r="S282" s="216"/>
      <c r="T282" s="216"/>
      <c r="U282" s="208" t="str">
        <f t="shared" si="8"/>
        <v/>
      </c>
      <c r="V282" s="210"/>
      <c r="W282" s="238"/>
      <c r="X282" s="350"/>
      <c r="AT282" s="129"/>
      <c r="AV282" s="114"/>
      <c r="AW282" s="18"/>
      <c r="AY282" s="130"/>
    </row>
    <row r="283" spans="2:51" x14ac:dyDescent="0.25">
      <c r="B283" s="18">
        <v>19.600000000000001</v>
      </c>
      <c r="C283" s="18">
        <v>94</v>
      </c>
      <c r="D283" s="18">
        <v>19.600000000000001</v>
      </c>
      <c r="E283" s="18">
        <v>4</v>
      </c>
      <c r="F283" s="18">
        <v>5.4</v>
      </c>
      <c r="G283" s="18">
        <v>309</v>
      </c>
      <c r="H283" s="18">
        <v>1020.8</v>
      </c>
      <c r="I283" s="18">
        <v>0</v>
      </c>
      <c r="J283" s="18">
        <v>0</v>
      </c>
      <c r="K283" s="18">
        <v>0</v>
      </c>
      <c r="L283" s="18">
        <v>0.8</v>
      </c>
      <c r="M283" s="18">
        <v>20.100000000000001</v>
      </c>
      <c r="N283">
        <v>226.4</v>
      </c>
      <c r="O283">
        <v>18.7</v>
      </c>
      <c r="P283">
        <v>18.8</v>
      </c>
      <c r="Q283" s="117">
        <v>0.19027777777777799</v>
      </c>
      <c r="S283" s="216"/>
      <c r="T283" s="216"/>
      <c r="U283" s="208" t="str">
        <f t="shared" si="8"/>
        <v/>
      </c>
      <c r="V283" s="210"/>
      <c r="W283" s="238"/>
      <c r="X283" s="350"/>
      <c r="AT283" s="129"/>
      <c r="AV283" s="114"/>
      <c r="AW283" s="18"/>
      <c r="AY283" s="130"/>
    </row>
    <row r="284" spans="2:51" x14ac:dyDescent="0.25">
      <c r="B284" s="18">
        <v>19.600000000000001</v>
      </c>
      <c r="C284" s="18">
        <v>94</v>
      </c>
      <c r="D284" s="18">
        <v>19.600000000000001</v>
      </c>
      <c r="E284" s="18">
        <v>1.1000000000000001</v>
      </c>
      <c r="F284" s="18">
        <v>1.8</v>
      </c>
      <c r="G284" s="18">
        <v>71</v>
      </c>
      <c r="H284" s="18">
        <v>1020.7</v>
      </c>
      <c r="I284" s="18">
        <v>0</v>
      </c>
      <c r="J284" s="18">
        <v>0</v>
      </c>
      <c r="K284" s="18">
        <v>0</v>
      </c>
      <c r="L284" s="18">
        <v>0.8</v>
      </c>
      <c r="M284" s="18">
        <v>20.100000000000001</v>
      </c>
      <c r="N284">
        <v>226.4</v>
      </c>
      <c r="O284">
        <v>18.7</v>
      </c>
      <c r="P284">
        <v>18.8</v>
      </c>
      <c r="Q284" s="117">
        <v>0.19097222222222199</v>
      </c>
      <c r="S284" s="216"/>
      <c r="T284" s="216"/>
      <c r="U284" s="208" t="str">
        <f t="shared" si="8"/>
        <v/>
      </c>
      <c r="V284" s="210"/>
      <c r="W284" s="238"/>
      <c r="X284" s="350"/>
      <c r="AT284" s="129"/>
      <c r="AV284" s="114"/>
      <c r="AW284" s="18"/>
      <c r="AY284" s="130"/>
    </row>
    <row r="285" spans="2:51" x14ac:dyDescent="0.25">
      <c r="B285" s="18">
        <v>19.600000000000001</v>
      </c>
      <c r="C285" s="18">
        <v>94</v>
      </c>
      <c r="D285" s="18">
        <v>19.600000000000001</v>
      </c>
      <c r="E285" s="18">
        <v>1.4</v>
      </c>
      <c r="F285" s="18">
        <v>1.8</v>
      </c>
      <c r="G285" s="18">
        <v>47</v>
      </c>
      <c r="H285" s="18">
        <v>1020.5</v>
      </c>
      <c r="I285" s="18">
        <v>0</v>
      </c>
      <c r="J285" s="18">
        <v>0</v>
      </c>
      <c r="K285" s="18">
        <v>0</v>
      </c>
      <c r="L285" s="18">
        <v>0.8</v>
      </c>
      <c r="M285" s="18">
        <v>20.100000000000001</v>
      </c>
      <c r="N285">
        <v>226.4</v>
      </c>
      <c r="O285">
        <v>18.7</v>
      </c>
      <c r="P285">
        <v>18.8</v>
      </c>
      <c r="Q285" s="117">
        <v>0.19166666666666701</v>
      </c>
      <c r="S285" s="216"/>
      <c r="T285" s="216"/>
      <c r="U285" s="208" t="str">
        <f t="shared" si="8"/>
        <v/>
      </c>
      <c r="V285" s="210"/>
      <c r="W285" s="238"/>
      <c r="X285" s="350"/>
      <c r="AT285" s="129"/>
      <c r="AV285" s="114"/>
      <c r="AW285" s="18"/>
      <c r="AY285" s="130"/>
    </row>
    <row r="286" spans="2:51" x14ac:dyDescent="0.25">
      <c r="B286" s="18">
        <v>19.600000000000001</v>
      </c>
      <c r="C286" s="18">
        <v>94</v>
      </c>
      <c r="D286" s="18">
        <v>19.600000000000001</v>
      </c>
      <c r="E286" s="18">
        <v>0</v>
      </c>
      <c r="F286" s="18">
        <v>0</v>
      </c>
      <c r="G286" s="18">
        <v>62</v>
      </c>
      <c r="H286" s="18">
        <v>1020.4</v>
      </c>
      <c r="I286" s="18">
        <v>0</v>
      </c>
      <c r="J286" s="18">
        <v>0</v>
      </c>
      <c r="K286" s="18">
        <v>0</v>
      </c>
      <c r="L286" s="18">
        <v>0.8</v>
      </c>
      <c r="M286" s="18">
        <v>20.100000000000001</v>
      </c>
      <c r="N286">
        <v>226.4</v>
      </c>
      <c r="O286">
        <v>18.600000000000001</v>
      </c>
      <c r="P286">
        <v>18.8</v>
      </c>
      <c r="Q286" s="117">
        <v>0.19236111111111101</v>
      </c>
      <c r="S286" s="216"/>
      <c r="T286" s="216"/>
      <c r="U286" s="208" t="str">
        <f t="shared" si="8"/>
        <v/>
      </c>
      <c r="V286" s="210"/>
      <c r="W286" s="238"/>
      <c r="X286" s="350"/>
      <c r="AT286" s="129"/>
      <c r="AV286" s="114"/>
      <c r="AW286" s="18"/>
      <c r="AY286" s="130"/>
    </row>
    <row r="287" spans="2:51" x14ac:dyDescent="0.25">
      <c r="B287" s="18">
        <v>19.5</v>
      </c>
      <c r="C287" s="18">
        <v>94</v>
      </c>
      <c r="D287" s="18">
        <v>19.5</v>
      </c>
      <c r="E287" s="18">
        <v>1.4</v>
      </c>
      <c r="F287" s="18">
        <v>1.8</v>
      </c>
      <c r="G287" s="18">
        <v>45</v>
      </c>
      <c r="H287" s="18">
        <v>1020.8</v>
      </c>
      <c r="I287" s="18">
        <v>0</v>
      </c>
      <c r="J287" s="18">
        <v>0</v>
      </c>
      <c r="K287" s="18">
        <v>0</v>
      </c>
      <c r="L287" s="18">
        <v>0.8</v>
      </c>
      <c r="M287" s="18">
        <v>20.100000000000001</v>
      </c>
      <c r="N287">
        <v>226.4</v>
      </c>
      <c r="O287">
        <v>18.600000000000001</v>
      </c>
      <c r="P287">
        <v>18.8</v>
      </c>
      <c r="Q287" s="117">
        <v>0.19305555555555601</v>
      </c>
      <c r="S287" s="216"/>
      <c r="T287" s="216"/>
      <c r="U287" s="208" t="str">
        <f t="shared" si="8"/>
        <v/>
      </c>
      <c r="V287" s="210"/>
      <c r="W287" s="238"/>
      <c r="X287" s="350"/>
      <c r="AT287" s="129"/>
      <c r="AV287" s="114"/>
      <c r="AW287" s="18"/>
      <c r="AY287" s="130"/>
    </row>
    <row r="288" spans="2:51" x14ac:dyDescent="0.25">
      <c r="B288" s="18">
        <v>19.5</v>
      </c>
      <c r="C288" s="18">
        <v>94</v>
      </c>
      <c r="D288" s="18">
        <v>19.5</v>
      </c>
      <c r="E288" s="18">
        <v>1.1000000000000001</v>
      </c>
      <c r="F288" s="18">
        <v>1.8</v>
      </c>
      <c r="G288" s="18">
        <v>11</v>
      </c>
      <c r="H288" s="18">
        <v>1020.4</v>
      </c>
      <c r="I288" s="18">
        <v>0</v>
      </c>
      <c r="J288" s="18">
        <v>0</v>
      </c>
      <c r="K288" s="18">
        <v>0</v>
      </c>
      <c r="L288" s="18">
        <v>0.8</v>
      </c>
      <c r="M288" s="18">
        <v>20.100000000000001</v>
      </c>
      <c r="N288">
        <v>226.4</v>
      </c>
      <c r="O288">
        <v>18.600000000000001</v>
      </c>
      <c r="P288">
        <v>18.8</v>
      </c>
      <c r="Q288" s="117">
        <v>0.19375000000000001</v>
      </c>
      <c r="S288" s="216"/>
      <c r="T288" s="216"/>
      <c r="U288" s="208" t="str">
        <f t="shared" si="8"/>
        <v/>
      </c>
      <c r="V288" s="210"/>
      <c r="W288" s="238"/>
      <c r="X288" s="350"/>
      <c r="AT288" s="129"/>
      <c r="AV288" s="114"/>
      <c r="AW288" s="18"/>
      <c r="AY288" s="130"/>
    </row>
    <row r="289" spans="2:51" x14ac:dyDescent="0.25">
      <c r="B289" s="18">
        <v>19.5</v>
      </c>
      <c r="C289" s="18">
        <v>94</v>
      </c>
      <c r="D289" s="18">
        <v>19.5</v>
      </c>
      <c r="E289" s="18">
        <v>1.8</v>
      </c>
      <c r="F289" s="18">
        <v>3.6</v>
      </c>
      <c r="G289" s="18">
        <v>53</v>
      </c>
      <c r="H289" s="18">
        <v>1020.8</v>
      </c>
      <c r="I289" s="18">
        <v>0</v>
      </c>
      <c r="J289" s="18">
        <v>0</v>
      </c>
      <c r="K289" s="18">
        <v>0</v>
      </c>
      <c r="L289" s="18">
        <v>0.8</v>
      </c>
      <c r="M289" s="18">
        <v>20.100000000000001</v>
      </c>
      <c r="N289">
        <v>226.4</v>
      </c>
      <c r="O289">
        <v>18.600000000000001</v>
      </c>
      <c r="P289">
        <v>18.8</v>
      </c>
      <c r="Q289" s="117">
        <v>0.194444444444444</v>
      </c>
      <c r="S289" s="216"/>
      <c r="T289" s="216"/>
      <c r="U289" s="208" t="str">
        <f t="shared" si="8"/>
        <v/>
      </c>
      <c r="V289" s="210"/>
      <c r="W289" s="238"/>
      <c r="X289" s="350"/>
      <c r="AT289" s="129"/>
      <c r="AV289" s="114"/>
      <c r="AW289" s="18"/>
      <c r="AY289" s="130"/>
    </row>
    <row r="290" spans="2:51" x14ac:dyDescent="0.25">
      <c r="B290" s="18">
        <v>19.5</v>
      </c>
      <c r="C290" s="18">
        <v>94</v>
      </c>
      <c r="D290" s="18">
        <v>19.5</v>
      </c>
      <c r="E290" s="18">
        <v>1.4</v>
      </c>
      <c r="F290" s="18">
        <v>1.8</v>
      </c>
      <c r="G290" s="18">
        <v>27</v>
      </c>
      <c r="H290" s="18">
        <v>1020.4</v>
      </c>
      <c r="I290" s="18">
        <v>0</v>
      </c>
      <c r="J290" s="18">
        <v>0</v>
      </c>
      <c r="K290" s="18">
        <v>0</v>
      </c>
      <c r="L290" s="18">
        <v>0.8</v>
      </c>
      <c r="M290" s="18">
        <v>20.100000000000001</v>
      </c>
      <c r="N290">
        <v>226.4</v>
      </c>
      <c r="O290">
        <v>18.600000000000001</v>
      </c>
      <c r="P290">
        <v>18.8</v>
      </c>
      <c r="Q290" s="117">
        <v>0.195138888888889</v>
      </c>
      <c r="S290" s="216"/>
      <c r="T290" s="216"/>
      <c r="U290" s="208" t="str">
        <f t="shared" si="8"/>
        <v/>
      </c>
      <c r="V290" s="210"/>
      <c r="W290" s="238"/>
      <c r="X290" s="350"/>
      <c r="AT290" s="129"/>
      <c r="AV290" s="114"/>
      <c r="AW290" s="18"/>
      <c r="AY290" s="130"/>
    </row>
    <row r="291" spans="2:51" x14ac:dyDescent="0.25">
      <c r="B291" s="18">
        <v>19.5</v>
      </c>
      <c r="C291" s="18">
        <v>94</v>
      </c>
      <c r="D291" s="18">
        <v>19.5</v>
      </c>
      <c r="E291" s="18">
        <v>1.1000000000000001</v>
      </c>
      <c r="F291" s="18">
        <v>1.8</v>
      </c>
      <c r="G291" s="18">
        <v>58</v>
      </c>
      <c r="H291" s="18">
        <v>1020.7</v>
      </c>
      <c r="I291" s="18">
        <v>0</v>
      </c>
      <c r="J291" s="18">
        <v>0</v>
      </c>
      <c r="K291" s="18">
        <v>0</v>
      </c>
      <c r="L291" s="18">
        <v>0.8</v>
      </c>
      <c r="M291" s="18">
        <v>20.100000000000001</v>
      </c>
      <c r="N291">
        <v>226.4</v>
      </c>
      <c r="O291">
        <v>18.600000000000001</v>
      </c>
      <c r="P291">
        <v>18.8</v>
      </c>
      <c r="Q291" s="117">
        <v>0.195833333333333</v>
      </c>
      <c r="S291" s="216"/>
      <c r="T291" s="216"/>
      <c r="U291" s="208" t="str">
        <f t="shared" si="8"/>
        <v/>
      </c>
      <c r="V291" s="210"/>
      <c r="W291" s="238"/>
      <c r="X291" s="350"/>
      <c r="AT291" s="129"/>
      <c r="AV291" s="114"/>
      <c r="AW291" s="18"/>
      <c r="AY291" s="130"/>
    </row>
    <row r="292" spans="2:51" x14ac:dyDescent="0.25">
      <c r="B292" s="18">
        <v>19.5</v>
      </c>
      <c r="C292" s="18">
        <v>94</v>
      </c>
      <c r="D292" s="18">
        <v>19.5</v>
      </c>
      <c r="E292" s="18">
        <v>4</v>
      </c>
      <c r="F292" s="18">
        <v>5.4</v>
      </c>
      <c r="G292" s="18">
        <v>24</v>
      </c>
      <c r="H292" s="18">
        <v>1020.6</v>
      </c>
      <c r="I292" s="18">
        <v>0</v>
      </c>
      <c r="J292" s="18">
        <v>0</v>
      </c>
      <c r="K292" s="18">
        <v>0</v>
      </c>
      <c r="L292" s="18">
        <v>0.8</v>
      </c>
      <c r="M292" s="18">
        <v>20.100000000000001</v>
      </c>
      <c r="N292">
        <v>226.4</v>
      </c>
      <c r="O292">
        <v>18.600000000000001</v>
      </c>
      <c r="P292">
        <v>18.7</v>
      </c>
      <c r="Q292" s="117">
        <v>0.196527777777778</v>
      </c>
      <c r="S292" s="216"/>
      <c r="T292" s="216"/>
      <c r="U292" s="208" t="str">
        <f t="shared" si="8"/>
        <v/>
      </c>
      <c r="V292" s="210"/>
      <c r="W292" s="238"/>
      <c r="X292" s="350"/>
      <c r="AT292" s="129"/>
      <c r="AV292" s="114"/>
      <c r="AW292" s="18"/>
      <c r="AY292" s="130"/>
    </row>
    <row r="293" spans="2:51" x14ac:dyDescent="0.25">
      <c r="B293" s="18">
        <v>19.399999999999999</v>
      </c>
      <c r="C293" s="18">
        <v>94</v>
      </c>
      <c r="D293" s="18">
        <v>19.399999999999999</v>
      </c>
      <c r="E293" s="18">
        <v>1.4</v>
      </c>
      <c r="F293" s="18">
        <v>1.8</v>
      </c>
      <c r="G293" s="18">
        <v>55</v>
      </c>
      <c r="H293" s="18">
        <v>1020.3</v>
      </c>
      <c r="I293" s="18">
        <v>0</v>
      </c>
      <c r="J293" s="18">
        <v>0</v>
      </c>
      <c r="K293" s="18">
        <v>0</v>
      </c>
      <c r="L293" s="18">
        <v>0.8</v>
      </c>
      <c r="M293" s="18">
        <v>20.100000000000001</v>
      </c>
      <c r="N293">
        <v>226.4</v>
      </c>
      <c r="O293">
        <v>18.600000000000001</v>
      </c>
      <c r="P293">
        <v>18.7</v>
      </c>
      <c r="Q293" s="117">
        <v>0.19722222222222199</v>
      </c>
      <c r="S293" s="216"/>
      <c r="T293" s="216"/>
      <c r="U293" s="208" t="str">
        <f t="shared" si="8"/>
        <v/>
      </c>
      <c r="V293" s="210"/>
      <c r="W293" s="238"/>
      <c r="X293" s="350"/>
      <c r="AT293" s="129"/>
      <c r="AV293" s="114"/>
      <c r="AW293" s="18"/>
      <c r="AY293" s="130"/>
    </row>
    <row r="294" spans="2:51" x14ac:dyDescent="0.25">
      <c r="B294" s="18">
        <v>19.399999999999999</v>
      </c>
      <c r="C294" s="18">
        <v>94</v>
      </c>
      <c r="D294" s="18">
        <v>19.399999999999999</v>
      </c>
      <c r="E294" s="18">
        <v>0</v>
      </c>
      <c r="F294" s="18">
        <v>0</v>
      </c>
      <c r="G294" s="18">
        <v>48</v>
      </c>
      <c r="H294" s="18">
        <v>1020.5</v>
      </c>
      <c r="I294" s="18">
        <v>0</v>
      </c>
      <c r="J294" s="18">
        <v>0</v>
      </c>
      <c r="K294" s="18">
        <v>0</v>
      </c>
      <c r="L294" s="18">
        <v>0.8</v>
      </c>
      <c r="M294" s="18">
        <v>20.100000000000001</v>
      </c>
      <c r="N294">
        <v>226.4</v>
      </c>
      <c r="O294">
        <v>18.600000000000001</v>
      </c>
      <c r="P294">
        <v>18.7</v>
      </c>
      <c r="Q294" s="117">
        <v>0.19791666666666699</v>
      </c>
      <c r="S294" s="216"/>
      <c r="T294" s="216"/>
      <c r="U294" s="208" t="str">
        <f t="shared" si="8"/>
        <v/>
      </c>
      <c r="V294" s="210"/>
      <c r="W294" s="238"/>
      <c r="X294" s="350"/>
      <c r="AT294" s="129"/>
      <c r="AV294" s="114"/>
      <c r="AW294" s="18"/>
      <c r="AY294" s="130"/>
    </row>
    <row r="295" spans="2:51" x14ac:dyDescent="0.25">
      <c r="B295" s="18">
        <v>19.399999999999999</v>
      </c>
      <c r="C295" s="18">
        <v>94</v>
      </c>
      <c r="D295" s="18">
        <v>19.399999999999999</v>
      </c>
      <c r="E295" s="18">
        <v>0</v>
      </c>
      <c r="F295" s="18">
        <v>0</v>
      </c>
      <c r="G295" s="18">
        <v>69</v>
      </c>
      <c r="H295" s="18">
        <v>1020.3</v>
      </c>
      <c r="I295" s="18">
        <v>0</v>
      </c>
      <c r="J295" s="18">
        <v>0</v>
      </c>
      <c r="K295" s="18">
        <v>0</v>
      </c>
      <c r="L295" s="18">
        <v>0.8</v>
      </c>
      <c r="M295" s="18">
        <v>20.100000000000001</v>
      </c>
      <c r="N295">
        <v>226.4</v>
      </c>
      <c r="O295">
        <v>18.5</v>
      </c>
      <c r="P295">
        <v>18.600000000000001</v>
      </c>
      <c r="Q295" s="117">
        <v>0.19861111111111099</v>
      </c>
      <c r="S295" s="216"/>
      <c r="T295" s="216"/>
      <c r="U295" s="208" t="str">
        <f t="shared" si="8"/>
        <v/>
      </c>
      <c r="V295" s="210"/>
      <c r="W295" s="238"/>
      <c r="X295" s="350"/>
      <c r="AT295" s="129"/>
      <c r="AV295" s="114"/>
      <c r="AW295" s="18"/>
      <c r="AY295" s="130"/>
    </row>
    <row r="296" spans="2:51" x14ac:dyDescent="0.25">
      <c r="B296" s="18">
        <v>19.3</v>
      </c>
      <c r="C296" s="18">
        <v>94</v>
      </c>
      <c r="D296" s="18">
        <v>19.3</v>
      </c>
      <c r="E296" s="18">
        <v>3.6</v>
      </c>
      <c r="F296" s="18">
        <v>3.6</v>
      </c>
      <c r="G296" s="18">
        <v>1</v>
      </c>
      <c r="H296" s="18">
        <v>1020.4</v>
      </c>
      <c r="I296" s="18">
        <v>0</v>
      </c>
      <c r="J296" s="18">
        <v>0</v>
      </c>
      <c r="K296" s="18">
        <v>0</v>
      </c>
      <c r="L296" s="18">
        <v>0.8</v>
      </c>
      <c r="M296" s="18">
        <v>20.100000000000001</v>
      </c>
      <c r="N296">
        <v>226.4</v>
      </c>
      <c r="O296">
        <v>18.5</v>
      </c>
      <c r="P296">
        <v>18.600000000000001</v>
      </c>
      <c r="Q296" s="117">
        <v>0.19930555555555601</v>
      </c>
      <c r="S296" s="216"/>
      <c r="T296" s="216"/>
      <c r="U296" s="208" t="str">
        <f t="shared" si="8"/>
        <v/>
      </c>
      <c r="V296" s="210"/>
      <c r="W296" s="238"/>
      <c r="X296" s="350"/>
      <c r="AT296" s="129"/>
      <c r="AV296" s="114"/>
      <c r="AW296" s="18"/>
      <c r="AY296" s="130"/>
    </row>
    <row r="297" spans="2:51" x14ac:dyDescent="0.25">
      <c r="B297" s="18">
        <v>19.3</v>
      </c>
      <c r="C297" s="18">
        <v>94</v>
      </c>
      <c r="D297" s="18">
        <v>19.3</v>
      </c>
      <c r="E297" s="18">
        <v>1.1000000000000001</v>
      </c>
      <c r="F297" s="18">
        <v>1.8</v>
      </c>
      <c r="G297" s="18">
        <v>51</v>
      </c>
      <c r="H297" s="18">
        <v>1020.5</v>
      </c>
      <c r="I297" s="18">
        <v>0</v>
      </c>
      <c r="J297" s="18">
        <v>0</v>
      </c>
      <c r="K297" s="18">
        <v>0</v>
      </c>
      <c r="L297" s="18">
        <v>0.8</v>
      </c>
      <c r="M297" s="18">
        <v>20.100000000000001</v>
      </c>
      <c r="N297">
        <v>226.4</v>
      </c>
      <c r="O297">
        <v>18.5</v>
      </c>
      <c r="P297">
        <v>18.600000000000001</v>
      </c>
      <c r="Q297" s="117">
        <v>0.2</v>
      </c>
      <c r="S297" s="216"/>
      <c r="T297" s="216"/>
      <c r="U297" s="208" t="str">
        <f t="shared" si="8"/>
        <v/>
      </c>
      <c r="V297" s="210"/>
      <c r="W297" s="238"/>
      <c r="X297" s="350"/>
      <c r="AC297" s="79"/>
      <c r="AD297" s="79"/>
      <c r="AF297" s="79"/>
      <c r="AK297" s="79"/>
      <c r="AT297" s="129"/>
      <c r="AV297" s="114"/>
      <c r="AW297" s="18"/>
      <c r="AY297" s="130"/>
    </row>
    <row r="298" spans="2:51" x14ac:dyDescent="0.25">
      <c r="B298" s="18">
        <v>19.3</v>
      </c>
      <c r="C298" s="18">
        <v>94</v>
      </c>
      <c r="D298" s="18">
        <v>19.3</v>
      </c>
      <c r="E298" s="18">
        <v>1.8</v>
      </c>
      <c r="F298" s="18">
        <v>1.8</v>
      </c>
      <c r="G298" s="18">
        <v>66</v>
      </c>
      <c r="H298" s="18">
        <v>1020.3</v>
      </c>
      <c r="I298" s="18">
        <v>0</v>
      </c>
      <c r="J298" s="18">
        <v>0</v>
      </c>
      <c r="K298" s="18">
        <v>0</v>
      </c>
      <c r="L298" s="18">
        <v>0.8</v>
      </c>
      <c r="M298" s="18">
        <v>20.100000000000001</v>
      </c>
      <c r="N298">
        <v>226.4</v>
      </c>
      <c r="O298">
        <v>18.5</v>
      </c>
      <c r="P298">
        <v>18.600000000000001</v>
      </c>
      <c r="Q298" s="117">
        <v>0.20069444444444401</v>
      </c>
      <c r="S298" s="216"/>
      <c r="T298" s="216"/>
      <c r="U298" s="208" t="str">
        <f t="shared" si="8"/>
        <v/>
      </c>
      <c r="V298" s="210"/>
      <c r="W298" s="238"/>
      <c r="X298" s="350"/>
      <c r="AT298" s="129"/>
      <c r="AV298" s="114"/>
      <c r="AW298" s="18"/>
      <c r="AY298" s="130"/>
    </row>
    <row r="299" spans="2:51" x14ac:dyDescent="0.25">
      <c r="B299" s="18">
        <v>19.3</v>
      </c>
      <c r="C299" s="18">
        <v>94</v>
      </c>
      <c r="D299" s="18">
        <v>19.3</v>
      </c>
      <c r="E299" s="18">
        <v>1.4</v>
      </c>
      <c r="F299" s="18">
        <v>1.8</v>
      </c>
      <c r="G299" s="18">
        <v>23</v>
      </c>
      <c r="H299" s="18">
        <v>1020.4</v>
      </c>
      <c r="I299" s="18">
        <v>0</v>
      </c>
      <c r="J299" s="18">
        <v>0</v>
      </c>
      <c r="K299" s="18">
        <v>0</v>
      </c>
      <c r="L299" s="18">
        <v>0.8</v>
      </c>
      <c r="M299" s="18">
        <v>20.100000000000001</v>
      </c>
      <c r="N299">
        <v>226.4</v>
      </c>
      <c r="O299">
        <v>18.5</v>
      </c>
      <c r="P299">
        <v>18.5</v>
      </c>
      <c r="Q299" s="117">
        <v>0.20138888888888901</v>
      </c>
      <c r="S299" s="216"/>
      <c r="T299" s="216"/>
      <c r="U299" s="208" t="str">
        <f t="shared" si="8"/>
        <v/>
      </c>
      <c r="V299" s="210"/>
      <c r="W299" s="238"/>
      <c r="X299" s="350"/>
      <c r="AT299" s="129"/>
      <c r="AV299" s="114"/>
      <c r="AW299" s="18"/>
      <c r="AY299" s="130"/>
    </row>
    <row r="300" spans="2:51" x14ac:dyDescent="0.25">
      <c r="B300" s="18">
        <v>19.3</v>
      </c>
      <c r="C300" s="18">
        <v>94</v>
      </c>
      <c r="D300" s="18">
        <v>19.3</v>
      </c>
      <c r="E300" s="18">
        <v>2.5</v>
      </c>
      <c r="F300" s="18">
        <v>3.6</v>
      </c>
      <c r="G300" s="18">
        <v>29</v>
      </c>
      <c r="H300" s="18">
        <v>1020.2</v>
      </c>
      <c r="I300" s="18">
        <v>0</v>
      </c>
      <c r="J300" s="18">
        <v>0</v>
      </c>
      <c r="K300" s="18">
        <v>0</v>
      </c>
      <c r="L300" s="18">
        <v>0.8</v>
      </c>
      <c r="M300" s="18">
        <v>20.100000000000001</v>
      </c>
      <c r="N300">
        <v>226.4</v>
      </c>
      <c r="O300">
        <v>18.399999999999999</v>
      </c>
      <c r="P300">
        <v>18.5</v>
      </c>
      <c r="Q300" s="117">
        <v>0.202083333333333</v>
      </c>
      <c r="S300" s="216"/>
      <c r="T300" s="216"/>
      <c r="U300" s="208" t="str">
        <f t="shared" si="8"/>
        <v/>
      </c>
      <c r="V300" s="210"/>
      <c r="W300" s="238"/>
      <c r="X300" s="350"/>
      <c r="AT300" s="129"/>
      <c r="AV300" s="114"/>
      <c r="AW300" s="18"/>
      <c r="AY300" s="130"/>
    </row>
    <row r="301" spans="2:51" x14ac:dyDescent="0.25">
      <c r="B301" s="18">
        <v>19.2</v>
      </c>
      <c r="C301" s="18">
        <v>94</v>
      </c>
      <c r="D301" s="18">
        <v>19.2</v>
      </c>
      <c r="E301" s="18">
        <v>3.6</v>
      </c>
      <c r="F301" s="18">
        <v>5.4</v>
      </c>
      <c r="G301" s="18">
        <v>339</v>
      </c>
      <c r="H301" s="18">
        <v>1020.3</v>
      </c>
      <c r="I301" s="18">
        <v>0</v>
      </c>
      <c r="J301" s="18">
        <v>0</v>
      </c>
      <c r="K301" s="18">
        <v>0</v>
      </c>
      <c r="L301" s="18">
        <v>0.8</v>
      </c>
      <c r="M301" s="18">
        <v>20.100000000000001</v>
      </c>
      <c r="N301">
        <v>226.4</v>
      </c>
      <c r="O301">
        <v>18.399999999999999</v>
      </c>
      <c r="P301">
        <v>18.5</v>
      </c>
      <c r="Q301" s="117">
        <v>0.202777777777778</v>
      </c>
      <c r="S301" s="216"/>
      <c r="T301" s="216"/>
      <c r="U301" s="208" t="str">
        <f t="shared" si="8"/>
        <v/>
      </c>
      <c r="V301" s="210"/>
      <c r="W301" s="238"/>
      <c r="X301" s="350"/>
      <c r="AT301" s="129"/>
      <c r="AV301" s="114"/>
      <c r="AW301" s="18"/>
      <c r="AY301" s="130"/>
    </row>
    <row r="302" spans="2:51" x14ac:dyDescent="0.25">
      <c r="B302" s="18">
        <v>19.2</v>
      </c>
      <c r="C302" s="18">
        <v>94</v>
      </c>
      <c r="D302" s="18">
        <v>19.2</v>
      </c>
      <c r="E302" s="18">
        <v>3.6</v>
      </c>
      <c r="F302" s="18">
        <v>3.6</v>
      </c>
      <c r="G302" s="18">
        <v>61</v>
      </c>
      <c r="H302" s="18">
        <v>1020.1</v>
      </c>
      <c r="I302" s="18">
        <v>0</v>
      </c>
      <c r="J302" s="18">
        <v>0</v>
      </c>
      <c r="K302" s="18">
        <v>0</v>
      </c>
      <c r="L302" s="18">
        <v>0.8</v>
      </c>
      <c r="M302" s="18">
        <v>20.100000000000001</v>
      </c>
      <c r="N302">
        <v>226.4</v>
      </c>
      <c r="O302">
        <v>18.399999999999999</v>
      </c>
      <c r="P302">
        <v>18.5</v>
      </c>
      <c r="Q302" s="117">
        <v>0.203472222222222</v>
      </c>
      <c r="S302" s="216"/>
      <c r="T302" s="216"/>
      <c r="U302" s="208" t="str">
        <f t="shared" si="8"/>
        <v/>
      </c>
      <c r="V302" s="210"/>
      <c r="W302" s="238"/>
      <c r="X302" s="350"/>
      <c r="AT302" s="129"/>
      <c r="AV302" s="114"/>
      <c r="AW302" s="18"/>
      <c r="AY302" s="130"/>
    </row>
    <row r="303" spans="2:51" x14ac:dyDescent="0.25">
      <c r="B303" s="18">
        <v>19.2</v>
      </c>
      <c r="C303" s="18">
        <v>94</v>
      </c>
      <c r="D303" s="18">
        <v>19.2</v>
      </c>
      <c r="E303" s="18">
        <v>0</v>
      </c>
      <c r="F303" s="18">
        <v>0</v>
      </c>
      <c r="G303" s="18">
        <v>67</v>
      </c>
      <c r="H303" s="18">
        <v>1020.1</v>
      </c>
      <c r="I303" s="18">
        <v>0</v>
      </c>
      <c r="J303" s="18">
        <v>0</v>
      </c>
      <c r="K303" s="18">
        <v>0</v>
      </c>
      <c r="L303" s="18">
        <v>0.8</v>
      </c>
      <c r="M303" s="18">
        <v>20.100000000000001</v>
      </c>
      <c r="N303">
        <v>226.4</v>
      </c>
      <c r="O303">
        <v>18.399999999999999</v>
      </c>
      <c r="P303">
        <v>18.5</v>
      </c>
      <c r="Q303" s="117">
        <v>0.204166666666667</v>
      </c>
      <c r="S303" s="216"/>
      <c r="T303" s="216"/>
      <c r="U303" s="208" t="str">
        <f t="shared" si="8"/>
        <v/>
      </c>
      <c r="V303" s="210"/>
      <c r="W303" s="238"/>
      <c r="X303" s="350"/>
      <c r="AT303" s="129"/>
      <c r="AV303" s="114"/>
      <c r="AW303" s="18"/>
      <c r="AY303" s="130"/>
    </row>
    <row r="304" spans="2:51" ht="12.75" customHeight="1" x14ac:dyDescent="0.25">
      <c r="B304" s="18">
        <v>19.2</v>
      </c>
      <c r="C304" s="18">
        <v>94</v>
      </c>
      <c r="D304" s="18">
        <v>19.2</v>
      </c>
      <c r="E304" s="18">
        <v>2.5</v>
      </c>
      <c r="F304" s="18">
        <v>5.4</v>
      </c>
      <c r="G304" s="18">
        <v>17</v>
      </c>
      <c r="H304" s="18">
        <v>1020.2</v>
      </c>
      <c r="I304" s="18">
        <v>0</v>
      </c>
      <c r="J304" s="18">
        <v>0</v>
      </c>
      <c r="K304" s="18">
        <v>0</v>
      </c>
      <c r="L304" s="18">
        <v>0.8</v>
      </c>
      <c r="M304" s="18">
        <v>20.100000000000001</v>
      </c>
      <c r="N304">
        <v>226.4</v>
      </c>
      <c r="O304">
        <v>18.399999999999999</v>
      </c>
      <c r="P304">
        <v>18.5</v>
      </c>
      <c r="Q304" s="117">
        <v>0.20486111111111099</v>
      </c>
      <c r="S304" s="216"/>
      <c r="T304" s="216"/>
      <c r="U304" s="208" t="str">
        <f t="shared" si="8"/>
        <v/>
      </c>
      <c r="V304" s="210"/>
      <c r="W304" s="238"/>
      <c r="X304" s="350"/>
      <c r="AT304" s="129"/>
      <c r="AV304" s="114"/>
      <c r="AW304" s="18"/>
      <c r="AY304" s="130"/>
    </row>
    <row r="305" spans="2:51" x14ac:dyDescent="0.25">
      <c r="B305" s="18">
        <v>19.2</v>
      </c>
      <c r="C305" s="18">
        <v>94</v>
      </c>
      <c r="D305" s="18">
        <v>19.2</v>
      </c>
      <c r="E305" s="18">
        <v>2.2000000000000002</v>
      </c>
      <c r="F305" s="18">
        <v>3.6</v>
      </c>
      <c r="G305" s="18">
        <v>57</v>
      </c>
      <c r="H305" s="18">
        <v>1020.2</v>
      </c>
      <c r="I305" s="18">
        <v>0</v>
      </c>
      <c r="J305" s="18">
        <v>0</v>
      </c>
      <c r="K305" s="18">
        <v>0</v>
      </c>
      <c r="L305" s="18">
        <v>0.8</v>
      </c>
      <c r="M305" s="18">
        <v>20.100000000000001</v>
      </c>
      <c r="N305">
        <v>226.4</v>
      </c>
      <c r="O305">
        <v>18.399999999999999</v>
      </c>
      <c r="P305">
        <v>18.399999999999999</v>
      </c>
      <c r="Q305" s="117">
        <v>0.20555555555555599</v>
      </c>
      <c r="S305" s="216"/>
      <c r="T305" s="216"/>
      <c r="U305" s="208" t="str">
        <f t="shared" si="8"/>
        <v/>
      </c>
      <c r="V305" s="210"/>
      <c r="W305" s="238"/>
      <c r="X305" s="350"/>
      <c r="AT305" s="129"/>
      <c r="AV305" s="114"/>
      <c r="AW305" s="18"/>
      <c r="AY305" s="130"/>
    </row>
    <row r="306" spans="2:51" x14ac:dyDescent="0.25">
      <c r="B306" s="18">
        <v>19.2</v>
      </c>
      <c r="C306" s="18">
        <v>94</v>
      </c>
      <c r="D306" s="18">
        <v>19.2</v>
      </c>
      <c r="E306" s="18">
        <v>4.3</v>
      </c>
      <c r="F306" s="18">
        <v>5.4</v>
      </c>
      <c r="G306" s="18">
        <v>34</v>
      </c>
      <c r="H306" s="18">
        <v>1020.1</v>
      </c>
      <c r="I306" s="18">
        <v>0</v>
      </c>
      <c r="J306" s="18">
        <v>0</v>
      </c>
      <c r="K306" s="18">
        <v>0</v>
      </c>
      <c r="L306" s="18">
        <v>0.8</v>
      </c>
      <c r="M306" s="18">
        <v>20.100000000000001</v>
      </c>
      <c r="N306">
        <v>226.4</v>
      </c>
      <c r="O306">
        <v>18.399999999999999</v>
      </c>
      <c r="P306">
        <v>18.399999999999999</v>
      </c>
      <c r="Q306" s="117">
        <v>0.20624999999999999</v>
      </c>
      <c r="S306" s="216"/>
      <c r="T306" s="216"/>
      <c r="U306" s="208" t="str">
        <f t="shared" si="8"/>
        <v/>
      </c>
      <c r="V306" s="210"/>
      <c r="W306" s="238"/>
      <c r="X306" s="350"/>
      <c r="AT306" s="129"/>
      <c r="AV306" s="114"/>
      <c r="AW306" s="18"/>
      <c r="AY306" s="130"/>
    </row>
    <row r="307" spans="2:51" x14ac:dyDescent="0.25">
      <c r="B307" s="18">
        <v>19.100000000000001</v>
      </c>
      <c r="C307" s="18">
        <v>94</v>
      </c>
      <c r="D307" s="18">
        <v>19.100000000000001</v>
      </c>
      <c r="E307" s="18">
        <v>4.3</v>
      </c>
      <c r="F307" s="18">
        <v>5.4</v>
      </c>
      <c r="G307" s="18">
        <v>8</v>
      </c>
      <c r="H307" s="18">
        <v>1020.5</v>
      </c>
      <c r="I307" s="18">
        <v>0</v>
      </c>
      <c r="J307" s="18">
        <v>0</v>
      </c>
      <c r="K307" s="18">
        <v>0</v>
      </c>
      <c r="L307" s="18">
        <v>0.8</v>
      </c>
      <c r="M307" s="18">
        <v>20.100000000000001</v>
      </c>
      <c r="N307">
        <v>226.4</v>
      </c>
      <c r="O307">
        <v>18.399999999999999</v>
      </c>
      <c r="P307">
        <v>18.399999999999999</v>
      </c>
      <c r="Q307" s="117">
        <v>0.20694444444444399</v>
      </c>
      <c r="S307" s="216"/>
      <c r="T307" s="216"/>
      <c r="U307" s="208" t="str">
        <f t="shared" si="8"/>
        <v/>
      </c>
      <c r="V307" s="210"/>
      <c r="W307" s="238"/>
      <c r="X307" s="350"/>
      <c r="AT307" s="129"/>
      <c r="AV307" s="114"/>
      <c r="AW307" s="18"/>
      <c r="AY307" s="130"/>
    </row>
    <row r="308" spans="2:51" x14ac:dyDescent="0.25">
      <c r="B308" s="18">
        <v>19.100000000000001</v>
      </c>
      <c r="C308" s="18">
        <v>94</v>
      </c>
      <c r="D308" s="18">
        <v>19.100000000000001</v>
      </c>
      <c r="E308" s="18">
        <v>3.6</v>
      </c>
      <c r="F308" s="18">
        <v>3.6</v>
      </c>
      <c r="G308" s="18">
        <v>14</v>
      </c>
      <c r="H308" s="18">
        <v>1020.1</v>
      </c>
      <c r="I308" s="18">
        <v>0</v>
      </c>
      <c r="J308" s="18">
        <v>0</v>
      </c>
      <c r="K308" s="18">
        <v>0</v>
      </c>
      <c r="L308" s="18">
        <v>0.8</v>
      </c>
      <c r="M308" s="18">
        <v>20.100000000000001</v>
      </c>
      <c r="N308">
        <v>226.4</v>
      </c>
      <c r="O308">
        <v>18.3</v>
      </c>
      <c r="P308">
        <v>18.399999999999999</v>
      </c>
      <c r="Q308" s="117">
        <v>0.20763888888888901</v>
      </c>
      <c r="S308" s="216"/>
      <c r="T308" s="216"/>
      <c r="U308" s="208" t="str">
        <f t="shared" si="8"/>
        <v/>
      </c>
      <c r="V308" s="210"/>
      <c r="W308" s="238"/>
      <c r="X308" s="350"/>
      <c r="AT308" s="129"/>
      <c r="AV308" s="114"/>
      <c r="AW308" s="18"/>
      <c r="AY308" s="130"/>
    </row>
    <row r="309" spans="2:51" x14ac:dyDescent="0.25">
      <c r="B309" s="18">
        <v>19.100000000000001</v>
      </c>
      <c r="C309" s="18">
        <v>94</v>
      </c>
      <c r="D309" s="18">
        <v>19.100000000000001</v>
      </c>
      <c r="E309" s="18">
        <v>4.3</v>
      </c>
      <c r="F309" s="18">
        <v>5.4</v>
      </c>
      <c r="G309" s="18">
        <v>11</v>
      </c>
      <c r="H309" s="18">
        <v>1020.3</v>
      </c>
      <c r="I309" s="18">
        <v>0</v>
      </c>
      <c r="J309" s="18">
        <v>0</v>
      </c>
      <c r="K309" s="18">
        <v>0</v>
      </c>
      <c r="L309" s="18">
        <v>0.8</v>
      </c>
      <c r="M309" s="18">
        <v>20.100000000000001</v>
      </c>
      <c r="N309">
        <v>226.4</v>
      </c>
      <c r="O309">
        <v>18.3</v>
      </c>
      <c r="P309">
        <v>18.399999999999999</v>
      </c>
      <c r="Q309" s="117">
        <v>0.20833333333333301</v>
      </c>
      <c r="S309" s="216"/>
      <c r="T309" s="216"/>
      <c r="U309" s="208" t="str">
        <f t="shared" si="8"/>
        <v/>
      </c>
      <c r="V309" s="210"/>
      <c r="W309" s="238"/>
      <c r="X309" s="350"/>
      <c r="AT309" s="129"/>
      <c r="AV309" s="114"/>
      <c r="AW309" s="18"/>
      <c r="AY309" s="130"/>
    </row>
    <row r="310" spans="2:51" x14ac:dyDescent="0.25">
      <c r="B310" s="18">
        <v>19</v>
      </c>
      <c r="C310" s="18">
        <v>94</v>
      </c>
      <c r="D310" s="18">
        <v>19</v>
      </c>
      <c r="E310" s="18">
        <v>0.4</v>
      </c>
      <c r="F310" s="18">
        <v>1.8</v>
      </c>
      <c r="G310" s="18">
        <v>69</v>
      </c>
      <c r="H310" s="18">
        <v>1020.1</v>
      </c>
      <c r="I310" s="18">
        <v>0</v>
      </c>
      <c r="J310" s="18">
        <v>0</v>
      </c>
      <c r="K310" s="18">
        <v>0</v>
      </c>
      <c r="L310" s="18">
        <v>0.8</v>
      </c>
      <c r="M310" s="18">
        <v>20.100000000000001</v>
      </c>
      <c r="N310">
        <v>226.4</v>
      </c>
      <c r="O310">
        <v>18.3</v>
      </c>
      <c r="P310">
        <v>18.399999999999999</v>
      </c>
      <c r="Q310" s="117">
        <v>0.20902777777777801</v>
      </c>
      <c r="S310" s="216"/>
      <c r="T310" s="216"/>
      <c r="U310" s="208" t="str">
        <f t="shared" si="8"/>
        <v/>
      </c>
      <c r="V310" s="210"/>
      <c r="W310" s="238"/>
      <c r="X310" s="350"/>
      <c r="AT310" s="129"/>
      <c r="AV310" s="114"/>
      <c r="AW310" s="18"/>
      <c r="AY310" s="130"/>
    </row>
    <row r="311" spans="2:51" x14ac:dyDescent="0.25">
      <c r="B311" s="18">
        <v>19</v>
      </c>
      <c r="C311" s="18">
        <v>94</v>
      </c>
      <c r="D311" s="18">
        <v>19</v>
      </c>
      <c r="E311" s="18">
        <v>1.1000000000000001</v>
      </c>
      <c r="F311" s="18">
        <v>1.8</v>
      </c>
      <c r="G311" s="18">
        <v>32</v>
      </c>
      <c r="H311" s="18">
        <v>1020.4</v>
      </c>
      <c r="I311" s="18">
        <v>0</v>
      </c>
      <c r="J311" s="18">
        <v>0</v>
      </c>
      <c r="K311" s="18">
        <v>0</v>
      </c>
      <c r="L311" s="18">
        <v>0.8</v>
      </c>
      <c r="M311" s="18">
        <v>20.100000000000001</v>
      </c>
      <c r="N311">
        <v>226.4</v>
      </c>
      <c r="O311">
        <v>18.3</v>
      </c>
      <c r="P311">
        <v>18.399999999999999</v>
      </c>
      <c r="Q311" s="117">
        <v>0.209722222222222</v>
      </c>
      <c r="S311" s="216"/>
      <c r="T311" s="216"/>
      <c r="U311" s="208" t="str">
        <f t="shared" si="8"/>
        <v/>
      </c>
      <c r="V311" s="210"/>
      <c r="W311" s="238"/>
      <c r="X311" s="350"/>
      <c r="AT311" s="129"/>
      <c r="AV311" s="114"/>
      <c r="AW311" s="18"/>
      <c r="AY311" s="130"/>
    </row>
    <row r="312" spans="2:51" x14ac:dyDescent="0.25">
      <c r="B312" s="18">
        <v>19</v>
      </c>
      <c r="C312" s="18">
        <v>94</v>
      </c>
      <c r="D312" s="18">
        <v>19</v>
      </c>
      <c r="E312" s="18">
        <v>0.4</v>
      </c>
      <c r="F312" s="18">
        <v>1.8</v>
      </c>
      <c r="G312" s="18">
        <v>23</v>
      </c>
      <c r="H312" s="18">
        <v>1020.3</v>
      </c>
      <c r="I312" s="18">
        <v>0</v>
      </c>
      <c r="J312" s="18">
        <v>0</v>
      </c>
      <c r="K312" s="18">
        <v>0</v>
      </c>
      <c r="L312" s="18">
        <v>0.8</v>
      </c>
      <c r="M312" s="18">
        <v>20.100000000000001</v>
      </c>
      <c r="N312">
        <v>226.4</v>
      </c>
      <c r="O312">
        <v>18.3</v>
      </c>
      <c r="P312">
        <v>18.399999999999999</v>
      </c>
      <c r="Q312" s="117">
        <v>0.210416666666667</v>
      </c>
      <c r="S312" s="216"/>
      <c r="T312" s="216"/>
      <c r="U312" s="208" t="str">
        <f t="shared" si="8"/>
        <v/>
      </c>
      <c r="V312" s="210"/>
      <c r="W312" s="238"/>
      <c r="X312" s="350"/>
      <c r="AT312" s="129"/>
      <c r="AV312" s="114"/>
      <c r="AW312" s="18"/>
      <c r="AY312" s="130"/>
    </row>
    <row r="313" spans="2:51" x14ac:dyDescent="0.25">
      <c r="B313" s="18">
        <v>19</v>
      </c>
      <c r="C313" s="18">
        <v>94</v>
      </c>
      <c r="D313" s="18">
        <v>19</v>
      </c>
      <c r="E313" s="18">
        <v>0</v>
      </c>
      <c r="F313" s="18">
        <v>0</v>
      </c>
      <c r="G313" s="18">
        <v>45</v>
      </c>
      <c r="H313" s="18">
        <v>1020.3</v>
      </c>
      <c r="I313" s="18">
        <v>0</v>
      </c>
      <c r="J313" s="18">
        <v>0</v>
      </c>
      <c r="K313" s="18">
        <v>0</v>
      </c>
      <c r="L313" s="18">
        <v>0.8</v>
      </c>
      <c r="M313" s="18">
        <v>20.100000000000001</v>
      </c>
      <c r="N313">
        <v>226.4</v>
      </c>
      <c r="O313">
        <v>18.3</v>
      </c>
      <c r="P313">
        <v>18.3</v>
      </c>
      <c r="Q313" s="117">
        <v>0.211111111111111</v>
      </c>
      <c r="S313" s="216"/>
      <c r="T313" s="216"/>
      <c r="U313" s="208" t="str">
        <f t="shared" si="8"/>
        <v/>
      </c>
      <c r="V313" s="210"/>
      <c r="W313" s="238"/>
      <c r="X313" s="350"/>
      <c r="AT313" s="129"/>
      <c r="AV313" s="114"/>
      <c r="AW313" s="18"/>
      <c r="AY313" s="130"/>
    </row>
    <row r="314" spans="2:51" x14ac:dyDescent="0.25">
      <c r="B314" s="18">
        <v>19</v>
      </c>
      <c r="C314" s="18">
        <v>94</v>
      </c>
      <c r="D314" s="18">
        <v>19</v>
      </c>
      <c r="E314" s="18">
        <v>0</v>
      </c>
      <c r="F314" s="18">
        <v>0</v>
      </c>
      <c r="G314" s="18">
        <v>64</v>
      </c>
      <c r="H314" s="18">
        <v>1020.5</v>
      </c>
      <c r="I314" s="18">
        <v>0</v>
      </c>
      <c r="J314" s="18">
        <v>0</v>
      </c>
      <c r="K314" s="18">
        <v>0</v>
      </c>
      <c r="L314" s="18">
        <v>0.8</v>
      </c>
      <c r="M314" s="18">
        <v>20.100000000000001</v>
      </c>
      <c r="N314">
        <v>226.4</v>
      </c>
      <c r="O314">
        <v>18.2</v>
      </c>
      <c r="P314">
        <v>18.3</v>
      </c>
      <c r="Q314" s="117">
        <v>0.211805555555556</v>
      </c>
      <c r="S314" s="216"/>
      <c r="T314" s="216"/>
      <c r="U314" s="208" t="str">
        <f t="shared" si="8"/>
        <v/>
      </c>
      <c r="V314" s="210"/>
      <c r="W314" s="238"/>
      <c r="X314" s="350"/>
      <c r="AT314" s="129"/>
      <c r="AV314" s="114"/>
      <c r="AW314" s="18"/>
      <c r="AY314" s="130"/>
    </row>
    <row r="315" spans="2:51" x14ac:dyDescent="0.25">
      <c r="B315" s="18">
        <v>19</v>
      </c>
      <c r="C315" s="18">
        <v>94</v>
      </c>
      <c r="D315" s="18">
        <v>19</v>
      </c>
      <c r="E315" s="18">
        <v>0</v>
      </c>
      <c r="F315" s="18">
        <v>0</v>
      </c>
      <c r="G315" s="18">
        <v>52</v>
      </c>
      <c r="H315" s="18">
        <v>1020.5</v>
      </c>
      <c r="I315" s="18">
        <v>0</v>
      </c>
      <c r="J315" s="18">
        <v>0</v>
      </c>
      <c r="K315" s="18">
        <v>0</v>
      </c>
      <c r="L315" s="18">
        <v>0.8</v>
      </c>
      <c r="M315" s="18">
        <v>20.100000000000001</v>
      </c>
      <c r="N315">
        <v>226.4</v>
      </c>
      <c r="O315">
        <v>18.2</v>
      </c>
      <c r="P315">
        <v>18.3</v>
      </c>
      <c r="Q315" s="117">
        <v>0.21249999999999999</v>
      </c>
      <c r="S315" s="216"/>
      <c r="T315" s="216"/>
      <c r="U315" s="208" t="str">
        <f t="shared" si="8"/>
        <v/>
      </c>
      <c r="V315" s="210"/>
      <c r="W315" s="238"/>
      <c r="X315" s="350"/>
      <c r="AT315" s="129"/>
      <c r="AV315" s="114"/>
      <c r="AW315" s="18"/>
      <c r="AY315" s="130"/>
    </row>
    <row r="316" spans="2:51" x14ac:dyDescent="0.25">
      <c r="B316" s="18">
        <v>18.899999999999999</v>
      </c>
      <c r="C316" s="18">
        <v>94</v>
      </c>
      <c r="D316" s="18">
        <v>18.899999999999999</v>
      </c>
      <c r="E316" s="18">
        <v>0.4</v>
      </c>
      <c r="F316" s="18">
        <v>1.8</v>
      </c>
      <c r="G316" s="18">
        <v>55</v>
      </c>
      <c r="H316" s="18">
        <v>1020.6</v>
      </c>
      <c r="I316" s="18">
        <v>0</v>
      </c>
      <c r="J316" s="18">
        <v>0</v>
      </c>
      <c r="K316" s="18">
        <v>0</v>
      </c>
      <c r="L316" s="18">
        <v>0.8</v>
      </c>
      <c r="M316" s="18">
        <v>20.100000000000001</v>
      </c>
      <c r="N316">
        <v>226.4</v>
      </c>
      <c r="O316">
        <v>18.2</v>
      </c>
      <c r="P316">
        <v>18.3</v>
      </c>
      <c r="Q316" s="117">
        <v>0.21319444444444399</v>
      </c>
      <c r="S316" s="216"/>
      <c r="T316" s="216"/>
      <c r="U316" s="208" t="str">
        <f t="shared" si="8"/>
        <v/>
      </c>
      <c r="V316" s="210"/>
      <c r="W316" s="238"/>
      <c r="X316" s="350"/>
      <c r="AT316" s="129"/>
      <c r="AV316" s="114"/>
      <c r="AW316" s="18"/>
      <c r="AY316" s="130"/>
    </row>
    <row r="317" spans="2:51" x14ac:dyDescent="0.25">
      <c r="B317" s="18">
        <v>18.899999999999999</v>
      </c>
      <c r="C317" s="18">
        <v>94</v>
      </c>
      <c r="D317" s="18">
        <v>18.899999999999999</v>
      </c>
      <c r="E317" s="18">
        <v>1.1000000000000001</v>
      </c>
      <c r="F317" s="18">
        <v>1.8</v>
      </c>
      <c r="G317" s="18">
        <v>58</v>
      </c>
      <c r="H317" s="18">
        <v>1020.5</v>
      </c>
      <c r="I317" s="18">
        <v>0</v>
      </c>
      <c r="J317" s="18">
        <v>0</v>
      </c>
      <c r="K317" s="18">
        <v>0</v>
      </c>
      <c r="L317" s="18">
        <v>0.8</v>
      </c>
      <c r="M317" s="18">
        <v>20.100000000000001</v>
      </c>
      <c r="N317">
        <v>226.4</v>
      </c>
      <c r="O317">
        <v>18.2</v>
      </c>
      <c r="P317">
        <v>18.2</v>
      </c>
      <c r="Q317" s="117">
        <v>0.21388888888888899</v>
      </c>
      <c r="S317" s="216"/>
      <c r="T317" s="216"/>
      <c r="U317" s="208" t="str">
        <f t="shared" si="8"/>
        <v/>
      </c>
      <c r="V317" s="210"/>
      <c r="W317" s="238"/>
      <c r="X317" s="350"/>
      <c r="AT317" s="129"/>
      <c r="AV317" s="114"/>
      <c r="AW317" s="18"/>
      <c r="AY317" s="130"/>
    </row>
    <row r="318" spans="2:51" x14ac:dyDescent="0.25">
      <c r="B318" s="18">
        <v>18.899999999999999</v>
      </c>
      <c r="C318" s="18">
        <v>94</v>
      </c>
      <c r="D318" s="18">
        <v>18.899999999999999</v>
      </c>
      <c r="E318" s="18">
        <v>0.4</v>
      </c>
      <c r="F318" s="18">
        <v>1.8</v>
      </c>
      <c r="G318" s="18">
        <v>57</v>
      </c>
      <c r="H318" s="18">
        <v>1020.3</v>
      </c>
      <c r="I318" s="18">
        <v>0</v>
      </c>
      <c r="J318" s="18">
        <v>0</v>
      </c>
      <c r="K318" s="18">
        <v>0</v>
      </c>
      <c r="L318" s="18">
        <v>0.8</v>
      </c>
      <c r="M318" s="18">
        <v>20.100000000000001</v>
      </c>
      <c r="N318">
        <v>226.4</v>
      </c>
      <c r="O318">
        <v>18.2</v>
      </c>
      <c r="P318">
        <v>18.2</v>
      </c>
      <c r="Q318" s="117">
        <v>0.21458333333333299</v>
      </c>
      <c r="S318" s="216"/>
      <c r="T318" s="216"/>
      <c r="U318" s="208" t="str">
        <f t="shared" si="8"/>
        <v/>
      </c>
      <c r="V318" s="210"/>
      <c r="W318" s="238"/>
      <c r="X318" s="350"/>
      <c r="AT318" s="129"/>
      <c r="AV318" s="114"/>
      <c r="AW318" s="18"/>
      <c r="AY318" s="130"/>
    </row>
    <row r="319" spans="2:51" x14ac:dyDescent="0.25">
      <c r="B319" s="18">
        <v>18.899999999999999</v>
      </c>
      <c r="C319" s="18">
        <v>94</v>
      </c>
      <c r="D319" s="18">
        <v>18.899999999999999</v>
      </c>
      <c r="E319" s="18">
        <v>1.8</v>
      </c>
      <c r="F319" s="18">
        <v>1.8</v>
      </c>
      <c r="G319" s="18">
        <v>42</v>
      </c>
      <c r="H319" s="18">
        <v>1020.5</v>
      </c>
      <c r="I319" s="18">
        <v>0</v>
      </c>
      <c r="J319" s="18">
        <v>0</v>
      </c>
      <c r="K319" s="18">
        <v>0</v>
      </c>
      <c r="L319" s="18">
        <v>0.8</v>
      </c>
      <c r="M319" s="18">
        <v>20.100000000000001</v>
      </c>
      <c r="N319">
        <v>226.4</v>
      </c>
      <c r="O319">
        <v>18.2</v>
      </c>
      <c r="P319">
        <v>18.2</v>
      </c>
      <c r="Q319" s="117">
        <v>0.21527777777777801</v>
      </c>
      <c r="S319" s="216"/>
      <c r="T319" s="216"/>
      <c r="U319" s="208" t="str">
        <f t="shared" si="8"/>
        <v/>
      </c>
      <c r="V319" s="210"/>
      <c r="W319" s="238"/>
      <c r="X319" s="350"/>
      <c r="AT319" s="129"/>
      <c r="AV319" s="114"/>
      <c r="AW319" s="18"/>
      <c r="AY319" s="130"/>
    </row>
    <row r="320" spans="2:51" x14ac:dyDescent="0.25">
      <c r="B320" s="18">
        <v>18.8</v>
      </c>
      <c r="C320" s="18">
        <v>94</v>
      </c>
      <c r="D320" s="18">
        <v>18.8</v>
      </c>
      <c r="E320" s="18">
        <v>0.4</v>
      </c>
      <c r="F320" s="18">
        <v>1.8</v>
      </c>
      <c r="G320" s="18">
        <v>57</v>
      </c>
      <c r="H320" s="18">
        <v>1020.5</v>
      </c>
      <c r="I320" s="18">
        <v>0</v>
      </c>
      <c r="J320" s="18">
        <v>0</v>
      </c>
      <c r="K320" s="18">
        <v>0</v>
      </c>
      <c r="L320" s="18">
        <v>0.8</v>
      </c>
      <c r="M320" s="18">
        <v>20.100000000000001</v>
      </c>
      <c r="N320">
        <v>226.4</v>
      </c>
      <c r="O320">
        <v>18.100000000000001</v>
      </c>
      <c r="P320">
        <v>18.2</v>
      </c>
      <c r="Q320" s="117">
        <v>0.21597222222222201</v>
      </c>
      <c r="S320" s="216"/>
      <c r="T320" s="216"/>
      <c r="U320" s="208" t="str">
        <f t="shared" si="8"/>
        <v/>
      </c>
      <c r="V320" s="210"/>
      <c r="W320" s="238"/>
      <c r="X320" s="350"/>
      <c r="AT320" s="129"/>
      <c r="AV320" s="114"/>
      <c r="AW320" s="18"/>
      <c r="AY320" s="130"/>
    </row>
    <row r="321" spans="2:51" x14ac:dyDescent="0.25">
      <c r="B321" s="18">
        <v>18.8</v>
      </c>
      <c r="C321" s="18">
        <v>94</v>
      </c>
      <c r="D321" s="18">
        <v>18.8</v>
      </c>
      <c r="E321" s="18">
        <v>1.8</v>
      </c>
      <c r="F321" s="18">
        <v>1.8</v>
      </c>
      <c r="G321" s="18">
        <v>43</v>
      </c>
      <c r="H321" s="18">
        <v>1020.3</v>
      </c>
      <c r="I321" s="18">
        <v>0</v>
      </c>
      <c r="J321" s="18">
        <v>0</v>
      </c>
      <c r="K321" s="18">
        <v>0</v>
      </c>
      <c r="L321" s="18">
        <v>0.8</v>
      </c>
      <c r="M321" s="18">
        <v>20.100000000000001</v>
      </c>
      <c r="N321">
        <v>226.4</v>
      </c>
      <c r="O321">
        <v>18.100000000000001</v>
      </c>
      <c r="P321">
        <v>18.100000000000001</v>
      </c>
      <c r="Q321" s="117">
        <v>0.21666666666666701</v>
      </c>
      <c r="S321" s="216"/>
      <c r="T321" s="216"/>
      <c r="U321" s="208" t="str">
        <f t="shared" si="8"/>
        <v/>
      </c>
      <c r="V321" s="210"/>
      <c r="W321" s="238"/>
      <c r="X321" s="350"/>
      <c r="AT321" s="129"/>
      <c r="AV321" s="114"/>
      <c r="AW321" s="18"/>
      <c r="AY321" s="130"/>
    </row>
    <row r="322" spans="2:51" x14ac:dyDescent="0.25">
      <c r="B322" s="18">
        <v>18.7</v>
      </c>
      <c r="C322" s="18">
        <v>94</v>
      </c>
      <c r="D322" s="18">
        <v>18.7</v>
      </c>
      <c r="E322" s="18">
        <v>0.4</v>
      </c>
      <c r="F322" s="18">
        <v>1.8</v>
      </c>
      <c r="G322" s="18">
        <v>59</v>
      </c>
      <c r="H322" s="18">
        <v>1020.2</v>
      </c>
      <c r="I322" s="18">
        <v>0</v>
      </c>
      <c r="J322" s="18">
        <v>0</v>
      </c>
      <c r="K322" s="18">
        <v>0</v>
      </c>
      <c r="L322" s="18">
        <v>0.8</v>
      </c>
      <c r="M322" s="18">
        <v>20.100000000000001</v>
      </c>
      <c r="N322">
        <v>226.4</v>
      </c>
      <c r="O322">
        <v>18.100000000000001</v>
      </c>
      <c r="P322">
        <v>18.100000000000001</v>
      </c>
      <c r="Q322" s="117">
        <v>0.21736111111111101</v>
      </c>
      <c r="S322" s="216"/>
      <c r="T322" s="216"/>
      <c r="U322" s="208" t="str">
        <f t="shared" si="8"/>
        <v/>
      </c>
      <c r="V322" s="210"/>
      <c r="W322" s="238"/>
      <c r="X322" s="350"/>
      <c r="AT322" s="129"/>
      <c r="AV322" s="114"/>
      <c r="AW322" s="18"/>
      <c r="AY322" s="130"/>
    </row>
    <row r="323" spans="2:51" x14ac:dyDescent="0.25">
      <c r="B323" s="18">
        <v>18.7</v>
      </c>
      <c r="C323" s="18">
        <v>94</v>
      </c>
      <c r="D323" s="18">
        <v>18.7</v>
      </c>
      <c r="E323" s="18">
        <v>0</v>
      </c>
      <c r="F323" s="18">
        <v>0</v>
      </c>
      <c r="G323" s="18">
        <v>61</v>
      </c>
      <c r="H323" s="18">
        <v>1020.5</v>
      </c>
      <c r="I323" s="18">
        <v>0</v>
      </c>
      <c r="J323" s="18">
        <v>0</v>
      </c>
      <c r="K323" s="18">
        <v>0</v>
      </c>
      <c r="L323" s="18">
        <v>0.8</v>
      </c>
      <c r="M323" s="18">
        <v>20.100000000000001</v>
      </c>
      <c r="N323">
        <v>226.4</v>
      </c>
      <c r="O323">
        <v>18.100000000000001</v>
      </c>
      <c r="P323">
        <v>18.100000000000001</v>
      </c>
      <c r="Q323" s="117">
        <v>0.218055555555556</v>
      </c>
      <c r="S323" s="216"/>
      <c r="T323" s="216"/>
      <c r="U323" s="208" t="str">
        <f t="shared" si="8"/>
        <v/>
      </c>
      <c r="V323" s="210"/>
      <c r="W323" s="238"/>
      <c r="X323" s="350"/>
      <c r="AT323" s="129"/>
      <c r="AV323" s="114"/>
      <c r="AW323" s="18"/>
      <c r="AY323" s="130"/>
    </row>
    <row r="324" spans="2:51" x14ac:dyDescent="0.25">
      <c r="B324" s="18">
        <v>18.7</v>
      </c>
      <c r="C324" s="18">
        <v>94</v>
      </c>
      <c r="D324" s="18">
        <v>18.7</v>
      </c>
      <c r="E324" s="18">
        <v>0.7</v>
      </c>
      <c r="F324" s="18">
        <v>1.8</v>
      </c>
      <c r="G324" s="18">
        <v>59</v>
      </c>
      <c r="H324" s="18">
        <v>1020.4</v>
      </c>
      <c r="I324" s="18">
        <v>0</v>
      </c>
      <c r="J324" s="18">
        <v>0</v>
      </c>
      <c r="K324" s="18">
        <v>0</v>
      </c>
      <c r="L324" s="18">
        <v>0.8</v>
      </c>
      <c r="M324" s="18">
        <v>20.100000000000001</v>
      </c>
      <c r="N324">
        <v>226.4</v>
      </c>
      <c r="O324">
        <v>18</v>
      </c>
      <c r="P324">
        <v>18</v>
      </c>
      <c r="Q324" s="117">
        <v>0.21875</v>
      </c>
      <c r="S324" s="216"/>
      <c r="T324" s="216"/>
      <c r="U324" s="208" t="str">
        <f t="shared" si="8"/>
        <v/>
      </c>
      <c r="V324" s="210"/>
      <c r="W324" s="238"/>
      <c r="X324" s="350"/>
      <c r="AT324" s="129"/>
      <c r="AV324" s="114"/>
      <c r="AW324" s="18"/>
      <c r="AY324" s="130"/>
    </row>
    <row r="325" spans="2:51" x14ac:dyDescent="0.25">
      <c r="B325" s="18">
        <v>18.7</v>
      </c>
      <c r="C325" s="18">
        <v>94</v>
      </c>
      <c r="D325" s="18">
        <v>18.7</v>
      </c>
      <c r="E325" s="18">
        <v>0</v>
      </c>
      <c r="F325" s="18">
        <v>0</v>
      </c>
      <c r="G325" s="18">
        <v>64</v>
      </c>
      <c r="H325" s="18">
        <v>1020.5</v>
      </c>
      <c r="I325" s="18">
        <v>0</v>
      </c>
      <c r="J325" s="18">
        <v>0</v>
      </c>
      <c r="K325" s="18">
        <v>0</v>
      </c>
      <c r="L325" s="18">
        <v>0.8</v>
      </c>
      <c r="M325" s="18">
        <v>20.100000000000001</v>
      </c>
      <c r="N325">
        <v>226.4</v>
      </c>
      <c r="O325">
        <v>18</v>
      </c>
      <c r="P325">
        <v>18</v>
      </c>
      <c r="Q325" s="117">
        <v>0.219444444444444</v>
      </c>
      <c r="S325" s="216"/>
      <c r="T325" s="216"/>
      <c r="U325" s="208" t="str">
        <f t="shared" si="8"/>
        <v/>
      </c>
      <c r="V325" s="210"/>
      <c r="W325" s="238"/>
      <c r="X325" s="350"/>
      <c r="AT325" s="129"/>
      <c r="AV325" s="114"/>
      <c r="AW325" s="18"/>
      <c r="AY325" s="130"/>
    </row>
    <row r="326" spans="2:51" x14ac:dyDescent="0.25">
      <c r="B326" s="18">
        <v>18.7</v>
      </c>
      <c r="C326" s="18">
        <v>94</v>
      </c>
      <c r="D326" s="18">
        <v>18.7</v>
      </c>
      <c r="E326" s="18">
        <v>0</v>
      </c>
      <c r="F326" s="18">
        <v>0</v>
      </c>
      <c r="G326" s="18">
        <v>69</v>
      </c>
      <c r="H326" s="18">
        <v>1020.5</v>
      </c>
      <c r="I326" s="18">
        <v>0</v>
      </c>
      <c r="J326" s="18">
        <v>0</v>
      </c>
      <c r="K326" s="18">
        <v>0</v>
      </c>
      <c r="L326" s="18">
        <v>0.8</v>
      </c>
      <c r="M326" s="18">
        <v>20.100000000000001</v>
      </c>
      <c r="N326">
        <v>226.4</v>
      </c>
      <c r="O326">
        <v>18</v>
      </c>
      <c r="P326">
        <v>18</v>
      </c>
      <c r="Q326" s="117">
        <v>0.22013888888888899</v>
      </c>
      <c r="S326" s="216"/>
      <c r="T326" s="216"/>
      <c r="U326" s="208" t="str">
        <f t="shared" si="8"/>
        <v/>
      </c>
      <c r="V326" s="210"/>
      <c r="W326" s="238"/>
      <c r="X326" s="350"/>
      <c r="AT326" s="129"/>
      <c r="AV326" s="114"/>
      <c r="AW326" s="18"/>
      <c r="AY326" s="130"/>
    </row>
    <row r="327" spans="2:51" x14ac:dyDescent="0.25">
      <c r="B327" s="18">
        <v>18.7</v>
      </c>
      <c r="C327" s="18">
        <v>94</v>
      </c>
      <c r="D327" s="18">
        <v>18.7</v>
      </c>
      <c r="E327" s="18">
        <v>0</v>
      </c>
      <c r="F327" s="18">
        <v>0</v>
      </c>
      <c r="G327" s="18">
        <v>67</v>
      </c>
      <c r="H327" s="18">
        <v>1020.5</v>
      </c>
      <c r="I327" s="18">
        <v>0</v>
      </c>
      <c r="J327" s="18">
        <v>0</v>
      </c>
      <c r="K327" s="18">
        <v>0</v>
      </c>
      <c r="L327" s="18">
        <v>0.8</v>
      </c>
      <c r="M327" s="18">
        <v>20.100000000000001</v>
      </c>
      <c r="N327">
        <v>226.4</v>
      </c>
      <c r="O327">
        <v>18</v>
      </c>
      <c r="P327">
        <v>17.899999999999999</v>
      </c>
      <c r="Q327" s="117">
        <v>0.22083333333333299</v>
      </c>
      <c r="S327" s="216"/>
      <c r="T327" s="216"/>
      <c r="U327" s="208" t="str">
        <f t="shared" si="8"/>
        <v/>
      </c>
      <c r="V327" s="210"/>
      <c r="W327" s="238"/>
      <c r="X327" s="350"/>
      <c r="AT327" s="129"/>
      <c r="AV327" s="114"/>
      <c r="AW327" s="18"/>
      <c r="AY327" s="130"/>
    </row>
    <row r="328" spans="2:51" x14ac:dyDescent="0.25">
      <c r="B328" s="18">
        <v>18.7</v>
      </c>
      <c r="C328" s="18">
        <v>94</v>
      </c>
      <c r="D328" s="18">
        <v>18.7</v>
      </c>
      <c r="E328" s="18">
        <v>0</v>
      </c>
      <c r="F328" s="18">
        <v>0</v>
      </c>
      <c r="G328" s="18">
        <v>69</v>
      </c>
      <c r="H328" s="18">
        <v>1020.4</v>
      </c>
      <c r="I328" s="18">
        <v>0</v>
      </c>
      <c r="J328" s="18">
        <v>0</v>
      </c>
      <c r="K328" s="18">
        <v>0</v>
      </c>
      <c r="L328" s="18">
        <v>0.8</v>
      </c>
      <c r="M328" s="18">
        <v>20.100000000000001</v>
      </c>
      <c r="N328">
        <v>226.4</v>
      </c>
      <c r="O328">
        <v>17.899999999999999</v>
      </c>
      <c r="P328">
        <v>17.899999999999999</v>
      </c>
      <c r="Q328" s="117">
        <v>0.22152777777777799</v>
      </c>
      <c r="S328" s="216"/>
      <c r="T328" s="216"/>
      <c r="U328" s="208" t="str">
        <f t="shared" si="8"/>
        <v/>
      </c>
      <c r="V328" s="210"/>
      <c r="W328" s="238"/>
      <c r="X328" s="350"/>
      <c r="AT328" s="129"/>
      <c r="AV328" s="114"/>
      <c r="AW328" s="18"/>
      <c r="AY328" s="130"/>
    </row>
    <row r="329" spans="2:51" x14ac:dyDescent="0.25">
      <c r="B329" s="18">
        <v>18.7</v>
      </c>
      <c r="C329" s="18">
        <v>94</v>
      </c>
      <c r="D329" s="18">
        <v>18.7</v>
      </c>
      <c r="E329" s="18">
        <v>0</v>
      </c>
      <c r="F329" s="18">
        <v>0</v>
      </c>
      <c r="G329" s="18">
        <v>69</v>
      </c>
      <c r="H329" s="18">
        <v>1020.3</v>
      </c>
      <c r="I329" s="18">
        <v>0</v>
      </c>
      <c r="J329" s="18">
        <v>0</v>
      </c>
      <c r="K329" s="18">
        <v>0</v>
      </c>
      <c r="L329" s="18">
        <v>0.8</v>
      </c>
      <c r="M329" s="18">
        <v>20.100000000000001</v>
      </c>
      <c r="N329">
        <v>226.4</v>
      </c>
      <c r="O329">
        <v>17.899999999999999</v>
      </c>
      <c r="P329">
        <v>17.899999999999999</v>
      </c>
      <c r="Q329" s="117">
        <v>0.22222222222222199</v>
      </c>
      <c r="S329" s="216"/>
      <c r="T329" s="216"/>
      <c r="U329" s="208" t="str">
        <f t="shared" si="8"/>
        <v/>
      </c>
      <c r="V329" s="210"/>
      <c r="W329" s="238"/>
      <c r="X329" s="350"/>
      <c r="AT329" s="129"/>
      <c r="AV329" s="114"/>
      <c r="AW329" s="18"/>
      <c r="AY329" s="130"/>
    </row>
    <row r="330" spans="2:51" x14ac:dyDescent="0.25">
      <c r="B330" s="18">
        <v>18.7</v>
      </c>
      <c r="C330" s="18">
        <v>94</v>
      </c>
      <c r="D330" s="18">
        <v>18.7</v>
      </c>
      <c r="E330" s="18">
        <v>0</v>
      </c>
      <c r="F330" s="18">
        <v>0</v>
      </c>
      <c r="G330" s="18">
        <v>62</v>
      </c>
      <c r="H330" s="18">
        <v>1020.4</v>
      </c>
      <c r="I330" s="18">
        <v>0</v>
      </c>
      <c r="J330" s="18">
        <v>0</v>
      </c>
      <c r="K330" s="18">
        <v>0</v>
      </c>
      <c r="L330" s="18">
        <v>0.8</v>
      </c>
      <c r="M330" s="18">
        <v>20.100000000000001</v>
      </c>
      <c r="N330">
        <v>226.4</v>
      </c>
      <c r="O330">
        <v>17.899999999999999</v>
      </c>
      <c r="P330">
        <v>17.8</v>
      </c>
      <c r="Q330" s="117">
        <v>0.22291666666666701</v>
      </c>
      <c r="S330" s="216"/>
      <c r="T330" s="216"/>
      <c r="U330" s="208" t="str">
        <f t="shared" si="8"/>
        <v/>
      </c>
      <c r="V330" s="210"/>
      <c r="W330" s="238"/>
      <c r="X330" s="350"/>
      <c r="AT330" s="129"/>
      <c r="AV330" s="114"/>
      <c r="AW330" s="18"/>
      <c r="AY330" s="130"/>
    </row>
    <row r="331" spans="2:51" x14ac:dyDescent="0.25">
      <c r="B331" s="18">
        <v>18.7</v>
      </c>
      <c r="C331" s="18">
        <v>94</v>
      </c>
      <c r="D331" s="18">
        <v>18.7</v>
      </c>
      <c r="E331" s="18">
        <v>0</v>
      </c>
      <c r="F331" s="18">
        <v>0</v>
      </c>
      <c r="G331" s="18">
        <v>65</v>
      </c>
      <c r="H331" s="18">
        <v>1020.4</v>
      </c>
      <c r="I331" s="18">
        <v>0</v>
      </c>
      <c r="J331" s="18">
        <v>0</v>
      </c>
      <c r="K331" s="18">
        <v>0</v>
      </c>
      <c r="L331" s="18">
        <v>0.8</v>
      </c>
      <c r="M331" s="18">
        <v>20.100000000000001</v>
      </c>
      <c r="N331">
        <v>226.4</v>
      </c>
      <c r="O331">
        <v>17.8</v>
      </c>
      <c r="P331">
        <v>17.8</v>
      </c>
      <c r="Q331" s="117">
        <v>0.22361111111111101</v>
      </c>
      <c r="S331" s="216"/>
      <c r="T331" s="216"/>
      <c r="U331" s="208" t="str">
        <f t="shared" si="8"/>
        <v/>
      </c>
      <c r="V331" s="210"/>
      <c r="W331" s="238"/>
      <c r="X331" s="350"/>
      <c r="AT331" s="129"/>
      <c r="AV331" s="114"/>
      <c r="AW331" s="18"/>
      <c r="AY331" s="130"/>
    </row>
    <row r="332" spans="2:51" x14ac:dyDescent="0.25">
      <c r="B332" s="18">
        <v>18.7</v>
      </c>
      <c r="C332" s="18">
        <v>95</v>
      </c>
      <c r="D332" s="18">
        <v>18.7</v>
      </c>
      <c r="E332" s="18">
        <v>0</v>
      </c>
      <c r="F332" s="18">
        <v>0</v>
      </c>
      <c r="G332" s="18">
        <v>56</v>
      </c>
      <c r="H332" s="18">
        <v>1020.2</v>
      </c>
      <c r="I332" s="18">
        <v>0</v>
      </c>
      <c r="J332" s="18">
        <v>0</v>
      </c>
      <c r="K332" s="18">
        <v>0</v>
      </c>
      <c r="L332" s="18">
        <v>0.8</v>
      </c>
      <c r="M332" s="18">
        <v>20.100000000000001</v>
      </c>
      <c r="N332">
        <v>226.4</v>
      </c>
      <c r="O332">
        <v>17.8</v>
      </c>
      <c r="P332">
        <v>17.8</v>
      </c>
      <c r="Q332" s="117">
        <v>0.22430555555555601</v>
      </c>
      <c r="S332" s="216"/>
      <c r="T332" s="216"/>
      <c r="U332" s="208" t="str">
        <f t="shared" ref="U332:U395" si="9">IF(J332&gt;0,60,"")</f>
        <v/>
      </c>
      <c r="V332" s="210"/>
      <c r="W332" s="238"/>
      <c r="X332" s="350"/>
      <c r="AT332" s="129"/>
      <c r="AV332" s="114"/>
      <c r="AW332" s="18"/>
      <c r="AY332" s="130"/>
    </row>
    <row r="333" spans="2:51" x14ac:dyDescent="0.25">
      <c r="B333" s="18">
        <v>18.7</v>
      </c>
      <c r="C333" s="18">
        <v>95</v>
      </c>
      <c r="D333" s="18">
        <v>18.7</v>
      </c>
      <c r="E333" s="18">
        <v>0</v>
      </c>
      <c r="F333" s="18">
        <v>0</v>
      </c>
      <c r="G333" s="18">
        <v>58</v>
      </c>
      <c r="H333" s="18">
        <v>1020.4</v>
      </c>
      <c r="I333" s="18">
        <v>0</v>
      </c>
      <c r="J333" s="18">
        <v>0</v>
      </c>
      <c r="K333" s="18">
        <v>0</v>
      </c>
      <c r="L333" s="18">
        <v>0.8</v>
      </c>
      <c r="M333" s="18">
        <v>20.100000000000001</v>
      </c>
      <c r="N333">
        <v>226.4</v>
      </c>
      <c r="O333">
        <v>17.8</v>
      </c>
      <c r="P333">
        <v>17.8</v>
      </c>
      <c r="Q333" s="117">
        <v>0.22500000000000001</v>
      </c>
      <c r="S333" s="216"/>
      <c r="T333" s="216"/>
      <c r="U333" s="208" t="str">
        <f t="shared" si="9"/>
        <v/>
      </c>
      <c r="V333" s="210"/>
      <c r="W333" s="238"/>
      <c r="X333" s="350"/>
      <c r="AT333" s="129"/>
      <c r="AV333" s="114"/>
      <c r="AW333" s="18"/>
      <c r="AY333" s="130"/>
    </row>
    <row r="334" spans="2:51" x14ac:dyDescent="0.25">
      <c r="B334" s="18">
        <v>18.7</v>
      </c>
      <c r="C334" s="18">
        <v>94</v>
      </c>
      <c r="D334" s="18">
        <v>18.7</v>
      </c>
      <c r="E334" s="18">
        <v>1.1000000000000001</v>
      </c>
      <c r="F334" s="18">
        <v>1.8</v>
      </c>
      <c r="G334" s="18">
        <v>49</v>
      </c>
      <c r="H334" s="18">
        <v>1020.4</v>
      </c>
      <c r="I334" s="18">
        <v>0</v>
      </c>
      <c r="J334" s="18">
        <v>0</v>
      </c>
      <c r="K334" s="18">
        <v>0</v>
      </c>
      <c r="L334" s="18">
        <v>0.8</v>
      </c>
      <c r="M334" s="18">
        <v>20.100000000000001</v>
      </c>
      <c r="N334">
        <v>226.4</v>
      </c>
      <c r="O334">
        <v>17.8</v>
      </c>
      <c r="P334">
        <v>17.7</v>
      </c>
      <c r="Q334" s="117">
        <v>0.225694444444444</v>
      </c>
      <c r="S334" s="216"/>
      <c r="T334" s="216"/>
      <c r="U334" s="208" t="str">
        <f t="shared" si="9"/>
        <v/>
      </c>
      <c r="V334" s="210"/>
      <c r="W334" s="238"/>
      <c r="X334" s="350"/>
      <c r="AT334" s="129"/>
      <c r="AV334" s="114"/>
      <c r="AW334" s="18"/>
      <c r="AY334" s="130"/>
    </row>
    <row r="335" spans="2:51" x14ac:dyDescent="0.25">
      <c r="B335" s="18">
        <v>18.7</v>
      </c>
      <c r="C335" s="18">
        <v>94</v>
      </c>
      <c r="D335" s="18">
        <v>18.7</v>
      </c>
      <c r="E335" s="18">
        <v>0</v>
      </c>
      <c r="F335" s="18">
        <v>0</v>
      </c>
      <c r="G335" s="18">
        <v>57</v>
      </c>
      <c r="H335" s="18">
        <v>1020.4</v>
      </c>
      <c r="I335" s="18">
        <v>0</v>
      </c>
      <c r="J335" s="18">
        <v>0</v>
      </c>
      <c r="K335" s="18">
        <v>0</v>
      </c>
      <c r="L335" s="18">
        <v>0.8</v>
      </c>
      <c r="M335" s="18">
        <v>20.100000000000001</v>
      </c>
      <c r="N335">
        <v>226.4</v>
      </c>
      <c r="O335">
        <v>17.8</v>
      </c>
      <c r="P335">
        <v>17.8</v>
      </c>
      <c r="Q335" s="117">
        <v>0.226388888888889</v>
      </c>
      <c r="S335" s="216"/>
      <c r="T335" s="216"/>
      <c r="U335" s="208" t="str">
        <f t="shared" si="9"/>
        <v/>
      </c>
      <c r="V335" s="210"/>
      <c r="W335" s="238"/>
      <c r="X335" s="350"/>
      <c r="AT335" s="129"/>
      <c r="AV335" s="114"/>
      <c r="AW335" s="18"/>
      <c r="AY335" s="130"/>
    </row>
    <row r="336" spans="2:51" x14ac:dyDescent="0.25">
      <c r="B336" s="18">
        <v>18.7</v>
      </c>
      <c r="C336" s="18">
        <v>94</v>
      </c>
      <c r="D336" s="18">
        <v>18.7</v>
      </c>
      <c r="E336" s="18">
        <v>0</v>
      </c>
      <c r="F336" s="18">
        <v>0</v>
      </c>
      <c r="G336" s="18">
        <v>43</v>
      </c>
      <c r="H336" s="18">
        <v>1020.3</v>
      </c>
      <c r="I336" s="18">
        <v>0</v>
      </c>
      <c r="J336" s="18">
        <v>0</v>
      </c>
      <c r="K336" s="18">
        <v>0</v>
      </c>
      <c r="L336" s="18">
        <v>0.8</v>
      </c>
      <c r="M336" s="18">
        <v>20.100000000000001</v>
      </c>
      <c r="N336">
        <v>226.4</v>
      </c>
      <c r="O336">
        <v>17.8</v>
      </c>
      <c r="P336">
        <v>17.7</v>
      </c>
      <c r="Q336" s="117">
        <v>0.227083333333333</v>
      </c>
      <c r="S336" s="216"/>
      <c r="T336" s="216"/>
      <c r="U336" s="208" t="str">
        <f t="shared" si="9"/>
        <v/>
      </c>
      <c r="V336" s="210"/>
      <c r="W336" s="238"/>
      <c r="X336" s="350"/>
      <c r="AT336" s="129"/>
      <c r="AV336" s="114"/>
      <c r="AW336" s="18"/>
      <c r="AY336" s="130"/>
    </row>
    <row r="337" spans="2:51" x14ac:dyDescent="0.25">
      <c r="B337" s="18">
        <v>18.7</v>
      </c>
      <c r="C337" s="18">
        <v>95</v>
      </c>
      <c r="D337" s="18">
        <v>18.7</v>
      </c>
      <c r="E337" s="18">
        <v>0.4</v>
      </c>
      <c r="F337" s="18">
        <v>1.8</v>
      </c>
      <c r="G337" s="18">
        <v>52</v>
      </c>
      <c r="H337" s="18">
        <v>1020.3</v>
      </c>
      <c r="I337" s="18">
        <v>0</v>
      </c>
      <c r="J337" s="18">
        <v>0</v>
      </c>
      <c r="K337" s="18">
        <v>0</v>
      </c>
      <c r="L337" s="18">
        <v>0.8</v>
      </c>
      <c r="M337" s="18">
        <v>20.100000000000001</v>
      </c>
      <c r="N337">
        <v>226.4</v>
      </c>
      <c r="O337">
        <v>17.8</v>
      </c>
      <c r="P337">
        <v>17.7</v>
      </c>
      <c r="Q337" s="117">
        <v>0.227777777777778</v>
      </c>
      <c r="S337" s="216"/>
      <c r="T337" s="216"/>
      <c r="U337" s="208" t="str">
        <f t="shared" si="9"/>
        <v/>
      </c>
      <c r="V337" s="210"/>
      <c r="W337" s="238"/>
      <c r="X337" s="350"/>
      <c r="AT337" s="129"/>
      <c r="AV337" s="114"/>
      <c r="AW337" s="18"/>
      <c r="AY337" s="130"/>
    </row>
    <row r="338" spans="2:51" x14ac:dyDescent="0.25">
      <c r="B338" s="18">
        <v>18.7</v>
      </c>
      <c r="C338" s="18">
        <v>94</v>
      </c>
      <c r="D338" s="18">
        <v>18.7</v>
      </c>
      <c r="E338" s="18">
        <v>1.8</v>
      </c>
      <c r="F338" s="18">
        <v>1.8</v>
      </c>
      <c r="G338" s="18">
        <v>49</v>
      </c>
      <c r="H338" s="18">
        <v>1020.4</v>
      </c>
      <c r="I338" s="18">
        <v>0</v>
      </c>
      <c r="J338" s="18">
        <v>0</v>
      </c>
      <c r="K338" s="18">
        <v>0</v>
      </c>
      <c r="L338" s="18">
        <v>0.8</v>
      </c>
      <c r="M338" s="18">
        <v>20.100000000000001</v>
      </c>
      <c r="N338">
        <v>226.4</v>
      </c>
      <c r="O338">
        <v>17.8</v>
      </c>
      <c r="P338">
        <v>17.7</v>
      </c>
      <c r="Q338" s="117">
        <v>0.22847222222222199</v>
      </c>
      <c r="S338" s="216"/>
      <c r="T338" s="216"/>
      <c r="U338" s="208" t="str">
        <f t="shared" si="9"/>
        <v/>
      </c>
      <c r="V338" s="210"/>
      <c r="W338" s="238"/>
      <c r="X338" s="350"/>
      <c r="AT338" s="129"/>
      <c r="AV338" s="114"/>
      <c r="AW338" s="18"/>
      <c r="AY338" s="130"/>
    </row>
    <row r="339" spans="2:51" x14ac:dyDescent="0.25">
      <c r="B339" s="18">
        <v>18.7</v>
      </c>
      <c r="C339" s="18">
        <v>94</v>
      </c>
      <c r="D339" s="18">
        <v>18.7</v>
      </c>
      <c r="E339" s="18">
        <v>0</v>
      </c>
      <c r="F339" s="18">
        <v>0</v>
      </c>
      <c r="G339" s="18">
        <v>68</v>
      </c>
      <c r="H339" s="18">
        <v>1020.4</v>
      </c>
      <c r="I339" s="18">
        <v>0</v>
      </c>
      <c r="J339" s="18">
        <v>0</v>
      </c>
      <c r="K339" s="18">
        <v>0</v>
      </c>
      <c r="L339" s="18">
        <v>0.8</v>
      </c>
      <c r="M339" s="18">
        <v>20.100000000000001</v>
      </c>
      <c r="N339">
        <v>226.4</v>
      </c>
      <c r="O339">
        <v>17.7</v>
      </c>
      <c r="P339">
        <v>17.7</v>
      </c>
      <c r="Q339" s="117">
        <v>0.22916666666666699</v>
      </c>
      <c r="S339" s="216"/>
      <c r="T339" s="216"/>
      <c r="U339" s="208" t="str">
        <f t="shared" si="9"/>
        <v/>
      </c>
      <c r="V339" s="210"/>
      <c r="W339" s="238"/>
      <c r="X339" s="350"/>
      <c r="AT339" s="129"/>
      <c r="AV339" s="114"/>
      <c r="AW339" s="18"/>
      <c r="AY339" s="130"/>
    </row>
    <row r="340" spans="2:51" x14ac:dyDescent="0.25">
      <c r="B340" s="18">
        <v>18.7</v>
      </c>
      <c r="C340" s="18">
        <v>94</v>
      </c>
      <c r="D340" s="18">
        <v>18.7</v>
      </c>
      <c r="E340" s="18">
        <v>0</v>
      </c>
      <c r="F340" s="18">
        <v>0</v>
      </c>
      <c r="G340" s="18">
        <v>62</v>
      </c>
      <c r="H340" s="18">
        <v>1020.3</v>
      </c>
      <c r="I340" s="18">
        <v>0</v>
      </c>
      <c r="J340" s="18">
        <v>0</v>
      </c>
      <c r="K340" s="18">
        <v>0</v>
      </c>
      <c r="L340" s="18">
        <v>0.8</v>
      </c>
      <c r="M340" s="18">
        <v>20.100000000000001</v>
      </c>
      <c r="N340">
        <v>226.4</v>
      </c>
      <c r="O340">
        <v>17.7</v>
      </c>
      <c r="P340">
        <v>17.7</v>
      </c>
      <c r="Q340" s="117">
        <v>0.22986111111111099</v>
      </c>
      <c r="S340" s="216"/>
      <c r="T340" s="216"/>
      <c r="U340" s="208" t="str">
        <f t="shared" si="9"/>
        <v/>
      </c>
      <c r="V340" s="210"/>
      <c r="W340" s="238"/>
      <c r="X340" s="350"/>
      <c r="AT340" s="129"/>
      <c r="AV340" s="114"/>
      <c r="AW340" s="18"/>
      <c r="AY340" s="130"/>
    </row>
    <row r="341" spans="2:51" x14ac:dyDescent="0.25">
      <c r="B341" s="18">
        <v>18.600000000000001</v>
      </c>
      <c r="C341" s="18">
        <v>94</v>
      </c>
      <c r="D341" s="18">
        <v>18.600000000000001</v>
      </c>
      <c r="E341" s="18">
        <v>0</v>
      </c>
      <c r="F341" s="18">
        <v>0</v>
      </c>
      <c r="G341" s="18">
        <v>65</v>
      </c>
      <c r="H341" s="18">
        <v>1020.4</v>
      </c>
      <c r="I341" s="18">
        <v>0</v>
      </c>
      <c r="J341" s="18">
        <v>0</v>
      </c>
      <c r="K341" s="18">
        <v>0</v>
      </c>
      <c r="L341" s="18">
        <v>0.8</v>
      </c>
      <c r="M341" s="18">
        <v>20.100000000000001</v>
      </c>
      <c r="N341">
        <v>226.4</v>
      </c>
      <c r="O341">
        <v>17.8</v>
      </c>
      <c r="P341">
        <v>17.7</v>
      </c>
      <c r="Q341" s="117">
        <v>0.23055555555555601</v>
      </c>
      <c r="S341" s="216"/>
      <c r="T341" s="216"/>
      <c r="U341" s="208" t="str">
        <f t="shared" si="9"/>
        <v/>
      </c>
      <c r="V341" s="210"/>
      <c r="W341" s="238"/>
      <c r="X341" s="350"/>
      <c r="AT341" s="129"/>
      <c r="AV341" s="114"/>
      <c r="AW341" s="18"/>
      <c r="AY341" s="130"/>
    </row>
    <row r="342" spans="2:51" x14ac:dyDescent="0.25">
      <c r="B342" s="18">
        <v>18.600000000000001</v>
      </c>
      <c r="C342" s="18">
        <v>95</v>
      </c>
      <c r="D342" s="18">
        <v>18.600000000000001</v>
      </c>
      <c r="E342" s="18">
        <v>0</v>
      </c>
      <c r="F342" s="18">
        <v>0</v>
      </c>
      <c r="G342" s="18">
        <v>68</v>
      </c>
      <c r="H342" s="18">
        <v>1020.4</v>
      </c>
      <c r="I342" s="18">
        <v>0</v>
      </c>
      <c r="J342" s="18">
        <v>0</v>
      </c>
      <c r="K342" s="18">
        <v>0</v>
      </c>
      <c r="L342" s="18">
        <v>0.8</v>
      </c>
      <c r="M342" s="18">
        <v>20.100000000000001</v>
      </c>
      <c r="N342">
        <v>226.4</v>
      </c>
      <c r="O342">
        <v>17.7</v>
      </c>
      <c r="P342">
        <v>17.7</v>
      </c>
      <c r="Q342" s="117">
        <v>0.23125000000000001</v>
      </c>
      <c r="S342" s="216"/>
      <c r="T342" s="216"/>
      <c r="U342" s="208" t="str">
        <f t="shared" si="9"/>
        <v/>
      </c>
      <c r="V342" s="210"/>
      <c r="W342" s="238"/>
      <c r="X342" s="350"/>
      <c r="AT342" s="129"/>
      <c r="AV342" s="114"/>
      <c r="AW342" s="18"/>
      <c r="AY342" s="130"/>
    </row>
    <row r="343" spans="2:51" x14ac:dyDescent="0.25">
      <c r="B343" s="18">
        <v>18.600000000000001</v>
      </c>
      <c r="C343" s="18">
        <v>94</v>
      </c>
      <c r="D343" s="18">
        <v>18.600000000000001</v>
      </c>
      <c r="E343" s="18">
        <v>0</v>
      </c>
      <c r="F343" s="18">
        <v>0</v>
      </c>
      <c r="G343" s="18">
        <v>67</v>
      </c>
      <c r="H343" s="18">
        <v>1020.5</v>
      </c>
      <c r="I343" s="18">
        <v>0</v>
      </c>
      <c r="J343" s="18">
        <v>0</v>
      </c>
      <c r="K343" s="18">
        <v>0</v>
      </c>
      <c r="L343" s="18">
        <v>0.8</v>
      </c>
      <c r="M343" s="18">
        <v>20.100000000000001</v>
      </c>
      <c r="N343">
        <v>226.4</v>
      </c>
      <c r="O343">
        <v>17.7</v>
      </c>
      <c r="P343">
        <v>17.7</v>
      </c>
      <c r="Q343" s="117">
        <v>0.23194444444444401</v>
      </c>
      <c r="S343" s="216"/>
      <c r="T343" s="216"/>
      <c r="U343" s="208" t="str">
        <f t="shared" si="9"/>
        <v/>
      </c>
      <c r="V343" s="210"/>
      <c r="W343" s="238"/>
      <c r="X343" s="350"/>
      <c r="AT343" s="129"/>
      <c r="AV343" s="114"/>
      <c r="AW343" s="18"/>
      <c r="AY343" s="130"/>
    </row>
    <row r="344" spans="2:51" x14ac:dyDescent="0.25">
      <c r="B344" s="18">
        <v>18.600000000000001</v>
      </c>
      <c r="C344" s="18">
        <v>94</v>
      </c>
      <c r="D344" s="18">
        <v>18.600000000000001</v>
      </c>
      <c r="E344" s="18">
        <v>0</v>
      </c>
      <c r="F344" s="18">
        <v>0</v>
      </c>
      <c r="G344" s="18">
        <v>66</v>
      </c>
      <c r="H344" s="18">
        <v>1020.1</v>
      </c>
      <c r="I344" s="18">
        <v>0</v>
      </c>
      <c r="J344" s="18">
        <v>0</v>
      </c>
      <c r="K344" s="18">
        <v>0</v>
      </c>
      <c r="L344" s="18">
        <v>0.8</v>
      </c>
      <c r="M344" s="18">
        <v>20.100000000000001</v>
      </c>
      <c r="N344">
        <v>226.4</v>
      </c>
      <c r="O344">
        <v>17.7</v>
      </c>
      <c r="P344">
        <v>17.7</v>
      </c>
      <c r="Q344" s="117">
        <v>0.23263888888888901</v>
      </c>
      <c r="S344" s="216"/>
      <c r="T344" s="216"/>
      <c r="U344" s="208" t="str">
        <f t="shared" si="9"/>
        <v/>
      </c>
      <c r="V344" s="210"/>
      <c r="W344" s="238"/>
      <c r="X344" s="350"/>
      <c r="AT344" s="129"/>
      <c r="AV344" s="114"/>
      <c r="AW344" s="18"/>
      <c r="AY344" s="130"/>
    </row>
    <row r="345" spans="2:51" x14ac:dyDescent="0.25">
      <c r="B345" s="18">
        <v>18.600000000000001</v>
      </c>
      <c r="C345" s="18">
        <v>94</v>
      </c>
      <c r="D345" s="18">
        <v>18.600000000000001</v>
      </c>
      <c r="E345" s="18">
        <v>0</v>
      </c>
      <c r="F345" s="18">
        <v>0</v>
      </c>
      <c r="G345" s="18">
        <v>59</v>
      </c>
      <c r="H345" s="18">
        <v>1020.4</v>
      </c>
      <c r="I345" s="18">
        <v>0</v>
      </c>
      <c r="J345" s="18">
        <v>0</v>
      </c>
      <c r="K345" s="18">
        <v>0</v>
      </c>
      <c r="L345" s="18">
        <v>0.8</v>
      </c>
      <c r="M345" s="18">
        <v>20.100000000000001</v>
      </c>
      <c r="N345">
        <v>226.4</v>
      </c>
      <c r="O345">
        <v>17.7</v>
      </c>
      <c r="P345">
        <v>17.7</v>
      </c>
      <c r="Q345" s="117">
        <v>0.233333333333333</v>
      </c>
      <c r="S345" s="216"/>
      <c r="T345" s="216"/>
      <c r="U345" s="208" t="str">
        <f t="shared" si="9"/>
        <v/>
      </c>
      <c r="V345" s="210"/>
      <c r="W345" s="238"/>
      <c r="X345" s="350"/>
      <c r="AT345" s="129"/>
      <c r="AV345" s="114"/>
      <c r="AW345" s="18"/>
      <c r="AY345" s="130"/>
    </row>
    <row r="346" spans="2:51" x14ac:dyDescent="0.25">
      <c r="B346" s="18">
        <v>18.600000000000001</v>
      </c>
      <c r="C346" s="18">
        <v>95</v>
      </c>
      <c r="D346" s="18">
        <v>18.600000000000001</v>
      </c>
      <c r="E346" s="18">
        <v>0</v>
      </c>
      <c r="F346" s="18">
        <v>0</v>
      </c>
      <c r="G346" s="18">
        <v>63</v>
      </c>
      <c r="H346" s="18">
        <v>1020.3</v>
      </c>
      <c r="I346" s="18">
        <v>0</v>
      </c>
      <c r="J346" s="18">
        <v>0</v>
      </c>
      <c r="K346" s="18">
        <v>0</v>
      </c>
      <c r="L346" s="18">
        <v>0.8</v>
      </c>
      <c r="M346" s="18">
        <v>20.100000000000001</v>
      </c>
      <c r="N346">
        <v>226.4</v>
      </c>
      <c r="O346">
        <v>17.600000000000001</v>
      </c>
      <c r="P346">
        <v>17.600000000000001</v>
      </c>
      <c r="Q346" s="117">
        <v>0.234027777777778</v>
      </c>
      <c r="S346" s="216"/>
      <c r="T346" s="216"/>
      <c r="U346" s="208" t="str">
        <f t="shared" si="9"/>
        <v/>
      </c>
      <c r="V346" s="210"/>
      <c r="W346" s="238"/>
      <c r="X346" s="350"/>
      <c r="AT346" s="129"/>
      <c r="AV346" s="114"/>
      <c r="AW346" s="18"/>
      <c r="AY346" s="130"/>
    </row>
    <row r="347" spans="2:51" x14ac:dyDescent="0.25">
      <c r="B347" s="18">
        <v>18.600000000000001</v>
      </c>
      <c r="C347" s="18">
        <v>95</v>
      </c>
      <c r="D347" s="18">
        <v>18.600000000000001</v>
      </c>
      <c r="E347" s="18">
        <v>1.4</v>
      </c>
      <c r="F347" s="18">
        <v>1.8</v>
      </c>
      <c r="G347" s="18">
        <v>58</v>
      </c>
      <c r="H347" s="18">
        <v>1020.5</v>
      </c>
      <c r="I347" s="18">
        <v>0</v>
      </c>
      <c r="J347" s="18">
        <v>0</v>
      </c>
      <c r="K347" s="18">
        <v>0</v>
      </c>
      <c r="L347" s="18">
        <v>0.8</v>
      </c>
      <c r="M347" s="18">
        <v>20.100000000000001</v>
      </c>
      <c r="N347">
        <v>226.4</v>
      </c>
      <c r="O347">
        <v>17.600000000000001</v>
      </c>
      <c r="P347">
        <v>17.600000000000001</v>
      </c>
      <c r="Q347" s="117">
        <v>0.234722222222222</v>
      </c>
      <c r="S347" s="216"/>
      <c r="T347" s="216"/>
      <c r="U347" s="208" t="str">
        <f t="shared" si="9"/>
        <v/>
      </c>
      <c r="V347" s="210"/>
      <c r="W347" s="238"/>
      <c r="X347" s="350"/>
      <c r="AT347" s="129"/>
      <c r="AV347" s="114"/>
      <c r="AW347" s="18"/>
      <c r="AY347" s="130"/>
    </row>
    <row r="348" spans="2:51" x14ac:dyDescent="0.25">
      <c r="B348" s="18">
        <v>18.600000000000001</v>
      </c>
      <c r="C348" s="18">
        <v>95</v>
      </c>
      <c r="D348" s="18">
        <v>18.600000000000001</v>
      </c>
      <c r="E348" s="18">
        <v>1.8</v>
      </c>
      <c r="F348" s="18">
        <v>1.8</v>
      </c>
      <c r="G348" s="18">
        <v>61</v>
      </c>
      <c r="H348" s="18">
        <v>1020.3</v>
      </c>
      <c r="I348" s="18">
        <v>0</v>
      </c>
      <c r="J348" s="18">
        <v>0</v>
      </c>
      <c r="K348" s="18">
        <v>0</v>
      </c>
      <c r="L348" s="18">
        <v>0.8</v>
      </c>
      <c r="M348" s="18">
        <v>20.100000000000001</v>
      </c>
      <c r="N348">
        <v>226.4</v>
      </c>
      <c r="O348">
        <v>17.600000000000001</v>
      </c>
      <c r="P348">
        <v>17.600000000000001</v>
      </c>
      <c r="Q348" s="117">
        <v>0.235416666666667</v>
      </c>
      <c r="S348" s="216"/>
      <c r="T348" s="216"/>
      <c r="U348" s="208" t="str">
        <f t="shared" si="9"/>
        <v/>
      </c>
      <c r="V348" s="210"/>
      <c r="W348" s="238"/>
      <c r="X348" s="350"/>
      <c r="AT348" s="129"/>
      <c r="AV348" s="114"/>
      <c r="AW348" s="18"/>
      <c r="AY348" s="130"/>
    </row>
    <row r="349" spans="2:51" x14ac:dyDescent="0.25">
      <c r="B349" s="18">
        <v>18.600000000000001</v>
      </c>
      <c r="C349" s="18">
        <v>95</v>
      </c>
      <c r="D349" s="18">
        <v>18.600000000000001</v>
      </c>
      <c r="E349" s="18">
        <v>1.8</v>
      </c>
      <c r="F349" s="18">
        <v>1.8</v>
      </c>
      <c r="G349" s="18">
        <v>29</v>
      </c>
      <c r="H349" s="18">
        <v>1020.4</v>
      </c>
      <c r="I349" s="18">
        <v>0</v>
      </c>
      <c r="J349" s="18">
        <v>0</v>
      </c>
      <c r="K349" s="18">
        <v>0</v>
      </c>
      <c r="L349" s="18">
        <v>0.8</v>
      </c>
      <c r="M349" s="18">
        <v>20.100000000000001</v>
      </c>
      <c r="N349">
        <v>226.4</v>
      </c>
      <c r="O349">
        <v>17.600000000000001</v>
      </c>
      <c r="P349">
        <v>17.600000000000001</v>
      </c>
      <c r="Q349" s="117">
        <v>0.23611111111111099</v>
      </c>
      <c r="S349" s="216"/>
      <c r="T349" s="216"/>
      <c r="U349" s="208" t="str">
        <f t="shared" si="9"/>
        <v/>
      </c>
      <c r="V349" s="210"/>
      <c r="W349" s="238"/>
      <c r="X349" s="350"/>
      <c r="AT349" s="129"/>
      <c r="AV349" s="114"/>
      <c r="AW349" s="18"/>
      <c r="AY349" s="130"/>
    </row>
    <row r="350" spans="2:51" x14ac:dyDescent="0.25">
      <c r="B350" s="18">
        <v>18.600000000000001</v>
      </c>
      <c r="C350" s="18">
        <v>95</v>
      </c>
      <c r="D350" s="18">
        <v>18.600000000000001</v>
      </c>
      <c r="E350" s="18">
        <v>1.8</v>
      </c>
      <c r="F350" s="18">
        <v>1.8</v>
      </c>
      <c r="G350" s="18">
        <v>39</v>
      </c>
      <c r="H350" s="18">
        <v>1020.3</v>
      </c>
      <c r="I350" s="18">
        <v>0</v>
      </c>
      <c r="J350" s="18">
        <v>0</v>
      </c>
      <c r="K350" s="18">
        <v>0</v>
      </c>
      <c r="L350" s="18">
        <v>0.8</v>
      </c>
      <c r="M350" s="18">
        <v>20.100000000000001</v>
      </c>
      <c r="N350">
        <v>226.4</v>
      </c>
      <c r="O350">
        <v>17.600000000000001</v>
      </c>
      <c r="P350">
        <v>17.600000000000001</v>
      </c>
      <c r="Q350" s="117">
        <v>0.23680555555555599</v>
      </c>
      <c r="S350" s="216"/>
      <c r="T350" s="216"/>
      <c r="U350" s="208" t="str">
        <f t="shared" si="9"/>
        <v/>
      </c>
      <c r="V350" s="210"/>
      <c r="W350" s="238"/>
      <c r="X350" s="350"/>
      <c r="AT350" s="129"/>
      <c r="AV350" s="114"/>
      <c r="AW350" s="18"/>
      <c r="AY350" s="130"/>
    </row>
    <row r="351" spans="2:51" x14ac:dyDescent="0.25">
      <c r="B351" s="18">
        <v>18.600000000000001</v>
      </c>
      <c r="C351" s="18">
        <v>95</v>
      </c>
      <c r="D351" s="18">
        <v>18.600000000000001</v>
      </c>
      <c r="E351" s="18">
        <v>1.8</v>
      </c>
      <c r="F351" s="18">
        <v>1.8</v>
      </c>
      <c r="G351" s="18">
        <v>38</v>
      </c>
      <c r="H351" s="18">
        <v>1020.6</v>
      </c>
      <c r="I351" s="18">
        <v>0</v>
      </c>
      <c r="J351" s="18">
        <v>0</v>
      </c>
      <c r="K351" s="18">
        <v>0</v>
      </c>
      <c r="L351" s="18">
        <v>0.8</v>
      </c>
      <c r="M351" s="18">
        <v>20.100000000000001</v>
      </c>
      <c r="N351">
        <v>226.4</v>
      </c>
      <c r="O351">
        <v>17.600000000000001</v>
      </c>
      <c r="P351">
        <v>17.600000000000001</v>
      </c>
      <c r="Q351" s="117">
        <v>0.23749999999999999</v>
      </c>
      <c r="S351" s="216"/>
      <c r="T351" s="216"/>
      <c r="U351" s="208" t="str">
        <f t="shared" si="9"/>
        <v/>
      </c>
      <c r="V351" s="210"/>
      <c r="W351" s="238"/>
      <c r="X351" s="350"/>
      <c r="AT351" s="129"/>
      <c r="AV351" s="114"/>
      <c r="AW351" s="18"/>
      <c r="AY351" s="130"/>
    </row>
    <row r="352" spans="2:51" x14ac:dyDescent="0.25">
      <c r="B352" s="18">
        <v>18.7</v>
      </c>
      <c r="C352" s="18">
        <v>95</v>
      </c>
      <c r="D352" s="18">
        <v>18.7</v>
      </c>
      <c r="E352" s="18">
        <v>2.2000000000000002</v>
      </c>
      <c r="F352" s="18">
        <v>3.6</v>
      </c>
      <c r="G352" s="18">
        <v>46</v>
      </c>
      <c r="H352" s="18">
        <v>1020.3</v>
      </c>
      <c r="I352" s="18">
        <v>0</v>
      </c>
      <c r="J352" s="18">
        <v>0</v>
      </c>
      <c r="K352" s="18">
        <v>0</v>
      </c>
      <c r="L352" s="18">
        <v>0.8</v>
      </c>
      <c r="M352" s="18">
        <v>20.100000000000001</v>
      </c>
      <c r="N352">
        <v>226.4</v>
      </c>
      <c r="O352">
        <v>17.600000000000001</v>
      </c>
      <c r="P352">
        <v>17.600000000000001</v>
      </c>
      <c r="Q352" s="117">
        <v>0.23819444444444399</v>
      </c>
      <c r="S352" s="216"/>
      <c r="T352" s="216"/>
      <c r="U352" s="208" t="str">
        <f t="shared" si="9"/>
        <v/>
      </c>
      <c r="V352" s="210"/>
      <c r="W352" s="238"/>
      <c r="X352" s="350"/>
      <c r="AT352" s="129"/>
      <c r="AV352" s="114"/>
      <c r="AW352" s="18"/>
      <c r="AY352" s="130"/>
    </row>
    <row r="353" spans="2:51" x14ac:dyDescent="0.25">
      <c r="B353" s="18">
        <v>18.7</v>
      </c>
      <c r="C353" s="18">
        <v>95</v>
      </c>
      <c r="D353" s="18">
        <v>18.7</v>
      </c>
      <c r="E353" s="18">
        <v>2.2000000000000002</v>
      </c>
      <c r="F353" s="18">
        <v>3.6</v>
      </c>
      <c r="G353" s="18">
        <v>2</v>
      </c>
      <c r="H353" s="18">
        <v>1020.2</v>
      </c>
      <c r="I353" s="18">
        <v>0</v>
      </c>
      <c r="J353" s="18">
        <v>0</v>
      </c>
      <c r="K353" s="18">
        <v>0</v>
      </c>
      <c r="L353" s="18">
        <v>0.8</v>
      </c>
      <c r="M353" s="18">
        <v>20.100000000000001</v>
      </c>
      <c r="N353">
        <v>226.4</v>
      </c>
      <c r="O353">
        <v>17.600000000000001</v>
      </c>
      <c r="P353">
        <v>17.600000000000001</v>
      </c>
      <c r="Q353" s="117">
        <v>0.23888888888888901</v>
      </c>
      <c r="S353" s="216"/>
      <c r="T353" s="216"/>
      <c r="U353" s="208" t="str">
        <f t="shared" si="9"/>
        <v/>
      </c>
      <c r="V353" s="210"/>
      <c r="W353" s="238"/>
      <c r="X353" s="350"/>
      <c r="AT353" s="129"/>
      <c r="AV353" s="114"/>
      <c r="AW353" s="18"/>
      <c r="AY353" s="130"/>
    </row>
    <row r="354" spans="2:51" x14ac:dyDescent="0.25">
      <c r="B354" s="18">
        <v>18.7</v>
      </c>
      <c r="C354" s="18">
        <v>95</v>
      </c>
      <c r="D354" s="18">
        <v>18.7</v>
      </c>
      <c r="E354" s="18">
        <v>0.4</v>
      </c>
      <c r="F354" s="18">
        <v>1.8</v>
      </c>
      <c r="G354" s="18">
        <v>45</v>
      </c>
      <c r="H354" s="18">
        <v>1020.2</v>
      </c>
      <c r="I354" s="18">
        <v>0</v>
      </c>
      <c r="J354" s="18">
        <v>0</v>
      </c>
      <c r="K354" s="18">
        <v>0</v>
      </c>
      <c r="L354" s="18">
        <v>0.8</v>
      </c>
      <c r="M354" s="18">
        <v>20.100000000000001</v>
      </c>
      <c r="N354">
        <v>226.4</v>
      </c>
      <c r="O354">
        <v>17.600000000000001</v>
      </c>
      <c r="P354">
        <v>17.600000000000001</v>
      </c>
      <c r="Q354" s="117">
        <v>0.23958333333333301</v>
      </c>
      <c r="S354" s="216"/>
      <c r="T354" s="216"/>
      <c r="U354" s="208" t="str">
        <f t="shared" si="9"/>
        <v/>
      </c>
      <c r="V354" s="210"/>
      <c r="W354" s="238"/>
      <c r="X354" s="350"/>
      <c r="AT354" s="129"/>
      <c r="AV354" s="114"/>
      <c r="AW354" s="18"/>
      <c r="AY354" s="130"/>
    </row>
    <row r="355" spans="2:51" x14ac:dyDescent="0.25">
      <c r="B355" s="18">
        <v>18.7</v>
      </c>
      <c r="C355" s="18">
        <v>95</v>
      </c>
      <c r="D355" s="18">
        <v>18.7</v>
      </c>
      <c r="E355" s="18">
        <v>3.6</v>
      </c>
      <c r="F355" s="18">
        <v>3.6</v>
      </c>
      <c r="G355" s="18">
        <v>32</v>
      </c>
      <c r="H355" s="18">
        <v>1020.4</v>
      </c>
      <c r="I355" s="18">
        <v>0</v>
      </c>
      <c r="J355" s="18">
        <v>0</v>
      </c>
      <c r="K355" s="18">
        <v>0</v>
      </c>
      <c r="L355" s="18">
        <v>0.8</v>
      </c>
      <c r="M355" s="18">
        <v>20.100000000000001</v>
      </c>
      <c r="N355">
        <v>226.4</v>
      </c>
      <c r="O355">
        <v>17.7</v>
      </c>
      <c r="P355">
        <v>17.600000000000001</v>
      </c>
      <c r="Q355" s="117">
        <v>0.24027777777777801</v>
      </c>
      <c r="S355" s="216"/>
      <c r="T355" s="216"/>
      <c r="U355" s="208" t="str">
        <f t="shared" si="9"/>
        <v/>
      </c>
      <c r="V355" s="210"/>
      <c r="W355" s="238"/>
      <c r="X355" s="350"/>
      <c r="AT355" s="129"/>
      <c r="AV355" s="114"/>
      <c r="AW355" s="18"/>
      <c r="AY355" s="130"/>
    </row>
    <row r="356" spans="2:51" x14ac:dyDescent="0.25">
      <c r="B356" s="18">
        <v>18.7</v>
      </c>
      <c r="C356" s="18">
        <v>95</v>
      </c>
      <c r="D356" s="18">
        <v>18.7</v>
      </c>
      <c r="E356" s="18">
        <v>0.4</v>
      </c>
      <c r="F356" s="18">
        <v>1.8</v>
      </c>
      <c r="G356" s="18">
        <v>55</v>
      </c>
      <c r="H356" s="18">
        <v>1020.4</v>
      </c>
      <c r="I356" s="18">
        <v>0</v>
      </c>
      <c r="J356" s="18">
        <v>0</v>
      </c>
      <c r="K356" s="18">
        <v>0</v>
      </c>
      <c r="L356" s="18">
        <v>0.8</v>
      </c>
      <c r="M356" s="18">
        <v>20.100000000000001</v>
      </c>
      <c r="N356">
        <v>226.4</v>
      </c>
      <c r="O356">
        <v>17.600000000000001</v>
      </c>
      <c r="P356">
        <v>17.7</v>
      </c>
      <c r="Q356" s="117">
        <v>0.240972222222222</v>
      </c>
      <c r="S356" s="216"/>
      <c r="T356" s="216"/>
      <c r="U356" s="208" t="str">
        <f t="shared" si="9"/>
        <v/>
      </c>
      <c r="V356" s="210"/>
      <c r="W356" s="238"/>
      <c r="X356" s="350"/>
      <c r="AT356" s="129"/>
      <c r="AV356" s="114"/>
      <c r="AW356" s="18"/>
      <c r="AY356" s="130"/>
    </row>
    <row r="357" spans="2:51" x14ac:dyDescent="0.25">
      <c r="B357" s="18">
        <v>18.7</v>
      </c>
      <c r="C357" s="18">
        <v>95</v>
      </c>
      <c r="D357" s="18">
        <v>18.7</v>
      </c>
      <c r="E357" s="18">
        <v>2.2000000000000002</v>
      </c>
      <c r="F357" s="18">
        <v>3.6</v>
      </c>
      <c r="G357" s="18">
        <v>32</v>
      </c>
      <c r="H357" s="18">
        <v>1020.4</v>
      </c>
      <c r="I357" s="18">
        <v>0</v>
      </c>
      <c r="J357" s="18">
        <v>0</v>
      </c>
      <c r="K357" s="18">
        <v>0</v>
      </c>
      <c r="L357" s="18">
        <v>0.8</v>
      </c>
      <c r="M357" s="18">
        <v>20.100000000000001</v>
      </c>
      <c r="N357">
        <v>226.4</v>
      </c>
      <c r="O357">
        <v>17.7</v>
      </c>
      <c r="P357">
        <v>17.600000000000001</v>
      </c>
      <c r="Q357" s="117">
        <v>0.241666666666667</v>
      </c>
      <c r="S357" s="216"/>
      <c r="T357" s="216"/>
      <c r="U357" s="208" t="str">
        <f t="shared" si="9"/>
        <v/>
      </c>
      <c r="V357" s="210"/>
      <c r="W357" s="238"/>
      <c r="X357" s="350"/>
      <c r="AT357" s="129"/>
      <c r="AV357" s="114"/>
      <c r="AW357" s="18"/>
      <c r="AY357" s="130"/>
    </row>
    <row r="358" spans="2:51" x14ac:dyDescent="0.25">
      <c r="B358" s="18">
        <v>18.7</v>
      </c>
      <c r="C358" s="18">
        <v>95</v>
      </c>
      <c r="D358" s="18">
        <v>18.7</v>
      </c>
      <c r="E358" s="18">
        <v>0</v>
      </c>
      <c r="F358" s="18">
        <v>0</v>
      </c>
      <c r="G358" s="18">
        <v>53</v>
      </c>
      <c r="H358" s="18">
        <v>1020.4</v>
      </c>
      <c r="I358" s="18">
        <v>0</v>
      </c>
      <c r="J358" s="18">
        <v>0</v>
      </c>
      <c r="K358" s="18">
        <v>0</v>
      </c>
      <c r="L358" s="18">
        <v>0.8</v>
      </c>
      <c r="M358" s="18">
        <v>20.100000000000001</v>
      </c>
      <c r="N358">
        <v>226.4</v>
      </c>
      <c r="O358">
        <v>17.7</v>
      </c>
      <c r="P358">
        <v>17.600000000000001</v>
      </c>
      <c r="Q358" s="117">
        <v>0.242361111111111</v>
      </c>
      <c r="S358" s="216"/>
      <c r="T358" s="216"/>
      <c r="U358" s="208" t="str">
        <f t="shared" si="9"/>
        <v/>
      </c>
      <c r="V358" s="210"/>
      <c r="W358" s="238"/>
      <c r="X358" s="350"/>
      <c r="AT358" s="129"/>
      <c r="AV358" s="114"/>
      <c r="AW358" s="18"/>
      <c r="AY358" s="130"/>
    </row>
    <row r="359" spans="2:51" x14ac:dyDescent="0.25">
      <c r="B359" s="18">
        <v>18.600000000000001</v>
      </c>
      <c r="C359" s="18">
        <v>95</v>
      </c>
      <c r="D359" s="18">
        <v>18.600000000000001</v>
      </c>
      <c r="E359" s="18">
        <v>0.7</v>
      </c>
      <c r="F359" s="18">
        <v>1.8</v>
      </c>
      <c r="G359" s="18">
        <v>46</v>
      </c>
      <c r="H359" s="18">
        <v>1020.3</v>
      </c>
      <c r="I359" s="18">
        <v>0</v>
      </c>
      <c r="J359" s="18">
        <v>0</v>
      </c>
      <c r="K359" s="18">
        <v>0</v>
      </c>
      <c r="L359" s="18">
        <v>0.8</v>
      </c>
      <c r="M359" s="18">
        <v>20.100000000000001</v>
      </c>
      <c r="N359">
        <v>226.4</v>
      </c>
      <c r="O359">
        <v>17.7</v>
      </c>
      <c r="P359">
        <v>17.600000000000001</v>
      </c>
      <c r="Q359" s="117">
        <v>0.243055555555556</v>
      </c>
      <c r="S359" s="216"/>
      <c r="T359" s="216"/>
      <c r="U359" s="208" t="str">
        <f t="shared" si="9"/>
        <v/>
      </c>
      <c r="V359" s="210"/>
      <c r="W359" s="238"/>
      <c r="X359" s="350"/>
      <c r="AT359" s="129"/>
      <c r="AV359" s="114"/>
      <c r="AW359" s="18"/>
      <c r="AY359" s="130"/>
    </row>
    <row r="360" spans="2:51" x14ac:dyDescent="0.25">
      <c r="B360" s="18">
        <v>18.600000000000001</v>
      </c>
      <c r="C360" s="18">
        <v>95</v>
      </c>
      <c r="D360" s="18">
        <v>18.600000000000001</v>
      </c>
      <c r="E360" s="18">
        <v>0.7</v>
      </c>
      <c r="F360" s="18">
        <v>1.8</v>
      </c>
      <c r="G360" s="18">
        <v>63</v>
      </c>
      <c r="H360" s="18">
        <v>1020.4</v>
      </c>
      <c r="I360" s="18">
        <v>0</v>
      </c>
      <c r="J360" s="18">
        <v>0</v>
      </c>
      <c r="K360" s="18">
        <v>0</v>
      </c>
      <c r="L360" s="18">
        <v>0.8</v>
      </c>
      <c r="M360" s="18">
        <v>20.100000000000001</v>
      </c>
      <c r="N360">
        <v>226.4</v>
      </c>
      <c r="O360">
        <v>17.7</v>
      </c>
      <c r="P360">
        <v>17.7</v>
      </c>
      <c r="Q360" s="117">
        <v>0.24374999999999999</v>
      </c>
      <c r="S360" s="216"/>
      <c r="T360" s="216"/>
      <c r="U360" s="208" t="str">
        <f t="shared" si="9"/>
        <v/>
      </c>
      <c r="V360" s="210"/>
      <c r="W360" s="238"/>
      <c r="X360" s="350"/>
      <c r="AT360" s="129"/>
      <c r="AV360" s="114"/>
      <c r="AW360" s="18"/>
      <c r="AY360" s="130"/>
    </row>
    <row r="361" spans="2:51" x14ac:dyDescent="0.25">
      <c r="B361" s="18">
        <v>18.600000000000001</v>
      </c>
      <c r="C361" s="18">
        <v>95</v>
      </c>
      <c r="D361" s="18">
        <v>18.600000000000001</v>
      </c>
      <c r="E361" s="18">
        <v>0.4</v>
      </c>
      <c r="F361" s="18">
        <v>1.8</v>
      </c>
      <c r="G361" s="18">
        <v>29</v>
      </c>
      <c r="H361" s="18">
        <v>1020.2</v>
      </c>
      <c r="I361" s="18">
        <v>0</v>
      </c>
      <c r="J361" s="18">
        <v>0</v>
      </c>
      <c r="K361" s="18">
        <v>0</v>
      </c>
      <c r="L361" s="18">
        <v>0.8</v>
      </c>
      <c r="M361" s="18">
        <v>20.100000000000001</v>
      </c>
      <c r="N361">
        <v>226.4</v>
      </c>
      <c r="O361">
        <v>17.7</v>
      </c>
      <c r="P361">
        <v>17.600000000000001</v>
      </c>
      <c r="Q361" s="117">
        <v>0.24444444444444399</v>
      </c>
      <c r="S361" s="216"/>
      <c r="T361" s="216"/>
      <c r="U361" s="208" t="str">
        <f t="shared" si="9"/>
        <v/>
      </c>
      <c r="V361" s="210"/>
      <c r="W361" s="238"/>
      <c r="X361" s="350"/>
      <c r="AT361" s="129"/>
      <c r="AV361" s="114"/>
      <c r="AW361" s="18"/>
      <c r="AY361" s="130"/>
    </row>
    <row r="362" spans="2:51" x14ac:dyDescent="0.25">
      <c r="B362" s="18">
        <v>18.600000000000001</v>
      </c>
      <c r="C362" s="18">
        <v>95</v>
      </c>
      <c r="D362" s="18">
        <v>18.600000000000001</v>
      </c>
      <c r="E362" s="18">
        <v>0</v>
      </c>
      <c r="F362" s="18">
        <v>0</v>
      </c>
      <c r="G362" s="18">
        <v>72</v>
      </c>
      <c r="H362" s="18">
        <v>1020.3</v>
      </c>
      <c r="I362" s="18">
        <v>0</v>
      </c>
      <c r="J362" s="18">
        <v>0</v>
      </c>
      <c r="K362" s="18">
        <v>0</v>
      </c>
      <c r="L362" s="18">
        <v>0.8</v>
      </c>
      <c r="M362" s="18">
        <v>20.100000000000001</v>
      </c>
      <c r="N362">
        <v>226.4</v>
      </c>
      <c r="O362">
        <v>17.7</v>
      </c>
      <c r="P362">
        <v>17.600000000000001</v>
      </c>
      <c r="Q362" s="117">
        <v>0.24513888888888899</v>
      </c>
      <c r="S362" s="216"/>
      <c r="T362" s="216"/>
      <c r="U362" s="208" t="str">
        <f t="shared" si="9"/>
        <v/>
      </c>
      <c r="V362" s="210"/>
      <c r="W362" s="238"/>
      <c r="X362" s="350"/>
      <c r="AT362" s="129"/>
      <c r="AV362" s="114"/>
      <c r="AW362" s="18"/>
      <c r="AY362" s="130"/>
    </row>
    <row r="363" spans="2:51" x14ac:dyDescent="0.25">
      <c r="B363" s="18">
        <v>18.600000000000001</v>
      </c>
      <c r="C363" s="18">
        <v>95</v>
      </c>
      <c r="D363" s="18">
        <v>18.600000000000001</v>
      </c>
      <c r="E363" s="18">
        <v>0.4</v>
      </c>
      <c r="F363" s="18">
        <v>1.8</v>
      </c>
      <c r="G363" s="18">
        <v>103</v>
      </c>
      <c r="H363" s="18">
        <v>1020.4</v>
      </c>
      <c r="I363" s="18">
        <v>0</v>
      </c>
      <c r="J363" s="18">
        <v>0</v>
      </c>
      <c r="K363" s="18">
        <v>0</v>
      </c>
      <c r="L363" s="18">
        <v>0.8</v>
      </c>
      <c r="M363" s="18">
        <v>20.100000000000001</v>
      </c>
      <c r="N363">
        <v>226.4</v>
      </c>
      <c r="O363">
        <v>17.7</v>
      </c>
      <c r="P363">
        <v>17.600000000000001</v>
      </c>
      <c r="Q363" s="117">
        <v>0.24583333333333299</v>
      </c>
      <c r="S363" s="216"/>
      <c r="T363" s="216"/>
      <c r="U363" s="208" t="str">
        <f t="shared" si="9"/>
        <v/>
      </c>
      <c r="V363" s="210"/>
      <c r="W363" s="238"/>
      <c r="X363" s="350"/>
      <c r="AT363" s="129"/>
      <c r="AV363" s="114"/>
      <c r="AW363" s="18"/>
      <c r="AY363" s="130"/>
    </row>
    <row r="364" spans="2:51" x14ac:dyDescent="0.25">
      <c r="B364" s="18">
        <v>18.7</v>
      </c>
      <c r="C364" s="18">
        <v>95</v>
      </c>
      <c r="D364" s="18">
        <v>18.7</v>
      </c>
      <c r="E364" s="18">
        <v>0.7</v>
      </c>
      <c r="F364" s="18">
        <v>1.8</v>
      </c>
      <c r="G364" s="18">
        <v>56</v>
      </c>
      <c r="H364" s="18">
        <v>1020.5</v>
      </c>
      <c r="I364" s="18">
        <v>0</v>
      </c>
      <c r="J364" s="18">
        <v>0</v>
      </c>
      <c r="K364" s="18">
        <v>0</v>
      </c>
      <c r="L364" s="18">
        <v>0.8</v>
      </c>
      <c r="M364" s="18">
        <v>20.100000000000001</v>
      </c>
      <c r="N364">
        <v>226.4</v>
      </c>
      <c r="O364">
        <v>17.7</v>
      </c>
      <c r="P364">
        <v>17.600000000000001</v>
      </c>
      <c r="Q364" s="117">
        <v>0.24652777777777801</v>
      </c>
      <c r="S364" s="216"/>
      <c r="T364" s="216"/>
      <c r="U364" s="208" t="str">
        <f t="shared" si="9"/>
        <v/>
      </c>
      <c r="V364" s="210"/>
      <c r="W364" s="238"/>
      <c r="X364" s="350"/>
      <c r="AT364" s="129"/>
      <c r="AV364" s="114"/>
      <c r="AW364" s="18"/>
      <c r="AY364" s="130"/>
    </row>
    <row r="365" spans="2:51" x14ac:dyDescent="0.25">
      <c r="B365" s="18">
        <v>18.7</v>
      </c>
      <c r="C365" s="18">
        <v>95</v>
      </c>
      <c r="D365" s="18">
        <v>18.7</v>
      </c>
      <c r="E365" s="18">
        <v>1.4</v>
      </c>
      <c r="F365" s="18">
        <v>1.8</v>
      </c>
      <c r="G365" s="18">
        <v>18</v>
      </c>
      <c r="H365" s="18">
        <v>1020.4</v>
      </c>
      <c r="I365" s="18">
        <v>0</v>
      </c>
      <c r="J365" s="18">
        <v>0</v>
      </c>
      <c r="K365" s="18">
        <v>0</v>
      </c>
      <c r="L365" s="18">
        <v>0.8</v>
      </c>
      <c r="M365" s="18">
        <v>20.100000000000001</v>
      </c>
      <c r="N365">
        <v>226.4</v>
      </c>
      <c r="O365">
        <v>17.600000000000001</v>
      </c>
      <c r="P365">
        <v>17.600000000000001</v>
      </c>
      <c r="Q365" s="117">
        <v>0.24722222222222201</v>
      </c>
      <c r="S365" s="216"/>
      <c r="T365" s="216"/>
      <c r="U365" s="208" t="str">
        <f t="shared" si="9"/>
        <v/>
      </c>
      <c r="V365" s="210"/>
      <c r="W365" s="238"/>
      <c r="X365" s="350"/>
      <c r="AT365" s="129"/>
      <c r="AV365" s="114"/>
      <c r="AW365" s="18"/>
      <c r="AY365" s="130"/>
    </row>
    <row r="366" spans="2:51" x14ac:dyDescent="0.25">
      <c r="B366" s="18">
        <v>18.7</v>
      </c>
      <c r="C366" s="18">
        <v>95</v>
      </c>
      <c r="D366" s="18">
        <v>18.7</v>
      </c>
      <c r="E366" s="18">
        <v>0.4</v>
      </c>
      <c r="F366" s="18">
        <v>1.8</v>
      </c>
      <c r="G366" s="18">
        <v>13</v>
      </c>
      <c r="H366" s="18">
        <v>1020.2</v>
      </c>
      <c r="I366" s="18">
        <v>0</v>
      </c>
      <c r="J366" s="18">
        <v>0</v>
      </c>
      <c r="K366" s="18">
        <v>0</v>
      </c>
      <c r="L366" s="18">
        <v>0.8</v>
      </c>
      <c r="M366" s="18">
        <v>20.100000000000001</v>
      </c>
      <c r="N366">
        <v>226.4</v>
      </c>
      <c r="O366">
        <v>17.7</v>
      </c>
      <c r="P366">
        <v>17.600000000000001</v>
      </c>
      <c r="Q366" s="117">
        <v>0.24791666666666701</v>
      </c>
      <c r="S366" s="216"/>
      <c r="T366" s="216"/>
      <c r="U366" s="208" t="str">
        <f t="shared" si="9"/>
        <v/>
      </c>
      <c r="V366" s="210"/>
      <c r="W366" s="238"/>
      <c r="X366" s="350"/>
      <c r="AT366" s="129"/>
      <c r="AV366" s="114"/>
      <c r="AW366" s="18"/>
      <c r="AY366" s="130"/>
    </row>
    <row r="367" spans="2:51" x14ac:dyDescent="0.25">
      <c r="B367" s="18">
        <v>18.7</v>
      </c>
      <c r="C367" s="18">
        <v>95</v>
      </c>
      <c r="D367" s="18">
        <v>18.7</v>
      </c>
      <c r="E367" s="18">
        <v>0</v>
      </c>
      <c r="F367" s="18">
        <v>0</v>
      </c>
      <c r="G367" s="18">
        <v>48</v>
      </c>
      <c r="H367" s="18">
        <v>1020.4</v>
      </c>
      <c r="I367" s="18">
        <v>0</v>
      </c>
      <c r="J367" s="18">
        <v>0</v>
      </c>
      <c r="K367" s="18">
        <v>0</v>
      </c>
      <c r="L367" s="18">
        <v>0.8</v>
      </c>
      <c r="M367" s="18">
        <v>20.100000000000001</v>
      </c>
      <c r="N367">
        <v>226.4</v>
      </c>
      <c r="O367">
        <v>17.7</v>
      </c>
      <c r="P367">
        <v>17.600000000000001</v>
      </c>
      <c r="Q367" s="117">
        <v>0.24861111111111101</v>
      </c>
      <c r="S367" s="216"/>
      <c r="T367" s="216"/>
      <c r="U367" s="208" t="str">
        <f t="shared" si="9"/>
        <v/>
      </c>
      <c r="V367" s="210"/>
      <c r="W367" s="238"/>
      <c r="X367" s="350"/>
      <c r="AT367" s="129"/>
      <c r="AV367" s="114"/>
      <c r="AW367" s="18"/>
      <c r="AY367" s="130"/>
    </row>
    <row r="368" spans="2:51" x14ac:dyDescent="0.25">
      <c r="B368" s="18">
        <v>18.7</v>
      </c>
      <c r="C368" s="18">
        <v>95</v>
      </c>
      <c r="D368" s="18">
        <v>18.7</v>
      </c>
      <c r="E368" s="18">
        <v>1.4</v>
      </c>
      <c r="F368" s="18">
        <v>1.8</v>
      </c>
      <c r="G368" s="18">
        <v>46</v>
      </c>
      <c r="H368" s="18">
        <v>1020.4</v>
      </c>
      <c r="I368" s="18">
        <v>0</v>
      </c>
      <c r="J368" s="18">
        <v>0</v>
      </c>
      <c r="K368" s="18">
        <v>0</v>
      </c>
      <c r="L368" s="18">
        <v>0.8</v>
      </c>
      <c r="M368" s="18">
        <v>20.100000000000001</v>
      </c>
      <c r="N368">
        <v>226.4</v>
      </c>
      <c r="O368">
        <v>17.600000000000001</v>
      </c>
      <c r="P368">
        <v>17.7</v>
      </c>
      <c r="Q368" s="117">
        <v>0.249305555555556</v>
      </c>
      <c r="S368" s="216"/>
      <c r="T368" s="216"/>
      <c r="U368" s="208" t="str">
        <f t="shared" si="9"/>
        <v/>
      </c>
      <c r="V368" s="210"/>
      <c r="W368" s="238"/>
      <c r="X368" s="350"/>
      <c r="AT368" s="129"/>
      <c r="AV368" s="114"/>
      <c r="AW368" s="18"/>
      <c r="AY368" s="130"/>
    </row>
    <row r="369" spans="2:51" x14ac:dyDescent="0.25">
      <c r="B369" s="18">
        <v>18.7</v>
      </c>
      <c r="C369" s="18">
        <v>95</v>
      </c>
      <c r="D369" s="18">
        <v>18.7</v>
      </c>
      <c r="E369" s="18">
        <v>1.4</v>
      </c>
      <c r="F369" s="18">
        <v>1.8</v>
      </c>
      <c r="G369" s="18">
        <v>44</v>
      </c>
      <c r="H369" s="18">
        <v>1020.1</v>
      </c>
      <c r="I369" s="18">
        <v>0</v>
      </c>
      <c r="J369" s="18">
        <v>0</v>
      </c>
      <c r="K369" s="18">
        <v>0</v>
      </c>
      <c r="L369" s="18">
        <v>0.8</v>
      </c>
      <c r="M369" s="18">
        <v>20.100000000000001</v>
      </c>
      <c r="N369">
        <v>226.4</v>
      </c>
      <c r="O369">
        <v>17.600000000000001</v>
      </c>
      <c r="P369">
        <v>17.7</v>
      </c>
      <c r="Q369" s="117">
        <v>0.25</v>
      </c>
      <c r="S369" s="216"/>
      <c r="T369" s="216"/>
      <c r="U369" s="208" t="str">
        <f t="shared" si="9"/>
        <v/>
      </c>
      <c r="V369" s="210"/>
      <c r="W369" s="238" t="str">
        <f>IF(OR(O369&gt;60+2,P369&gt;B369+2),60,"")</f>
        <v/>
      </c>
      <c r="X369" s="350"/>
      <c r="AT369" s="129"/>
      <c r="AV369" s="114"/>
      <c r="AW369" s="18"/>
      <c r="AY369" s="130"/>
    </row>
    <row r="370" spans="2:51" x14ac:dyDescent="0.25">
      <c r="B370" s="18">
        <v>18.7</v>
      </c>
      <c r="C370" s="18">
        <v>95</v>
      </c>
      <c r="D370" s="18">
        <v>18.7</v>
      </c>
      <c r="E370" s="18">
        <v>1.1000000000000001</v>
      </c>
      <c r="F370" s="18">
        <v>1.8</v>
      </c>
      <c r="G370" s="18">
        <v>59</v>
      </c>
      <c r="H370" s="18">
        <v>1020.3</v>
      </c>
      <c r="I370" s="18">
        <v>0</v>
      </c>
      <c r="J370" s="18">
        <v>0</v>
      </c>
      <c r="K370" s="18">
        <v>0</v>
      </c>
      <c r="L370" s="18">
        <v>0.8</v>
      </c>
      <c r="M370" s="18">
        <v>20.100000000000001</v>
      </c>
      <c r="N370">
        <v>226.4</v>
      </c>
      <c r="O370">
        <v>17.600000000000001</v>
      </c>
      <c r="P370">
        <v>17.7</v>
      </c>
      <c r="Q370" s="117">
        <v>0.250694444444444</v>
      </c>
      <c r="S370" s="216"/>
      <c r="T370" s="216"/>
      <c r="U370" s="208" t="str">
        <f t="shared" si="9"/>
        <v/>
      </c>
      <c r="V370" s="210"/>
      <c r="W370" s="238" t="str">
        <f t="shared" ref="W370:W433" si="10">IF(OR(O370&gt;60+2,P370&gt;B370+2),60,"")</f>
        <v/>
      </c>
      <c r="X370" s="350"/>
      <c r="AT370" s="129"/>
      <c r="AV370" s="114"/>
      <c r="AW370" s="18"/>
      <c r="AY370" s="130"/>
    </row>
    <row r="371" spans="2:51" x14ac:dyDescent="0.25">
      <c r="B371" s="18">
        <v>18.7</v>
      </c>
      <c r="C371" s="18">
        <v>95</v>
      </c>
      <c r="D371" s="18">
        <v>18.7</v>
      </c>
      <c r="E371" s="18">
        <v>0.7</v>
      </c>
      <c r="F371" s="18">
        <v>1.8</v>
      </c>
      <c r="G371" s="18">
        <v>58</v>
      </c>
      <c r="H371" s="18">
        <v>1020.5</v>
      </c>
      <c r="I371" s="18">
        <v>0</v>
      </c>
      <c r="J371" s="18">
        <v>0</v>
      </c>
      <c r="K371" s="18">
        <v>0</v>
      </c>
      <c r="L371" s="18">
        <v>0.8</v>
      </c>
      <c r="M371" s="18">
        <v>20.100000000000001</v>
      </c>
      <c r="N371">
        <v>226.4</v>
      </c>
      <c r="O371">
        <v>17.600000000000001</v>
      </c>
      <c r="P371">
        <v>17.7</v>
      </c>
      <c r="Q371" s="117">
        <v>0.25138888888888899</v>
      </c>
      <c r="S371" s="216"/>
      <c r="T371" s="216"/>
      <c r="U371" s="208" t="str">
        <f t="shared" si="9"/>
        <v/>
      </c>
      <c r="V371" s="210"/>
      <c r="W371" s="238" t="str">
        <f t="shared" si="10"/>
        <v/>
      </c>
      <c r="X371" s="350"/>
      <c r="AT371" s="129"/>
      <c r="AV371" s="114"/>
      <c r="AW371" s="18"/>
      <c r="AY371" s="130"/>
    </row>
    <row r="372" spans="2:51" x14ac:dyDescent="0.25">
      <c r="B372" s="18">
        <v>18.7</v>
      </c>
      <c r="C372" s="18">
        <v>95</v>
      </c>
      <c r="D372" s="18">
        <v>18.7</v>
      </c>
      <c r="E372" s="18">
        <v>0</v>
      </c>
      <c r="F372" s="18">
        <v>0</v>
      </c>
      <c r="G372" s="18">
        <v>67</v>
      </c>
      <c r="H372" s="18">
        <v>1020.3</v>
      </c>
      <c r="I372" s="18">
        <v>0</v>
      </c>
      <c r="J372" s="18">
        <v>0</v>
      </c>
      <c r="K372" s="18">
        <v>0</v>
      </c>
      <c r="L372" s="18">
        <v>0.8</v>
      </c>
      <c r="M372" s="18">
        <v>20.100000000000001</v>
      </c>
      <c r="N372">
        <v>226.4</v>
      </c>
      <c r="O372">
        <v>17.600000000000001</v>
      </c>
      <c r="P372">
        <v>17.7</v>
      </c>
      <c r="Q372" s="117">
        <v>0.25208333333333299</v>
      </c>
      <c r="S372" s="216"/>
      <c r="T372" s="216"/>
      <c r="U372" s="208" t="str">
        <f t="shared" si="9"/>
        <v/>
      </c>
      <c r="V372" s="210"/>
      <c r="W372" s="238" t="str">
        <f t="shared" si="10"/>
        <v/>
      </c>
      <c r="X372" s="350"/>
      <c r="AT372" s="129"/>
      <c r="AV372" s="114"/>
      <c r="AW372" s="18"/>
      <c r="AY372" s="130"/>
    </row>
    <row r="373" spans="2:51" x14ac:dyDescent="0.25">
      <c r="B373" s="18">
        <v>18.7</v>
      </c>
      <c r="C373" s="18">
        <v>95</v>
      </c>
      <c r="D373" s="18">
        <v>18.7</v>
      </c>
      <c r="E373" s="18">
        <v>0</v>
      </c>
      <c r="F373" s="18">
        <v>0</v>
      </c>
      <c r="G373" s="18">
        <v>67</v>
      </c>
      <c r="H373" s="18">
        <v>1020.3</v>
      </c>
      <c r="I373" s="18">
        <v>0</v>
      </c>
      <c r="J373" s="18">
        <v>0</v>
      </c>
      <c r="K373" s="18">
        <v>0</v>
      </c>
      <c r="L373" s="18">
        <v>0.8</v>
      </c>
      <c r="M373" s="18">
        <v>20.100000000000001</v>
      </c>
      <c r="N373">
        <v>226.4</v>
      </c>
      <c r="O373">
        <v>17.7</v>
      </c>
      <c r="P373">
        <v>17.600000000000001</v>
      </c>
      <c r="Q373" s="117">
        <v>0.25277777777777799</v>
      </c>
      <c r="S373" s="216"/>
      <c r="T373" s="216"/>
      <c r="U373" s="208" t="str">
        <f t="shared" si="9"/>
        <v/>
      </c>
      <c r="V373" s="210"/>
      <c r="W373" s="238" t="str">
        <f t="shared" si="10"/>
        <v/>
      </c>
      <c r="X373" s="350"/>
      <c r="AT373" s="129"/>
      <c r="AV373" s="114"/>
      <c r="AW373" s="18"/>
      <c r="AY373" s="130"/>
    </row>
    <row r="374" spans="2:51" x14ac:dyDescent="0.25">
      <c r="B374" s="18">
        <v>18.600000000000001</v>
      </c>
      <c r="C374" s="18">
        <v>95</v>
      </c>
      <c r="D374" s="18">
        <v>18.600000000000001</v>
      </c>
      <c r="E374" s="18">
        <v>1.1000000000000001</v>
      </c>
      <c r="F374" s="18">
        <v>1.8</v>
      </c>
      <c r="G374" s="18">
        <v>24</v>
      </c>
      <c r="H374" s="18">
        <v>1020.4</v>
      </c>
      <c r="I374" s="18">
        <v>0</v>
      </c>
      <c r="J374" s="18">
        <v>0</v>
      </c>
      <c r="K374" s="18">
        <v>0</v>
      </c>
      <c r="L374" s="18">
        <v>0.8</v>
      </c>
      <c r="M374" s="18">
        <v>20.100000000000001</v>
      </c>
      <c r="N374">
        <v>226.4</v>
      </c>
      <c r="O374">
        <v>17.600000000000001</v>
      </c>
      <c r="P374">
        <v>17.600000000000001</v>
      </c>
      <c r="Q374" s="117">
        <v>0.25347222222222199</v>
      </c>
      <c r="S374" s="216"/>
      <c r="T374" s="216"/>
      <c r="U374" s="208" t="str">
        <f t="shared" si="9"/>
        <v/>
      </c>
      <c r="V374" s="210"/>
      <c r="W374" s="238" t="str">
        <f t="shared" si="10"/>
        <v/>
      </c>
      <c r="X374" s="350"/>
      <c r="AT374" s="129"/>
      <c r="AV374" s="114"/>
      <c r="AW374" s="18"/>
      <c r="AY374" s="130"/>
    </row>
    <row r="375" spans="2:51" x14ac:dyDescent="0.25">
      <c r="B375" s="18">
        <v>18.600000000000001</v>
      </c>
      <c r="C375" s="18">
        <v>95</v>
      </c>
      <c r="D375" s="18">
        <v>18.600000000000001</v>
      </c>
      <c r="E375" s="18">
        <v>0</v>
      </c>
      <c r="F375" s="18">
        <v>0</v>
      </c>
      <c r="G375" s="18">
        <v>29</v>
      </c>
      <c r="H375" s="18">
        <v>1020.4</v>
      </c>
      <c r="I375" s="18">
        <v>0</v>
      </c>
      <c r="J375" s="18">
        <v>0</v>
      </c>
      <c r="K375" s="18">
        <v>0</v>
      </c>
      <c r="L375" s="18">
        <v>0.8</v>
      </c>
      <c r="M375" s="18">
        <v>20.100000000000001</v>
      </c>
      <c r="N375">
        <v>226.4</v>
      </c>
      <c r="O375">
        <v>17.600000000000001</v>
      </c>
      <c r="P375">
        <v>17.600000000000001</v>
      </c>
      <c r="Q375" s="117">
        <v>0.25416666666666698</v>
      </c>
      <c r="S375" s="216"/>
      <c r="T375" s="216"/>
      <c r="U375" s="208" t="str">
        <f t="shared" si="9"/>
        <v/>
      </c>
      <c r="V375" s="210"/>
      <c r="W375" s="238" t="str">
        <f t="shared" si="10"/>
        <v/>
      </c>
      <c r="X375" s="350"/>
      <c r="AT375" s="129"/>
      <c r="AV375" s="114"/>
      <c r="AW375" s="18"/>
      <c r="AY375" s="130"/>
    </row>
    <row r="376" spans="2:51" x14ac:dyDescent="0.25">
      <c r="B376" s="18">
        <v>18.7</v>
      </c>
      <c r="C376" s="18">
        <v>95</v>
      </c>
      <c r="D376" s="18">
        <v>18.7</v>
      </c>
      <c r="E376" s="18">
        <v>0.7</v>
      </c>
      <c r="F376" s="18">
        <v>1.8</v>
      </c>
      <c r="G376" s="18">
        <v>47</v>
      </c>
      <c r="H376" s="18">
        <v>1020.5</v>
      </c>
      <c r="I376" s="18">
        <v>0</v>
      </c>
      <c r="J376" s="18">
        <v>0</v>
      </c>
      <c r="K376" s="18">
        <v>0</v>
      </c>
      <c r="L376" s="18">
        <v>0.8</v>
      </c>
      <c r="M376" s="18">
        <v>20.100000000000001</v>
      </c>
      <c r="N376">
        <v>226.4</v>
      </c>
      <c r="O376">
        <v>17.600000000000001</v>
      </c>
      <c r="P376">
        <v>17.600000000000001</v>
      </c>
      <c r="Q376" s="117">
        <v>0.25486111111111098</v>
      </c>
      <c r="S376" s="216"/>
      <c r="T376" s="216"/>
      <c r="U376" s="208" t="str">
        <f t="shared" si="9"/>
        <v/>
      </c>
      <c r="V376" s="210"/>
      <c r="W376" s="238" t="str">
        <f t="shared" si="10"/>
        <v/>
      </c>
      <c r="X376" s="350"/>
      <c r="AT376" s="129"/>
      <c r="AV376" s="114"/>
      <c r="AW376" s="18"/>
      <c r="AY376" s="130"/>
    </row>
    <row r="377" spans="2:51" x14ac:dyDescent="0.25">
      <c r="B377" s="18">
        <v>18.7</v>
      </c>
      <c r="C377" s="18">
        <v>95</v>
      </c>
      <c r="D377" s="18">
        <v>18.7</v>
      </c>
      <c r="E377" s="18">
        <v>1.4</v>
      </c>
      <c r="F377" s="18">
        <v>1.8</v>
      </c>
      <c r="G377" s="18">
        <v>56</v>
      </c>
      <c r="H377" s="18">
        <v>1020.5</v>
      </c>
      <c r="I377" s="18">
        <v>0</v>
      </c>
      <c r="J377" s="18">
        <v>0</v>
      </c>
      <c r="K377" s="18">
        <v>0</v>
      </c>
      <c r="L377" s="18">
        <v>0.8</v>
      </c>
      <c r="M377" s="18">
        <v>20.100000000000001</v>
      </c>
      <c r="N377">
        <v>226.4</v>
      </c>
      <c r="O377">
        <v>17.7</v>
      </c>
      <c r="P377">
        <v>17.600000000000001</v>
      </c>
      <c r="Q377" s="117">
        <v>0.25555555555555598</v>
      </c>
      <c r="S377" s="216"/>
      <c r="T377" s="216"/>
      <c r="U377" s="208" t="str">
        <f t="shared" si="9"/>
        <v/>
      </c>
      <c r="V377" s="210"/>
      <c r="W377" s="238" t="str">
        <f t="shared" si="10"/>
        <v/>
      </c>
      <c r="X377" s="350"/>
      <c r="AT377" s="129"/>
      <c r="AV377" s="114"/>
      <c r="AW377" s="18"/>
      <c r="AY377" s="130"/>
    </row>
    <row r="378" spans="2:51" x14ac:dyDescent="0.25">
      <c r="B378" s="18">
        <v>18.7</v>
      </c>
      <c r="C378" s="18">
        <v>95</v>
      </c>
      <c r="D378" s="18">
        <v>18.7</v>
      </c>
      <c r="E378" s="18">
        <v>0.7</v>
      </c>
      <c r="F378" s="18">
        <v>1.8</v>
      </c>
      <c r="G378" s="18">
        <v>35</v>
      </c>
      <c r="H378" s="18">
        <v>1020.3</v>
      </c>
      <c r="I378" s="18">
        <v>0</v>
      </c>
      <c r="J378" s="18">
        <v>0</v>
      </c>
      <c r="K378" s="18">
        <v>0</v>
      </c>
      <c r="L378" s="18">
        <v>0.8</v>
      </c>
      <c r="M378" s="18">
        <v>20.100000000000001</v>
      </c>
      <c r="N378">
        <v>226.4</v>
      </c>
      <c r="O378">
        <v>17.600000000000001</v>
      </c>
      <c r="P378">
        <v>17.600000000000001</v>
      </c>
      <c r="Q378" s="117">
        <v>0.25624999999999998</v>
      </c>
      <c r="S378" s="216"/>
      <c r="T378" s="216"/>
      <c r="U378" s="208" t="str">
        <f t="shared" si="9"/>
        <v/>
      </c>
      <c r="V378" s="210"/>
      <c r="W378" s="238" t="str">
        <f t="shared" si="10"/>
        <v/>
      </c>
      <c r="X378" s="350"/>
      <c r="AT378" s="129"/>
      <c r="AV378" s="114"/>
      <c r="AW378" s="18"/>
      <c r="AY378" s="130"/>
    </row>
    <row r="379" spans="2:51" x14ac:dyDescent="0.25">
      <c r="B379" s="18">
        <v>18.7</v>
      </c>
      <c r="C379" s="18">
        <v>95</v>
      </c>
      <c r="D379" s="18">
        <v>18.7</v>
      </c>
      <c r="E379" s="18">
        <v>1.1000000000000001</v>
      </c>
      <c r="F379" s="18">
        <v>1.8</v>
      </c>
      <c r="G379" s="18">
        <v>90</v>
      </c>
      <c r="H379" s="18">
        <v>1020.4</v>
      </c>
      <c r="I379" s="18">
        <v>0</v>
      </c>
      <c r="J379" s="18">
        <v>0</v>
      </c>
      <c r="K379" s="18">
        <v>0</v>
      </c>
      <c r="L379" s="18">
        <v>0.8</v>
      </c>
      <c r="M379" s="18">
        <v>20.100000000000001</v>
      </c>
      <c r="N379">
        <v>226.4</v>
      </c>
      <c r="O379">
        <v>17.600000000000001</v>
      </c>
      <c r="P379">
        <v>17.600000000000001</v>
      </c>
      <c r="Q379" s="117">
        <v>0.25694444444444398</v>
      </c>
      <c r="S379" s="216"/>
      <c r="T379" s="216"/>
      <c r="U379" s="208" t="str">
        <f t="shared" si="9"/>
        <v/>
      </c>
      <c r="V379" s="210"/>
      <c r="W379" s="238" t="str">
        <f t="shared" si="10"/>
        <v/>
      </c>
      <c r="X379" s="350"/>
      <c r="AT379" s="129"/>
      <c r="AV379" s="114"/>
      <c r="AW379" s="18"/>
      <c r="AY379" s="130"/>
    </row>
    <row r="380" spans="2:51" x14ac:dyDescent="0.25">
      <c r="B380" s="18">
        <v>18.7</v>
      </c>
      <c r="C380" s="18">
        <v>95</v>
      </c>
      <c r="D380" s="18">
        <v>18.7</v>
      </c>
      <c r="E380" s="18">
        <v>1.1000000000000001</v>
      </c>
      <c r="F380" s="18">
        <v>1.8</v>
      </c>
      <c r="G380" s="18">
        <v>105</v>
      </c>
      <c r="H380" s="18">
        <v>1020.4</v>
      </c>
      <c r="I380" s="18">
        <v>0</v>
      </c>
      <c r="J380" s="18">
        <v>0</v>
      </c>
      <c r="K380" s="18">
        <v>0</v>
      </c>
      <c r="L380" s="18">
        <v>0.8</v>
      </c>
      <c r="M380" s="18">
        <v>20.100000000000001</v>
      </c>
      <c r="N380">
        <v>226.4</v>
      </c>
      <c r="O380">
        <v>17.600000000000001</v>
      </c>
      <c r="P380">
        <v>17.600000000000001</v>
      </c>
      <c r="Q380" s="117">
        <v>0.25763888888888897</v>
      </c>
      <c r="S380" s="216"/>
      <c r="T380" s="216"/>
      <c r="U380" s="208" t="str">
        <f t="shared" si="9"/>
        <v/>
      </c>
      <c r="V380" s="210"/>
      <c r="W380" s="238" t="str">
        <f t="shared" si="10"/>
        <v/>
      </c>
      <c r="X380" s="350"/>
      <c r="AT380" s="129"/>
      <c r="AV380" s="114"/>
      <c r="AW380" s="18"/>
      <c r="AY380" s="130"/>
    </row>
    <row r="381" spans="2:51" x14ac:dyDescent="0.25">
      <c r="B381" s="18">
        <v>18.7</v>
      </c>
      <c r="C381" s="18">
        <v>95</v>
      </c>
      <c r="D381" s="18">
        <v>18.7</v>
      </c>
      <c r="E381" s="18">
        <v>0.7</v>
      </c>
      <c r="F381" s="18">
        <v>1.8</v>
      </c>
      <c r="G381" s="18">
        <v>128</v>
      </c>
      <c r="H381" s="18">
        <v>1020.5</v>
      </c>
      <c r="I381" s="18">
        <v>0</v>
      </c>
      <c r="J381" s="18">
        <v>0</v>
      </c>
      <c r="K381" s="18">
        <v>0</v>
      </c>
      <c r="L381" s="18">
        <v>0.8</v>
      </c>
      <c r="M381" s="18">
        <v>20.100000000000001</v>
      </c>
      <c r="N381">
        <v>226.4</v>
      </c>
      <c r="O381">
        <v>17.600000000000001</v>
      </c>
      <c r="P381">
        <v>17.600000000000001</v>
      </c>
      <c r="Q381" s="117">
        <v>0.25833333333333303</v>
      </c>
      <c r="S381" s="216"/>
      <c r="T381" s="216"/>
      <c r="U381" s="208" t="str">
        <f t="shared" si="9"/>
        <v/>
      </c>
      <c r="V381" s="210"/>
      <c r="W381" s="238" t="str">
        <f t="shared" si="10"/>
        <v/>
      </c>
      <c r="X381" s="350"/>
      <c r="AT381" s="129"/>
      <c r="AV381" s="114"/>
      <c r="AW381" s="18"/>
      <c r="AY381" s="130"/>
    </row>
    <row r="382" spans="2:51" x14ac:dyDescent="0.25">
      <c r="B382" s="18">
        <v>18.7</v>
      </c>
      <c r="C382" s="18">
        <v>95</v>
      </c>
      <c r="D382" s="18">
        <v>18.7</v>
      </c>
      <c r="E382" s="18">
        <v>1.1000000000000001</v>
      </c>
      <c r="F382" s="18">
        <v>1.8</v>
      </c>
      <c r="G382" s="18">
        <v>82</v>
      </c>
      <c r="H382" s="18">
        <v>1020.5</v>
      </c>
      <c r="I382" s="18">
        <v>0</v>
      </c>
      <c r="J382" s="18">
        <v>0</v>
      </c>
      <c r="K382" s="18">
        <v>0</v>
      </c>
      <c r="L382" s="18">
        <v>0.8</v>
      </c>
      <c r="M382" s="18">
        <v>20.100000000000001</v>
      </c>
      <c r="N382">
        <v>226.4</v>
      </c>
      <c r="O382">
        <v>17.600000000000001</v>
      </c>
      <c r="P382">
        <v>17.7</v>
      </c>
      <c r="Q382" s="117">
        <v>0.25902777777777802</v>
      </c>
      <c r="S382" s="216"/>
      <c r="T382" s="216"/>
      <c r="U382" s="208" t="str">
        <f t="shared" si="9"/>
        <v/>
      </c>
      <c r="V382" s="210"/>
      <c r="W382" s="238" t="str">
        <f t="shared" si="10"/>
        <v/>
      </c>
      <c r="X382" s="350"/>
      <c r="AT382" s="129"/>
      <c r="AV382" s="114"/>
      <c r="AW382" s="18"/>
      <c r="AY382" s="130"/>
    </row>
    <row r="383" spans="2:51" x14ac:dyDescent="0.25">
      <c r="B383" s="18">
        <v>18.7</v>
      </c>
      <c r="C383" s="18">
        <v>95</v>
      </c>
      <c r="D383" s="18">
        <v>18.7</v>
      </c>
      <c r="E383" s="18">
        <v>0</v>
      </c>
      <c r="F383" s="18">
        <v>0</v>
      </c>
      <c r="G383" s="18">
        <v>76</v>
      </c>
      <c r="H383" s="18">
        <v>1020.5</v>
      </c>
      <c r="I383" s="18">
        <v>0</v>
      </c>
      <c r="J383" s="18">
        <v>0</v>
      </c>
      <c r="K383" s="18">
        <v>0</v>
      </c>
      <c r="L383" s="18">
        <v>0.8</v>
      </c>
      <c r="M383" s="18">
        <v>20.100000000000001</v>
      </c>
      <c r="N383">
        <v>226.4</v>
      </c>
      <c r="O383">
        <v>17.600000000000001</v>
      </c>
      <c r="P383">
        <v>17.7</v>
      </c>
      <c r="Q383" s="117">
        <v>0.25972222222222202</v>
      </c>
      <c r="S383" s="216"/>
      <c r="T383" s="216"/>
      <c r="U383" s="208" t="str">
        <f t="shared" si="9"/>
        <v/>
      </c>
      <c r="V383" s="210"/>
      <c r="W383" s="238" t="str">
        <f t="shared" si="10"/>
        <v/>
      </c>
      <c r="X383" s="350"/>
      <c r="AT383" s="129"/>
      <c r="AV383" s="114"/>
      <c r="AW383" s="18"/>
      <c r="AY383" s="130"/>
    </row>
    <row r="384" spans="2:51" x14ac:dyDescent="0.25">
      <c r="B384" s="18">
        <v>18.7</v>
      </c>
      <c r="C384" s="18">
        <v>95</v>
      </c>
      <c r="D384" s="18">
        <v>18.7</v>
      </c>
      <c r="E384" s="18">
        <v>0</v>
      </c>
      <c r="F384" s="18">
        <v>0</v>
      </c>
      <c r="G384" s="18">
        <v>69</v>
      </c>
      <c r="H384" s="18">
        <v>1020.6</v>
      </c>
      <c r="I384" s="18">
        <v>0</v>
      </c>
      <c r="J384" s="18">
        <v>0</v>
      </c>
      <c r="K384" s="18">
        <v>0</v>
      </c>
      <c r="L384" s="18">
        <v>0.8</v>
      </c>
      <c r="M384" s="18">
        <v>20.100000000000001</v>
      </c>
      <c r="N384">
        <v>226.4</v>
      </c>
      <c r="O384">
        <v>17.600000000000001</v>
      </c>
      <c r="P384">
        <v>17.7</v>
      </c>
      <c r="Q384" s="117">
        <v>0.26041666666666702</v>
      </c>
      <c r="S384" s="216"/>
      <c r="T384" s="216"/>
      <c r="U384" s="208" t="str">
        <f t="shared" si="9"/>
        <v/>
      </c>
      <c r="V384" s="210"/>
      <c r="W384" s="238" t="str">
        <f t="shared" si="10"/>
        <v/>
      </c>
      <c r="X384" s="350"/>
      <c r="AT384" s="129"/>
      <c r="AV384" s="114"/>
      <c r="AW384" s="18"/>
      <c r="AY384" s="130"/>
    </row>
    <row r="385" spans="2:51" x14ac:dyDescent="0.25">
      <c r="B385" s="18">
        <v>18.7</v>
      </c>
      <c r="C385" s="18">
        <v>95</v>
      </c>
      <c r="D385" s="18">
        <v>18.7</v>
      </c>
      <c r="E385" s="18">
        <v>0</v>
      </c>
      <c r="F385" s="18">
        <v>0</v>
      </c>
      <c r="G385" s="18">
        <v>70</v>
      </c>
      <c r="H385" s="18">
        <v>1020.4</v>
      </c>
      <c r="I385" s="18">
        <v>0</v>
      </c>
      <c r="J385" s="18">
        <v>0</v>
      </c>
      <c r="K385" s="18">
        <v>0</v>
      </c>
      <c r="L385" s="18">
        <v>0.8</v>
      </c>
      <c r="M385" s="18">
        <v>20.100000000000001</v>
      </c>
      <c r="N385">
        <v>226.4</v>
      </c>
      <c r="O385">
        <v>17.600000000000001</v>
      </c>
      <c r="P385">
        <v>17.600000000000001</v>
      </c>
      <c r="Q385" s="117">
        <v>0.26111111111111102</v>
      </c>
      <c r="S385" s="216"/>
      <c r="T385" s="216"/>
      <c r="U385" s="208" t="str">
        <f t="shared" si="9"/>
        <v/>
      </c>
      <c r="V385" s="210"/>
      <c r="W385" s="238" t="str">
        <f t="shared" si="10"/>
        <v/>
      </c>
      <c r="X385" s="350"/>
      <c r="AT385" s="129"/>
      <c r="AV385" s="114"/>
      <c r="AW385" s="18"/>
      <c r="AY385" s="130"/>
    </row>
    <row r="386" spans="2:51" x14ac:dyDescent="0.25">
      <c r="B386" s="18">
        <v>18.7</v>
      </c>
      <c r="C386" s="18">
        <v>95</v>
      </c>
      <c r="D386" s="18">
        <v>18.7</v>
      </c>
      <c r="E386" s="18">
        <v>0</v>
      </c>
      <c r="F386" s="18">
        <v>0</v>
      </c>
      <c r="G386" s="18">
        <v>65</v>
      </c>
      <c r="H386" s="18">
        <v>1020.5</v>
      </c>
      <c r="I386" s="18">
        <v>0</v>
      </c>
      <c r="J386" s="18">
        <v>0</v>
      </c>
      <c r="K386" s="18">
        <v>0</v>
      </c>
      <c r="L386" s="18">
        <v>0.8</v>
      </c>
      <c r="M386" s="18">
        <v>20.100000000000001</v>
      </c>
      <c r="N386">
        <v>226.4</v>
      </c>
      <c r="O386">
        <v>17.600000000000001</v>
      </c>
      <c r="P386">
        <v>17.7</v>
      </c>
      <c r="Q386" s="117">
        <v>0.26180555555555601</v>
      </c>
      <c r="S386" s="216"/>
      <c r="T386" s="216"/>
      <c r="U386" s="208" t="str">
        <f t="shared" si="9"/>
        <v/>
      </c>
      <c r="V386" s="210"/>
      <c r="W386" s="238" t="str">
        <f t="shared" si="10"/>
        <v/>
      </c>
      <c r="X386" s="350"/>
      <c r="AT386" s="129"/>
      <c r="AV386" s="114"/>
      <c r="AW386" s="18"/>
      <c r="AY386" s="130"/>
    </row>
    <row r="387" spans="2:51" x14ac:dyDescent="0.25">
      <c r="B387" s="18">
        <v>18.7</v>
      </c>
      <c r="C387" s="18">
        <v>95</v>
      </c>
      <c r="D387" s="18">
        <v>18.7</v>
      </c>
      <c r="E387" s="18">
        <v>0</v>
      </c>
      <c r="F387" s="18">
        <v>0</v>
      </c>
      <c r="G387" s="18">
        <v>71</v>
      </c>
      <c r="H387" s="18">
        <v>1020.5</v>
      </c>
      <c r="I387" s="18">
        <v>0</v>
      </c>
      <c r="J387" s="18">
        <v>0</v>
      </c>
      <c r="K387" s="18">
        <v>0</v>
      </c>
      <c r="L387" s="18">
        <v>0.8</v>
      </c>
      <c r="M387" s="18">
        <v>20.100000000000001</v>
      </c>
      <c r="N387">
        <v>226.4</v>
      </c>
      <c r="O387">
        <v>17.600000000000001</v>
      </c>
      <c r="P387">
        <v>17.7</v>
      </c>
      <c r="Q387" s="117">
        <v>0.26250000000000001</v>
      </c>
      <c r="S387" s="216"/>
      <c r="T387" s="216"/>
      <c r="U387" s="208" t="str">
        <f t="shared" si="9"/>
        <v/>
      </c>
      <c r="V387" s="210"/>
      <c r="W387" s="238" t="str">
        <f t="shared" si="10"/>
        <v/>
      </c>
      <c r="X387" s="350"/>
      <c r="AT387" s="129"/>
      <c r="AV387" s="114"/>
      <c r="AW387" s="18"/>
      <c r="AY387" s="130"/>
    </row>
    <row r="388" spans="2:51" x14ac:dyDescent="0.25">
      <c r="B388" s="18">
        <v>18.7</v>
      </c>
      <c r="C388" s="18">
        <v>95</v>
      </c>
      <c r="D388" s="18">
        <v>18.7</v>
      </c>
      <c r="E388" s="18">
        <v>0</v>
      </c>
      <c r="F388" s="18">
        <v>0</v>
      </c>
      <c r="G388" s="18">
        <v>66</v>
      </c>
      <c r="H388" s="18">
        <v>1020.6</v>
      </c>
      <c r="I388" s="18">
        <v>0</v>
      </c>
      <c r="J388" s="18">
        <v>0</v>
      </c>
      <c r="K388" s="18">
        <v>0</v>
      </c>
      <c r="L388" s="18">
        <v>0.8</v>
      </c>
      <c r="M388" s="18">
        <v>20.100000000000001</v>
      </c>
      <c r="N388">
        <v>226.4</v>
      </c>
      <c r="O388">
        <v>17.600000000000001</v>
      </c>
      <c r="P388">
        <v>17.7</v>
      </c>
      <c r="Q388" s="117">
        <v>0.26319444444444401</v>
      </c>
      <c r="S388" s="216"/>
      <c r="T388" s="216"/>
      <c r="U388" s="208" t="str">
        <f t="shared" si="9"/>
        <v/>
      </c>
      <c r="V388" s="210"/>
      <c r="W388" s="238" t="str">
        <f t="shared" si="10"/>
        <v/>
      </c>
      <c r="X388" s="350"/>
      <c r="AT388" s="129"/>
      <c r="AV388" s="114"/>
      <c r="AW388" s="18"/>
      <c r="AY388" s="130"/>
    </row>
    <row r="389" spans="2:51" x14ac:dyDescent="0.25">
      <c r="B389" s="18">
        <v>18.7</v>
      </c>
      <c r="C389" s="18">
        <v>95</v>
      </c>
      <c r="D389" s="18">
        <v>18.7</v>
      </c>
      <c r="E389" s="18">
        <v>0</v>
      </c>
      <c r="F389" s="18">
        <v>0</v>
      </c>
      <c r="G389" s="18">
        <v>69</v>
      </c>
      <c r="H389" s="18">
        <v>1020.5</v>
      </c>
      <c r="I389" s="18">
        <v>0</v>
      </c>
      <c r="J389" s="18">
        <v>0</v>
      </c>
      <c r="K389" s="18">
        <v>0</v>
      </c>
      <c r="L389" s="18">
        <v>0.8</v>
      </c>
      <c r="M389" s="18">
        <v>20.100000000000001</v>
      </c>
      <c r="N389">
        <v>226.4</v>
      </c>
      <c r="O389">
        <v>17.600000000000001</v>
      </c>
      <c r="P389">
        <v>17.600000000000001</v>
      </c>
      <c r="Q389" s="117">
        <v>0.26388888888888901</v>
      </c>
      <c r="S389" s="216"/>
      <c r="T389" s="216"/>
      <c r="U389" s="208" t="str">
        <f t="shared" si="9"/>
        <v/>
      </c>
      <c r="V389" s="210"/>
      <c r="W389" s="238" t="str">
        <f t="shared" si="10"/>
        <v/>
      </c>
      <c r="X389" s="350"/>
      <c r="AT389" s="129"/>
      <c r="AV389" s="114"/>
      <c r="AW389" s="18"/>
      <c r="AY389" s="130"/>
    </row>
    <row r="390" spans="2:51" x14ac:dyDescent="0.25">
      <c r="B390" s="18">
        <v>18.7</v>
      </c>
      <c r="C390" s="18">
        <v>95</v>
      </c>
      <c r="D390" s="18">
        <v>18.7</v>
      </c>
      <c r="E390" s="18">
        <v>0</v>
      </c>
      <c r="F390" s="18">
        <v>0</v>
      </c>
      <c r="G390" s="18">
        <v>29</v>
      </c>
      <c r="H390" s="18">
        <v>1020.4</v>
      </c>
      <c r="I390" s="18">
        <v>0</v>
      </c>
      <c r="J390" s="18">
        <v>0</v>
      </c>
      <c r="K390" s="18">
        <v>0</v>
      </c>
      <c r="L390" s="18">
        <v>0.8</v>
      </c>
      <c r="M390" s="18">
        <v>20.100000000000001</v>
      </c>
      <c r="N390">
        <v>226.4</v>
      </c>
      <c r="O390">
        <v>17.600000000000001</v>
      </c>
      <c r="P390">
        <v>17.600000000000001</v>
      </c>
      <c r="Q390" s="117">
        <v>0.264583333333333</v>
      </c>
      <c r="S390" s="216"/>
      <c r="T390" s="216"/>
      <c r="U390" s="208" t="str">
        <f t="shared" si="9"/>
        <v/>
      </c>
      <c r="V390" s="210"/>
      <c r="W390" s="238" t="str">
        <f t="shared" si="10"/>
        <v/>
      </c>
      <c r="X390" s="350"/>
      <c r="AT390" s="129"/>
      <c r="AV390" s="114"/>
      <c r="AW390" s="18"/>
      <c r="AY390" s="130"/>
    </row>
    <row r="391" spans="2:51" x14ac:dyDescent="0.25">
      <c r="B391" s="18">
        <v>18.7</v>
      </c>
      <c r="C391" s="18">
        <v>95</v>
      </c>
      <c r="D391" s="18">
        <v>18.7</v>
      </c>
      <c r="E391" s="18">
        <v>0</v>
      </c>
      <c r="F391" s="18">
        <v>0</v>
      </c>
      <c r="G391" s="18">
        <v>63</v>
      </c>
      <c r="H391" s="18">
        <v>1020.7</v>
      </c>
      <c r="I391" s="18">
        <v>0</v>
      </c>
      <c r="J391" s="18">
        <v>0</v>
      </c>
      <c r="K391" s="18">
        <v>0</v>
      </c>
      <c r="L391" s="18">
        <v>0.8</v>
      </c>
      <c r="M391" s="18">
        <v>20.100000000000001</v>
      </c>
      <c r="N391">
        <v>226.4</v>
      </c>
      <c r="O391">
        <v>17.600000000000001</v>
      </c>
      <c r="P391">
        <v>17.600000000000001</v>
      </c>
      <c r="Q391" s="117">
        <v>0.265277777777778</v>
      </c>
      <c r="S391" s="216"/>
      <c r="T391" s="216"/>
      <c r="U391" s="208" t="str">
        <f t="shared" si="9"/>
        <v/>
      </c>
      <c r="V391" s="210"/>
      <c r="W391" s="238" t="str">
        <f t="shared" si="10"/>
        <v/>
      </c>
      <c r="X391" s="350"/>
      <c r="AT391" s="129"/>
      <c r="AV391" s="114"/>
      <c r="AW391" s="18"/>
      <c r="AY391" s="130"/>
    </row>
    <row r="392" spans="2:51" x14ac:dyDescent="0.25">
      <c r="B392" s="18">
        <v>18.7</v>
      </c>
      <c r="C392" s="18">
        <v>95</v>
      </c>
      <c r="D392" s="18">
        <v>18.7</v>
      </c>
      <c r="E392" s="18">
        <v>0</v>
      </c>
      <c r="F392" s="18">
        <v>0</v>
      </c>
      <c r="G392" s="18">
        <v>63</v>
      </c>
      <c r="H392" s="18">
        <v>1020.7</v>
      </c>
      <c r="I392" s="18">
        <v>0</v>
      </c>
      <c r="J392" s="18">
        <v>0</v>
      </c>
      <c r="K392" s="18">
        <v>0</v>
      </c>
      <c r="L392" s="18">
        <v>0.8</v>
      </c>
      <c r="M392" s="18">
        <v>20.100000000000001</v>
      </c>
      <c r="N392">
        <v>226.4</v>
      </c>
      <c r="O392">
        <v>17.600000000000001</v>
      </c>
      <c r="P392">
        <v>17.600000000000001</v>
      </c>
      <c r="Q392" s="117">
        <v>0.265972222222222</v>
      </c>
      <c r="S392" s="216"/>
      <c r="T392" s="216"/>
      <c r="U392" s="208" t="str">
        <f t="shared" si="9"/>
        <v/>
      </c>
      <c r="V392" s="210"/>
      <c r="W392" s="238" t="str">
        <f t="shared" si="10"/>
        <v/>
      </c>
      <c r="X392" s="350"/>
      <c r="AT392" s="129"/>
      <c r="AV392" s="114"/>
      <c r="AW392" s="18"/>
      <c r="AY392" s="130"/>
    </row>
    <row r="393" spans="2:51" x14ac:dyDescent="0.25">
      <c r="B393" s="18">
        <v>18.7</v>
      </c>
      <c r="C393" s="18">
        <v>95</v>
      </c>
      <c r="D393" s="18">
        <v>18.7</v>
      </c>
      <c r="E393" s="18">
        <v>0</v>
      </c>
      <c r="F393" s="18">
        <v>0</v>
      </c>
      <c r="G393" s="18">
        <v>67</v>
      </c>
      <c r="H393" s="18">
        <v>1020.3</v>
      </c>
      <c r="I393" s="18">
        <v>0</v>
      </c>
      <c r="J393" s="18">
        <v>0</v>
      </c>
      <c r="K393" s="18">
        <v>0</v>
      </c>
      <c r="L393" s="18">
        <v>0.8</v>
      </c>
      <c r="M393" s="18">
        <v>20.100000000000001</v>
      </c>
      <c r="N393">
        <v>226.4</v>
      </c>
      <c r="O393">
        <v>17.600000000000001</v>
      </c>
      <c r="P393">
        <v>17.600000000000001</v>
      </c>
      <c r="Q393" s="117">
        <v>0.266666666666667</v>
      </c>
      <c r="S393" s="216"/>
      <c r="T393" s="216"/>
      <c r="U393" s="208" t="str">
        <f t="shared" si="9"/>
        <v/>
      </c>
      <c r="V393" s="210"/>
      <c r="W393" s="238" t="str">
        <f t="shared" si="10"/>
        <v/>
      </c>
      <c r="X393" s="350"/>
      <c r="AT393" s="129"/>
      <c r="AV393" s="114"/>
      <c r="AW393" s="18"/>
      <c r="AY393" s="130"/>
    </row>
    <row r="394" spans="2:51" x14ac:dyDescent="0.25">
      <c r="B394" s="18">
        <v>18.7</v>
      </c>
      <c r="C394" s="18">
        <v>95</v>
      </c>
      <c r="D394" s="18">
        <v>18.7</v>
      </c>
      <c r="E394" s="18">
        <v>0</v>
      </c>
      <c r="F394" s="18">
        <v>0</v>
      </c>
      <c r="G394" s="18">
        <v>59</v>
      </c>
      <c r="H394" s="18">
        <v>1020.5</v>
      </c>
      <c r="I394" s="18">
        <v>0</v>
      </c>
      <c r="J394" s="18">
        <v>0</v>
      </c>
      <c r="K394" s="18">
        <v>0</v>
      </c>
      <c r="L394" s="18">
        <v>0.8</v>
      </c>
      <c r="M394" s="18">
        <v>20.100000000000001</v>
      </c>
      <c r="N394">
        <v>226.4</v>
      </c>
      <c r="O394">
        <v>17.600000000000001</v>
      </c>
      <c r="P394">
        <v>17.600000000000001</v>
      </c>
      <c r="Q394" s="117">
        <v>0.26736111111111099</v>
      </c>
      <c r="S394" s="216"/>
      <c r="T394" s="216"/>
      <c r="U394" s="208" t="str">
        <f t="shared" si="9"/>
        <v/>
      </c>
      <c r="V394" s="210"/>
      <c r="W394" s="238" t="str">
        <f t="shared" si="10"/>
        <v/>
      </c>
      <c r="X394" s="350"/>
      <c r="AT394" s="129"/>
      <c r="AV394" s="114"/>
      <c r="AW394" s="18"/>
      <c r="AY394" s="130"/>
    </row>
    <row r="395" spans="2:51" x14ac:dyDescent="0.25">
      <c r="B395" s="18">
        <v>18.7</v>
      </c>
      <c r="C395" s="18">
        <v>95</v>
      </c>
      <c r="D395" s="18">
        <v>18.7</v>
      </c>
      <c r="E395" s="18">
        <v>0</v>
      </c>
      <c r="F395" s="18">
        <v>0</v>
      </c>
      <c r="G395" s="18">
        <v>63</v>
      </c>
      <c r="H395" s="18">
        <v>1020.7</v>
      </c>
      <c r="I395" s="18">
        <v>0</v>
      </c>
      <c r="J395" s="18">
        <v>0</v>
      </c>
      <c r="K395" s="18">
        <v>0</v>
      </c>
      <c r="L395" s="18">
        <v>0.8</v>
      </c>
      <c r="M395" s="18">
        <v>20.100000000000001</v>
      </c>
      <c r="N395">
        <v>226.4</v>
      </c>
      <c r="O395">
        <v>17.600000000000001</v>
      </c>
      <c r="P395">
        <v>17.600000000000001</v>
      </c>
      <c r="Q395" s="117">
        <v>0.26805555555555599</v>
      </c>
      <c r="S395" s="216"/>
      <c r="T395" s="216"/>
      <c r="U395" s="208" t="str">
        <f t="shared" si="9"/>
        <v/>
      </c>
      <c r="V395" s="210"/>
      <c r="W395" s="238" t="str">
        <f t="shared" si="10"/>
        <v/>
      </c>
      <c r="X395" s="350"/>
      <c r="AT395" s="129"/>
      <c r="AV395" s="114"/>
      <c r="AW395" s="18"/>
      <c r="AY395" s="130"/>
    </row>
    <row r="396" spans="2:51" x14ac:dyDescent="0.25">
      <c r="B396" s="18">
        <v>18.7</v>
      </c>
      <c r="C396" s="18">
        <v>95</v>
      </c>
      <c r="D396" s="18">
        <v>18.7</v>
      </c>
      <c r="E396" s="18">
        <v>0.4</v>
      </c>
      <c r="F396" s="18">
        <v>1.8</v>
      </c>
      <c r="G396" s="18">
        <v>42</v>
      </c>
      <c r="H396" s="18">
        <v>1020.5</v>
      </c>
      <c r="I396" s="18">
        <v>0</v>
      </c>
      <c r="J396" s="18">
        <v>0</v>
      </c>
      <c r="K396" s="18">
        <v>0</v>
      </c>
      <c r="L396" s="18">
        <v>0.8</v>
      </c>
      <c r="M396" s="18">
        <v>20.100000000000001</v>
      </c>
      <c r="N396">
        <v>226.4</v>
      </c>
      <c r="O396">
        <v>17.600000000000001</v>
      </c>
      <c r="P396">
        <v>17.600000000000001</v>
      </c>
      <c r="Q396" s="117">
        <v>0.26874999999999999</v>
      </c>
      <c r="S396" s="216"/>
      <c r="T396" s="216"/>
      <c r="U396" s="208" t="str">
        <f t="shared" ref="U396:U459" si="11">IF(J396&gt;0,60,"")</f>
        <v/>
      </c>
      <c r="V396" s="210"/>
      <c r="W396" s="238" t="str">
        <f t="shared" si="10"/>
        <v/>
      </c>
      <c r="X396" s="350"/>
      <c r="AT396" s="129"/>
      <c r="AV396" s="114"/>
      <c r="AW396" s="18"/>
      <c r="AY396" s="130"/>
    </row>
    <row r="397" spans="2:51" x14ac:dyDescent="0.25">
      <c r="B397" s="18">
        <v>18.7</v>
      </c>
      <c r="C397" s="18">
        <v>95</v>
      </c>
      <c r="D397" s="18">
        <v>18.7</v>
      </c>
      <c r="E397" s="18">
        <v>0.7</v>
      </c>
      <c r="F397" s="18">
        <v>1.8</v>
      </c>
      <c r="G397" s="18">
        <v>55</v>
      </c>
      <c r="H397" s="18">
        <v>1020.7</v>
      </c>
      <c r="I397" s="18">
        <v>0</v>
      </c>
      <c r="J397" s="18">
        <v>0</v>
      </c>
      <c r="K397" s="18">
        <v>0</v>
      </c>
      <c r="L397" s="18">
        <v>0.8</v>
      </c>
      <c r="M397" s="18">
        <v>20.100000000000001</v>
      </c>
      <c r="N397">
        <v>226.4</v>
      </c>
      <c r="O397">
        <v>17.600000000000001</v>
      </c>
      <c r="P397">
        <v>17.600000000000001</v>
      </c>
      <c r="Q397" s="117">
        <v>0.26944444444444399</v>
      </c>
      <c r="S397" s="216"/>
      <c r="T397" s="216"/>
      <c r="U397" s="208" t="str">
        <f t="shared" si="11"/>
        <v/>
      </c>
      <c r="V397" s="210"/>
      <c r="W397" s="238" t="str">
        <f t="shared" si="10"/>
        <v/>
      </c>
      <c r="X397" s="350"/>
      <c r="AT397" s="129"/>
      <c r="AV397" s="114"/>
      <c r="AW397" s="18"/>
      <c r="AY397" s="130"/>
    </row>
    <row r="398" spans="2:51" x14ac:dyDescent="0.25">
      <c r="B398" s="18">
        <v>18.7</v>
      </c>
      <c r="C398" s="18">
        <v>95</v>
      </c>
      <c r="D398" s="18">
        <v>18.7</v>
      </c>
      <c r="E398" s="18">
        <v>1.8</v>
      </c>
      <c r="F398" s="18">
        <v>1.8</v>
      </c>
      <c r="G398" s="18">
        <v>44</v>
      </c>
      <c r="H398" s="18">
        <v>1020.6</v>
      </c>
      <c r="I398" s="18">
        <v>0</v>
      </c>
      <c r="J398" s="18">
        <v>0</v>
      </c>
      <c r="K398" s="18">
        <v>0</v>
      </c>
      <c r="L398" s="18">
        <v>0.8</v>
      </c>
      <c r="M398" s="18">
        <v>20.100000000000001</v>
      </c>
      <c r="N398">
        <v>226.4</v>
      </c>
      <c r="O398">
        <v>17.600000000000001</v>
      </c>
      <c r="P398">
        <v>17.600000000000001</v>
      </c>
      <c r="Q398" s="117">
        <v>0.27013888888888898</v>
      </c>
      <c r="S398" s="216"/>
      <c r="T398" s="216"/>
      <c r="U398" s="208" t="str">
        <f t="shared" si="11"/>
        <v/>
      </c>
      <c r="V398" s="210"/>
      <c r="W398" s="238" t="str">
        <f t="shared" si="10"/>
        <v/>
      </c>
      <c r="X398" s="350"/>
      <c r="AT398" s="129"/>
      <c r="AV398" s="114"/>
      <c r="AW398" s="18"/>
      <c r="AY398" s="130"/>
    </row>
    <row r="399" spans="2:51" x14ac:dyDescent="0.25">
      <c r="B399" s="18">
        <v>18.7</v>
      </c>
      <c r="C399" s="18">
        <v>95</v>
      </c>
      <c r="D399" s="18">
        <v>18.7</v>
      </c>
      <c r="E399" s="18">
        <v>1.8</v>
      </c>
      <c r="F399" s="18">
        <v>1.8</v>
      </c>
      <c r="G399" s="18">
        <v>46</v>
      </c>
      <c r="H399" s="18">
        <v>1020.5</v>
      </c>
      <c r="I399" s="18">
        <v>0</v>
      </c>
      <c r="J399" s="18">
        <v>0</v>
      </c>
      <c r="K399" s="18">
        <v>0</v>
      </c>
      <c r="L399" s="18">
        <v>0.8</v>
      </c>
      <c r="M399" s="18">
        <v>20.100000000000001</v>
      </c>
      <c r="N399">
        <v>226.4</v>
      </c>
      <c r="O399">
        <v>17.600000000000001</v>
      </c>
      <c r="P399">
        <v>17.600000000000001</v>
      </c>
      <c r="Q399" s="117">
        <v>0.27083333333333298</v>
      </c>
      <c r="S399" s="216">
        <f>MAX(O399,P399)</f>
        <v>17.600000000000001</v>
      </c>
      <c r="T399" s="216">
        <f>(S399-B399)-2</f>
        <v>-3.0999999999999979</v>
      </c>
      <c r="U399" s="208" t="str">
        <f t="shared" si="11"/>
        <v/>
      </c>
      <c r="V399" s="210"/>
      <c r="W399" s="238" t="str">
        <f t="shared" si="10"/>
        <v/>
      </c>
      <c r="X399" s="350"/>
      <c r="AT399" s="129"/>
      <c r="AV399" s="114"/>
      <c r="AW399" s="18"/>
      <c r="AY399" s="130"/>
    </row>
    <row r="400" spans="2:51" x14ac:dyDescent="0.25">
      <c r="B400" s="18">
        <v>18.7</v>
      </c>
      <c r="C400" s="18">
        <v>95</v>
      </c>
      <c r="D400" s="18">
        <v>18.7</v>
      </c>
      <c r="E400" s="18">
        <v>0</v>
      </c>
      <c r="F400" s="18">
        <v>0</v>
      </c>
      <c r="G400" s="18">
        <v>60</v>
      </c>
      <c r="H400" s="18">
        <v>1020.4</v>
      </c>
      <c r="I400" s="18">
        <v>0</v>
      </c>
      <c r="J400" s="18">
        <v>0</v>
      </c>
      <c r="K400" s="18">
        <v>0</v>
      </c>
      <c r="L400" s="18">
        <v>0.8</v>
      </c>
      <c r="M400" s="18">
        <v>20.100000000000001</v>
      </c>
      <c r="N400">
        <v>226.4</v>
      </c>
      <c r="O400">
        <v>17.600000000000001</v>
      </c>
      <c r="P400">
        <v>17.600000000000001</v>
      </c>
      <c r="Q400" s="117">
        <v>0.27152777777777798</v>
      </c>
      <c r="S400" s="216"/>
      <c r="T400" s="216">
        <f t="shared" ref="T400:T463" si="12">(S400-B400)-2</f>
        <v>-20.7</v>
      </c>
      <c r="U400" s="208" t="str">
        <f t="shared" si="11"/>
        <v/>
      </c>
      <c r="V400" s="210"/>
      <c r="W400" s="238" t="str">
        <f t="shared" si="10"/>
        <v/>
      </c>
      <c r="X400" s="350"/>
      <c r="AT400" s="129"/>
      <c r="AV400" s="114"/>
      <c r="AW400" s="18"/>
      <c r="AY400" s="130"/>
    </row>
    <row r="401" spans="2:51" x14ac:dyDescent="0.25">
      <c r="B401" s="18">
        <v>18.7</v>
      </c>
      <c r="C401" s="18">
        <v>95</v>
      </c>
      <c r="D401" s="18">
        <v>18.7</v>
      </c>
      <c r="E401" s="18">
        <v>0.4</v>
      </c>
      <c r="F401" s="18">
        <v>1.8</v>
      </c>
      <c r="G401" s="18">
        <v>49</v>
      </c>
      <c r="H401" s="18">
        <v>1020.4</v>
      </c>
      <c r="I401" s="18">
        <v>0</v>
      </c>
      <c r="J401" s="18">
        <v>0</v>
      </c>
      <c r="K401" s="18">
        <v>0</v>
      </c>
      <c r="L401" s="18">
        <v>0.8</v>
      </c>
      <c r="M401" s="18">
        <v>20.100000000000001</v>
      </c>
      <c r="N401">
        <v>226.4</v>
      </c>
      <c r="O401">
        <v>17.600000000000001</v>
      </c>
      <c r="P401">
        <v>17.600000000000001</v>
      </c>
      <c r="Q401" s="117">
        <v>0.27222222222222198</v>
      </c>
      <c r="S401" s="216">
        <f t="shared" ref="S401:S464" si="13">MAX(O401,P401)</f>
        <v>17.600000000000001</v>
      </c>
      <c r="T401" s="216">
        <f t="shared" si="12"/>
        <v>-3.0999999999999979</v>
      </c>
      <c r="U401" s="208" t="str">
        <f t="shared" si="11"/>
        <v/>
      </c>
      <c r="V401" s="210"/>
      <c r="W401" s="238" t="str">
        <f t="shared" si="10"/>
        <v/>
      </c>
      <c r="X401" s="350"/>
      <c r="AT401" s="129"/>
      <c r="AV401" s="114"/>
      <c r="AW401" s="18"/>
      <c r="AY401" s="130"/>
    </row>
    <row r="402" spans="2:51" x14ac:dyDescent="0.25">
      <c r="B402" s="18">
        <v>18.600000000000001</v>
      </c>
      <c r="C402" s="18">
        <v>95</v>
      </c>
      <c r="D402" s="18">
        <v>18.600000000000001</v>
      </c>
      <c r="E402" s="18">
        <v>0</v>
      </c>
      <c r="F402" s="18">
        <v>0</v>
      </c>
      <c r="G402" s="18">
        <v>66</v>
      </c>
      <c r="H402" s="18">
        <v>1020.3</v>
      </c>
      <c r="I402" s="18">
        <v>0</v>
      </c>
      <c r="J402" s="18">
        <v>0</v>
      </c>
      <c r="K402" s="18">
        <v>0</v>
      </c>
      <c r="L402" s="18">
        <v>0.8</v>
      </c>
      <c r="M402" s="18">
        <v>20.100000000000001</v>
      </c>
      <c r="N402">
        <v>226.4</v>
      </c>
      <c r="O402">
        <v>17.7</v>
      </c>
      <c r="P402">
        <v>17.600000000000001</v>
      </c>
      <c r="Q402" s="117">
        <v>0.27291666666666697</v>
      </c>
      <c r="S402" s="216">
        <f t="shared" si="13"/>
        <v>17.7</v>
      </c>
      <c r="T402" s="216">
        <f t="shared" si="12"/>
        <v>-2.9000000000000021</v>
      </c>
      <c r="U402" s="208" t="str">
        <f t="shared" si="11"/>
        <v/>
      </c>
      <c r="V402" s="210"/>
      <c r="W402" s="238" t="str">
        <f t="shared" si="10"/>
        <v/>
      </c>
      <c r="X402" s="350"/>
      <c r="AT402" s="129"/>
      <c r="AV402" s="114"/>
      <c r="AW402" s="18"/>
      <c r="AY402" s="130"/>
    </row>
    <row r="403" spans="2:51" x14ac:dyDescent="0.25">
      <c r="B403" s="18">
        <v>18.600000000000001</v>
      </c>
      <c r="C403" s="18">
        <v>95</v>
      </c>
      <c r="D403" s="18">
        <v>18.600000000000001</v>
      </c>
      <c r="E403" s="18">
        <v>1.1000000000000001</v>
      </c>
      <c r="F403" s="18">
        <v>1.8</v>
      </c>
      <c r="G403" s="18">
        <v>53</v>
      </c>
      <c r="H403" s="18">
        <v>1020.3</v>
      </c>
      <c r="I403" s="18">
        <v>0</v>
      </c>
      <c r="J403" s="18">
        <v>0</v>
      </c>
      <c r="K403" s="18">
        <v>0</v>
      </c>
      <c r="L403" s="18">
        <v>0.8</v>
      </c>
      <c r="M403" s="18">
        <v>20.100000000000001</v>
      </c>
      <c r="N403">
        <v>226.4</v>
      </c>
      <c r="O403">
        <v>17.7</v>
      </c>
      <c r="P403">
        <v>17.600000000000001</v>
      </c>
      <c r="Q403" s="117">
        <v>0.27361111111111103</v>
      </c>
      <c r="S403" s="216">
        <f t="shared" si="13"/>
        <v>17.7</v>
      </c>
      <c r="T403" s="216">
        <f t="shared" si="12"/>
        <v>-2.9000000000000021</v>
      </c>
      <c r="U403" s="208" t="str">
        <f t="shared" si="11"/>
        <v/>
      </c>
      <c r="V403" s="210"/>
      <c r="W403" s="238" t="str">
        <f t="shared" si="10"/>
        <v/>
      </c>
      <c r="X403" s="350"/>
      <c r="AT403" s="129"/>
      <c r="AV403" s="114"/>
      <c r="AW403" s="18"/>
      <c r="AY403" s="130"/>
    </row>
    <row r="404" spans="2:51" x14ac:dyDescent="0.25">
      <c r="B404" s="18">
        <v>18.600000000000001</v>
      </c>
      <c r="C404" s="18">
        <v>95</v>
      </c>
      <c r="D404" s="18">
        <v>18.600000000000001</v>
      </c>
      <c r="E404" s="18">
        <v>0</v>
      </c>
      <c r="F404" s="18">
        <v>0</v>
      </c>
      <c r="G404" s="18">
        <v>70</v>
      </c>
      <c r="H404" s="18">
        <v>1020.4</v>
      </c>
      <c r="I404" s="18">
        <v>0</v>
      </c>
      <c r="J404" s="18">
        <v>0</v>
      </c>
      <c r="K404" s="18">
        <v>0</v>
      </c>
      <c r="L404" s="18">
        <v>0.8</v>
      </c>
      <c r="M404" s="18">
        <v>20.100000000000001</v>
      </c>
      <c r="N404">
        <v>226.4</v>
      </c>
      <c r="O404">
        <v>17.600000000000001</v>
      </c>
      <c r="P404">
        <v>17.600000000000001</v>
      </c>
      <c r="Q404" s="117">
        <v>0.27430555555555602</v>
      </c>
      <c r="S404" s="216">
        <f t="shared" si="13"/>
        <v>17.600000000000001</v>
      </c>
      <c r="T404" s="216">
        <f t="shared" si="12"/>
        <v>-3</v>
      </c>
      <c r="U404" s="208" t="str">
        <f t="shared" si="11"/>
        <v/>
      </c>
      <c r="V404" s="210"/>
      <c r="W404" s="238" t="str">
        <f t="shared" si="10"/>
        <v/>
      </c>
      <c r="X404" s="350"/>
      <c r="AT404" s="129"/>
      <c r="AV404" s="114"/>
      <c r="AW404" s="18"/>
      <c r="AY404" s="130"/>
    </row>
    <row r="405" spans="2:51" x14ac:dyDescent="0.25">
      <c r="B405" s="18">
        <v>18.600000000000001</v>
      </c>
      <c r="C405" s="18">
        <v>95</v>
      </c>
      <c r="D405" s="18">
        <v>18.600000000000001</v>
      </c>
      <c r="E405" s="18">
        <v>0</v>
      </c>
      <c r="F405" s="18">
        <v>0</v>
      </c>
      <c r="G405" s="18">
        <v>68</v>
      </c>
      <c r="H405" s="18">
        <v>1020.5</v>
      </c>
      <c r="I405" s="18">
        <v>0</v>
      </c>
      <c r="J405" s="18">
        <v>0</v>
      </c>
      <c r="K405" s="18">
        <v>0</v>
      </c>
      <c r="L405" s="18">
        <v>0.8</v>
      </c>
      <c r="M405" s="18">
        <v>20.100000000000001</v>
      </c>
      <c r="N405">
        <v>226.4</v>
      </c>
      <c r="O405">
        <v>17.600000000000001</v>
      </c>
      <c r="P405">
        <v>17.600000000000001</v>
      </c>
      <c r="Q405" s="117">
        <v>0.27500000000000002</v>
      </c>
      <c r="S405" s="216">
        <f t="shared" si="13"/>
        <v>17.600000000000001</v>
      </c>
      <c r="T405" s="216">
        <f t="shared" si="12"/>
        <v>-3</v>
      </c>
      <c r="U405" s="208" t="str">
        <f t="shared" si="11"/>
        <v/>
      </c>
      <c r="V405" s="210"/>
      <c r="W405" s="238" t="str">
        <f t="shared" si="10"/>
        <v/>
      </c>
      <c r="X405" s="350"/>
      <c r="AT405" s="129"/>
      <c r="AV405" s="114"/>
      <c r="AW405" s="18"/>
      <c r="AY405" s="130"/>
    </row>
    <row r="406" spans="2:51" x14ac:dyDescent="0.25">
      <c r="B406" s="18">
        <v>18.600000000000001</v>
      </c>
      <c r="C406" s="18">
        <v>95</v>
      </c>
      <c r="D406" s="18">
        <v>18.600000000000001</v>
      </c>
      <c r="E406" s="18">
        <v>0.7</v>
      </c>
      <c r="F406" s="18">
        <v>1.8</v>
      </c>
      <c r="G406" s="18">
        <v>64</v>
      </c>
      <c r="H406" s="18">
        <v>1020.6</v>
      </c>
      <c r="I406" s="18">
        <v>0</v>
      </c>
      <c r="J406" s="18">
        <v>0</v>
      </c>
      <c r="K406" s="18">
        <v>0</v>
      </c>
      <c r="L406" s="18">
        <v>0.8</v>
      </c>
      <c r="M406" s="18">
        <v>20.100000000000001</v>
      </c>
      <c r="N406">
        <v>226.4</v>
      </c>
      <c r="O406">
        <v>17.600000000000001</v>
      </c>
      <c r="P406">
        <v>17.600000000000001</v>
      </c>
      <c r="Q406" s="117">
        <v>0.27569444444444402</v>
      </c>
      <c r="S406" s="216">
        <f t="shared" si="13"/>
        <v>17.600000000000001</v>
      </c>
      <c r="T406" s="216">
        <f t="shared" si="12"/>
        <v>-3</v>
      </c>
      <c r="U406" s="208" t="str">
        <f t="shared" si="11"/>
        <v/>
      </c>
      <c r="V406" s="210"/>
      <c r="W406" s="238" t="str">
        <f t="shared" si="10"/>
        <v/>
      </c>
      <c r="X406" s="350"/>
      <c r="AT406" s="129"/>
      <c r="AV406" s="114"/>
      <c r="AW406" s="18"/>
      <c r="AY406" s="130"/>
    </row>
    <row r="407" spans="2:51" x14ac:dyDescent="0.25">
      <c r="B407" s="18">
        <v>18.600000000000001</v>
      </c>
      <c r="C407" s="18">
        <v>95</v>
      </c>
      <c r="D407" s="18">
        <v>18.600000000000001</v>
      </c>
      <c r="E407" s="18">
        <v>1.4</v>
      </c>
      <c r="F407" s="18">
        <v>1.8</v>
      </c>
      <c r="G407" s="18">
        <v>49</v>
      </c>
      <c r="H407" s="18">
        <v>1020.4</v>
      </c>
      <c r="I407" s="18">
        <v>0</v>
      </c>
      <c r="J407" s="18">
        <v>0</v>
      </c>
      <c r="K407" s="18">
        <v>0</v>
      </c>
      <c r="L407" s="18">
        <v>0.8</v>
      </c>
      <c r="M407" s="18">
        <v>20.100000000000001</v>
      </c>
      <c r="N407">
        <v>226.4</v>
      </c>
      <c r="O407">
        <v>17.600000000000001</v>
      </c>
      <c r="P407">
        <v>17.5</v>
      </c>
      <c r="Q407" s="117">
        <v>0.27638888888888902</v>
      </c>
      <c r="S407" s="216">
        <f t="shared" si="13"/>
        <v>17.600000000000001</v>
      </c>
      <c r="T407" s="216">
        <f t="shared" si="12"/>
        <v>-3</v>
      </c>
      <c r="U407" s="208" t="str">
        <f t="shared" si="11"/>
        <v/>
      </c>
      <c r="V407" s="210"/>
      <c r="W407" s="238" t="str">
        <f t="shared" si="10"/>
        <v/>
      </c>
      <c r="X407" s="350"/>
      <c r="AT407" s="129"/>
      <c r="AV407" s="114"/>
      <c r="AW407" s="18"/>
      <c r="AY407" s="130"/>
    </row>
    <row r="408" spans="2:51" x14ac:dyDescent="0.25">
      <c r="B408" s="18">
        <v>18.600000000000001</v>
      </c>
      <c r="C408" s="18">
        <v>95</v>
      </c>
      <c r="D408" s="18">
        <v>18.600000000000001</v>
      </c>
      <c r="E408" s="18">
        <v>2.2000000000000002</v>
      </c>
      <c r="F408" s="18">
        <v>3.6</v>
      </c>
      <c r="G408" s="18">
        <v>40</v>
      </c>
      <c r="H408" s="18">
        <v>1020.6</v>
      </c>
      <c r="I408" s="18">
        <v>0</v>
      </c>
      <c r="J408" s="18">
        <v>0</v>
      </c>
      <c r="K408" s="18">
        <v>0</v>
      </c>
      <c r="L408" s="18">
        <v>0.8</v>
      </c>
      <c r="M408" s="18">
        <v>20.100000000000001</v>
      </c>
      <c r="N408">
        <v>226.4</v>
      </c>
      <c r="O408">
        <v>17.600000000000001</v>
      </c>
      <c r="P408">
        <v>17.600000000000001</v>
      </c>
      <c r="Q408" s="117">
        <v>0.27708333333333302</v>
      </c>
      <c r="S408" s="216">
        <f t="shared" si="13"/>
        <v>17.600000000000001</v>
      </c>
      <c r="T408" s="216">
        <f t="shared" si="12"/>
        <v>-3</v>
      </c>
      <c r="U408" s="208" t="str">
        <f t="shared" si="11"/>
        <v/>
      </c>
      <c r="V408" s="210"/>
      <c r="W408" s="238" t="str">
        <f t="shared" si="10"/>
        <v/>
      </c>
      <c r="X408" s="350"/>
      <c r="AT408" s="129"/>
      <c r="AV408" s="114"/>
      <c r="AW408" s="18"/>
      <c r="AY408" s="130"/>
    </row>
    <row r="409" spans="2:51" x14ac:dyDescent="0.25">
      <c r="B409" s="18">
        <v>18.600000000000001</v>
      </c>
      <c r="C409" s="18">
        <v>95</v>
      </c>
      <c r="D409" s="18">
        <v>18.600000000000001</v>
      </c>
      <c r="E409" s="18">
        <v>1.4</v>
      </c>
      <c r="F409" s="18">
        <v>1.8</v>
      </c>
      <c r="G409" s="18">
        <v>50</v>
      </c>
      <c r="H409" s="18">
        <v>1020.4</v>
      </c>
      <c r="I409" s="18">
        <v>0</v>
      </c>
      <c r="J409" s="18">
        <v>0</v>
      </c>
      <c r="K409" s="18">
        <v>0</v>
      </c>
      <c r="L409" s="18">
        <v>0.8</v>
      </c>
      <c r="M409" s="18">
        <v>20.100000000000001</v>
      </c>
      <c r="N409">
        <v>226.4</v>
      </c>
      <c r="O409">
        <v>17.600000000000001</v>
      </c>
      <c r="P409">
        <v>17.5</v>
      </c>
      <c r="Q409" s="117">
        <v>0.27777777777777801</v>
      </c>
      <c r="S409" s="216">
        <f t="shared" si="13"/>
        <v>17.600000000000001</v>
      </c>
      <c r="T409" s="216">
        <f t="shared" si="12"/>
        <v>-3</v>
      </c>
      <c r="U409" s="208" t="str">
        <f t="shared" si="11"/>
        <v/>
      </c>
      <c r="V409" s="210"/>
      <c r="W409" s="238" t="str">
        <f t="shared" si="10"/>
        <v/>
      </c>
      <c r="X409" s="350"/>
      <c r="AT409" s="129"/>
      <c r="AV409" s="114"/>
      <c r="AW409" s="18"/>
      <c r="AY409" s="130"/>
    </row>
    <row r="410" spans="2:51" x14ac:dyDescent="0.25">
      <c r="B410" s="18">
        <v>18.600000000000001</v>
      </c>
      <c r="C410" s="18">
        <v>95</v>
      </c>
      <c r="D410" s="18">
        <v>18.600000000000001</v>
      </c>
      <c r="E410" s="18">
        <v>1.4</v>
      </c>
      <c r="F410" s="18">
        <v>1.8</v>
      </c>
      <c r="G410" s="18">
        <v>37</v>
      </c>
      <c r="H410" s="18">
        <v>1020.4</v>
      </c>
      <c r="I410" s="18">
        <v>0</v>
      </c>
      <c r="J410" s="18">
        <v>0</v>
      </c>
      <c r="K410" s="18">
        <v>0</v>
      </c>
      <c r="L410" s="18">
        <v>0.8</v>
      </c>
      <c r="M410" s="18">
        <v>20.100000000000001</v>
      </c>
      <c r="N410">
        <v>226.4</v>
      </c>
      <c r="O410">
        <v>17.600000000000001</v>
      </c>
      <c r="P410">
        <v>17.600000000000001</v>
      </c>
      <c r="Q410" s="117">
        <v>0.27847222222222201</v>
      </c>
      <c r="S410" s="216">
        <f t="shared" si="13"/>
        <v>17.600000000000001</v>
      </c>
      <c r="T410" s="216">
        <f t="shared" si="12"/>
        <v>-3</v>
      </c>
      <c r="U410" s="208" t="str">
        <f t="shared" si="11"/>
        <v/>
      </c>
      <c r="V410" s="210"/>
      <c r="W410" s="238" t="str">
        <f t="shared" si="10"/>
        <v/>
      </c>
      <c r="X410" s="350"/>
      <c r="AT410" s="129"/>
      <c r="AV410" s="114"/>
      <c r="AW410" s="18"/>
      <c r="AY410" s="130"/>
    </row>
    <row r="411" spans="2:51" x14ac:dyDescent="0.25">
      <c r="B411" s="18">
        <v>18.600000000000001</v>
      </c>
      <c r="C411" s="18">
        <v>95</v>
      </c>
      <c r="D411" s="18">
        <v>18.600000000000001</v>
      </c>
      <c r="E411" s="18">
        <v>2.5</v>
      </c>
      <c r="F411" s="18">
        <v>3.6</v>
      </c>
      <c r="G411" s="18">
        <v>22</v>
      </c>
      <c r="H411" s="18">
        <v>1020.5</v>
      </c>
      <c r="I411" s="18">
        <v>0</v>
      </c>
      <c r="J411" s="18">
        <v>0</v>
      </c>
      <c r="K411" s="18">
        <v>0</v>
      </c>
      <c r="L411" s="18">
        <v>0.8</v>
      </c>
      <c r="M411" s="18">
        <v>20.100000000000001</v>
      </c>
      <c r="N411">
        <v>226.4</v>
      </c>
      <c r="O411">
        <v>17.600000000000001</v>
      </c>
      <c r="P411">
        <v>17.600000000000001</v>
      </c>
      <c r="Q411" s="117">
        <v>0.27916666666666701</v>
      </c>
      <c r="S411" s="216">
        <f t="shared" si="13"/>
        <v>17.600000000000001</v>
      </c>
      <c r="T411" s="216">
        <f t="shared" si="12"/>
        <v>-3</v>
      </c>
      <c r="U411" s="208" t="str">
        <f t="shared" si="11"/>
        <v/>
      </c>
      <c r="V411" s="210"/>
      <c r="W411" s="238" t="str">
        <f t="shared" si="10"/>
        <v/>
      </c>
      <c r="X411" s="350"/>
      <c r="AT411" s="129"/>
      <c r="AV411" s="114"/>
      <c r="AW411" s="18"/>
      <c r="AY411" s="130"/>
    </row>
    <row r="412" spans="2:51" x14ac:dyDescent="0.25">
      <c r="B412" s="18">
        <v>18.600000000000001</v>
      </c>
      <c r="C412" s="18">
        <v>95</v>
      </c>
      <c r="D412" s="18">
        <v>18.600000000000001</v>
      </c>
      <c r="E412" s="18">
        <v>2.2000000000000002</v>
      </c>
      <c r="F412" s="18">
        <v>3.6</v>
      </c>
      <c r="G412" s="18">
        <v>35</v>
      </c>
      <c r="H412" s="18">
        <v>1020.5</v>
      </c>
      <c r="I412" s="18">
        <v>0</v>
      </c>
      <c r="J412" s="18">
        <v>0</v>
      </c>
      <c r="K412" s="18">
        <v>0</v>
      </c>
      <c r="L412" s="18">
        <v>0.8</v>
      </c>
      <c r="M412" s="18">
        <v>20.100000000000001</v>
      </c>
      <c r="N412">
        <v>226.4</v>
      </c>
      <c r="O412">
        <v>17.600000000000001</v>
      </c>
      <c r="P412">
        <v>17.600000000000001</v>
      </c>
      <c r="Q412" s="117">
        <v>0.27986111111111101</v>
      </c>
      <c r="S412" s="216">
        <f t="shared" si="13"/>
        <v>17.600000000000001</v>
      </c>
      <c r="T412" s="216">
        <f t="shared" si="12"/>
        <v>-3</v>
      </c>
      <c r="U412" s="208" t="str">
        <f t="shared" si="11"/>
        <v/>
      </c>
      <c r="V412" s="210"/>
      <c r="W412" s="238" t="str">
        <f t="shared" si="10"/>
        <v/>
      </c>
      <c r="X412" s="350"/>
      <c r="AT412" s="129"/>
      <c r="AV412" s="114"/>
      <c r="AW412" s="18"/>
      <c r="AY412" s="130"/>
    </row>
    <row r="413" spans="2:51" x14ac:dyDescent="0.25">
      <c r="B413" s="18">
        <v>18.600000000000001</v>
      </c>
      <c r="C413" s="18">
        <v>95</v>
      </c>
      <c r="D413" s="18">
        <v>18.600000000000001</v>
      </c>
      <c r="E413" s="18">
        <v>0.4</v>
      </c>
      <c r="F413" s="18">
        <v>1.8</v>
      </c>
      <c r="G413" s="18">
        <v>46</v>
      </c>
      <c r="H413" s="18">
        <v>1020.6</v>
      </c>
      <c r="I413" s="18">
        <v>0</v>
      </c>
      <c r="J413" s="18">
        <v>0</v>
      </c>
      <c r="K413" s="18">
        <v>0</v>
      </c>
      <c r="L413" s="18">
        <v>0.8</v>
      </c>
      <c r="M413" s="18">
        <v>20.100000000000001</v>
      </c>
      <c r="N413">
        <v>226.4</v>
      </c>
      <c r="O413">
        <v>17.600000000000001</v>
      </c>
      <c r="P413">
        <v>17.600000000000001</v>
      </c>
      <c r="Q413" s="117">
        <v>0.280555555555556</v>
      </c>
      <c r="S413" s="216">
        <f t="shared" si="13"/>
        <v>17.600000000000001</v>
      </c>
      <c r="T413" s="216">
        <f t="shared" si="12"/>
        <v>-3</v>
      </c>
      <c r="U413" s="208" t="str">
        <f t="shared" si="11"/>
        <v/>
      </c>
      <c r="V413" s="210"/>
      <c r="W413" s="238" t="str">
        <f t="shared" si="10"/>
        <v/>
      </c>
      <c r="X413" s="350"/>
      <c r="AT413" s="129"/>
      <c r="AV413" s="114"/>
      <c r="AW413" s="18"/>
      <c r="AY413" s="130"/>
    </row>
    <row r="414" spans="2:51" x14ac:dyDescent="0.25">
      <c r="B414" s="18">
        <v>18.5</v>
      </c>
      <c r="C414" s="18">
        <v>95</v>
      </c>
      <c r="D414" s="18">
        <v>18.5</v>
      </c>
      <c r="E414" s="18">
        <v>1.4</v>
      </c>
      <c r="F414" s="18">
        <v>1.8</v>
      </c>
      <c r="G414" s="18">
        <v>54</v>
      </c>
      <c r="H414" s="18">
        <v>1020.5</v>
      </c>
      <c r="I414" s="18">
        <v>0</v>
      </c>
      <c r="J414" s="18">
        <v>0</v>
      </c>
      <c r="K414" s="18">
        <v>0</v>
      </c>
      <c r="L414" s="18">
        <v>0.8</v>
      </c>
      <c r="M414" s="18">
        <v>20.100000000000001</v>
      </c>
      <c r="N414">
        <v>226.4</v>
      </c>
      <c r="O414">
        <v>17.600000000000001</v>
      </c>
      <c r="P414">
        <v>17.600000000000001</v>
      </c>
      <c r="Q414" s="117">
        <v>0.28125</v>
      </c>
      <c r="S414" s="216">
        <f t="shared" si="13"/>
        <v>17.600000000000001</v>
      </c>
      <c r="T414" s="216">
        <f t="shared" si="12"/>
        <v>-2.8999999999999986</v>
      </c>
      <c r="U414" s="208" t="str">
        <f t="shared" si="11"/>
        <v/>
      </c>
      <c r="V414" s="210"/>
      <c r="W414" s="238" t="str">
        <f t="shared" si="10"/>
        <v/>
      </c>
      <c r="X414" s="350"/>
      <c r="AT414" s="129"/>
      <c r="AV414" s="114"/>
      <c r="AW414" s="18"/>
      <c r="AY414" s="130"/>
    </row>
    <row r="415" spans="2:51" x14ac:dyDescent="0.25">
      <c r="B415" s="18">
        <v>18.5</v>
      </c>
      <c r="C415" s="18">
        <v>95</v>
      </c>
      <c r="D415" s="18">
        <v>18.5</v>
      </c>
      <c r="E415" s="18">
        <v>1.4</v>
      </c>
      <c r="F415" s="18">
        <v>1.8</v>
      </c>
      <c r="G415" s="18">
        <v>62</v>
      </c>
      <c r="H415" s="18">
        <v>1020.6</v>
      </c>
      <c r="I415" s="18">
        <v>0</v>
      </c>
      <c r="J415" s="18">
        <v>0</v>
      </c>
      <c r="K415" s="18">
        <v>0</v>
      </c>
      <c r="L415" s="18">
        <v>0.8</v>
      </c>
      <c r="M415" s="18">
        <v>20.100000000000001</v>
      </c>
      <c r="N415">
        <v>226.4</v>
      </c>
      <c r="O415">
        <v>17.600000000000001</v>
      </c>
      <c r="P415">
        <v>17.600000000000001</v>
      </c>
      <c r="Q415" s="117">
        <v>0.281944444444444</v>
      </c>
      <c r="S415" s="216">
        <f t="shared" si="13"/>
        <v>17.600000000000001</v>
      </c>
      <c r="T415" s="216">
        <f t="shared" si="12"/>
        <v>-2.8999999999999986</v>
      </c>
      <c r="U415" s="208" t="str">
        <f t="shared" si="11"/>
        <v/>
      </c>
      <c r="V415" s="210"/>
      <c r="W415" s="238" t="str">
        <f t="shared" si="10"/>
        <v/>
      </c>
      <c r="X415" s="350"/>
      <c r="AT415" s="129"/>
      <c r="AV415" s="114"/>
      <c r="AW415" s="18"/>
      <c r="AY415" s="130"/>
    </row>
    <row r="416" spans="2:51" x14ac:dyDescent="0.25">
      <c r="B416" s="18">
        <v>18.5</v>
      </c>
      <c r="C416" s="18">
        <v>95</v>
      </c>
      <c r="D416" s="18">
        <v>18.5</v>
      </c>
      <c r="E416" s="18">
        <v>0</v>
      </c>
      <c r="F416" s="18">
        <v>0</v>
      </c>
      <c r="G416" s="18">
        <v>67</v>
      </c>
      <c r="H416" s="18">
        <v>1020.6</v>
      </c>
      <c r="I416" s="18">
        <v>0</v>
      </c>
      <c r="J416" s="18">
        <v>0</v>
      </c>
      <c r="K416" s="18">
        <v>0</v>
      </c>
      <c r="L416" s="18">
        <v>0.8</v>
      </c>
      <c r="M416" s="18">
        <v>20.100000000000001</v>
      </c>
      <c r="N416">
        <v>226.4</v>
      </c>
      <c r="O416">
        <v>17.600000000000001</v>
      </c>
      <c r="P416">
        <v>17.600000000000001</v>
      </c>
      <c r="Q416" s="117">
        <v>0.28263888888888899</v>
      </c>
      <c r="S416" s="216">
        <f t="shared" si="13"/>
        <v>17.600000000000001</v>
      </c>
      <c r="T416" s="216">
        <f t="shared" si="12"/>
        <v>-2.8999999999999986</v>
      </c>
      <c r="U416" s="208" t="str">
        <f t="shared" si="11"/>
        <v/>
      </c>
      <c r="V416" s="210"/>
      <c r="W416" s="238" t="str">
        <f t="shared" si="10"/>
        <v/>
      </c>
      <c r="X416" s="350"/>
      <c r="AT416" s="129"/>
      <c r="AV416" s="114"/>
      <c r="AW416" s="18"/>
      <c r="AY416" s="130"/>
    </row>
    <row r="417" spans="2:51" x14ac:dyDescent="0.25">
      <c r="B417" s="18">
        <v>18.5</v>
      </c>
      <c r="C417" s="18">
        <v>95</v>
      </c>
      <c r="D417" s="18">
        <v>18.5</v>
      </c>
      <c r="E417" s="18">
        <v>0</v>
      </c>
      <c r="F417" s="18">
        <v>0</v>
      </c>
      <c r="G417" s="18">
        <v>46</v>
      </c>
      <c r="H417" s="18">
        <v>1020.7</v>
      </c>
      <c r="I417" s="18">
        <v>0</v>
      </c>
      <c r="J417" s="18">
        <v>0</v>
      </c>
      <c r="K417" s="18">
        <v>0</v>
      </c>
      <c r="L417" s="18">
        <v>0.8</v>
      </c>
      <c r="M417" s="18">
        <v>20.100000000000001</v>
      </c>
      <c r="N417">
        <v>226.4</v>
      </c>
      <c r="O417">
        <v>17.600000000000001</v>
      </c>
      <c r="P417">
        <v>17.5</v>
      </c>
      <c r="Q417" s="117">
        <v>0.28333333333333299</v>
      </c>
      <c r="S417" s="216">
        <f t="shared" si="13"/>
        <v>17.600000000000001</v>
      </c>
      <c r="T417" s="216">
        <f t="shared" si="12"/>
        <v>-2.8999999999999986</v>
      </c>
      <c r="U417" s="208" t="str">
        <f t="shared" si="11"/>
        <v/>
      </c>
      <c r="V417" s="210"/>
      <c r="W417" s="238" t="str">
        <f t="shared" si="10"/>
        <v/>
      </c>
      <c r="X417" s="350"/>
      <c r="AT417" s="129"/>
      <c r="AV417" s="114"/>
      <c r="AW417" s="18"/>
      <c r="AY417" s="130"/>
    </row>
    <row r="418" spans="2:51" x14ac:dyDescent="0.25">
      <c r="B418" s="18">
        <v>18.5</v>
      </c>
      <c r="C418" s="18">
        <v>95</v>
      </c>
      <c r="D418" s="18">
        <v>18.5</v>
      </c>
      <c r="E418" s="18">
        <v>0</v>
      </c>
      <c r="F418" s="18">
        <v>0</v>
      </c>
      <c r="G418" s="18">
        <v>66</v>
      </c>
      <c r="H418" s="18">
        <v>1020.6</v>
      </c>
      <c r="I418" s="18">
        <v>0</v>
      </c>
      <c r="J418" s="18">
        <v>0</v>
      </c>
      <c r="K418" s="18">
        <v>0</v>
      </c>
      <c r="L418" s="18">
        <v>0.8</v>
      </c>
      <c r="M418" s="18">
        <v>20.100000000000001</v>
      </c>
      <c r="N418">
        <v>226.4</v>
      </c>
      <c r="O418">
        <v>17.600000000000001</v>
      </c>
      <c r="P418">
        <v>17.5</v>
      </c>
      <c r="Q418" s="117">
        <v>0.28402777777777799</v>
      </c>
      <c r="S418" s="216">
        <f t="shared" si="13"/>
        <v>17.600000000000001</v>
      </c>
      <c r="T418" s="216">
        <f t="shared" si="12"/>
        <v>-2.8999999999999986</v>
      </c>
      <c r="U418" s="208" t="str">
        <f t="shared" si="11"/>
        <v/>
      </c>
      <c r="V418" s="210"/>
      <c r="W418" s="238" t="str">
        <f t="shared" si="10"/>
        <v/>
      </c>
      <c r="X418" s="350"/>
      <c r="AT418" s="129"/>
      <c r="AV418" s="114"/>
      <c r="AW418" s="18"/>
      <c r="AY418" s="130"/>
    </row>
    <row r="419" spans="2:51" x14ac:dyDescent="0.25">
      <c r="B419" s="18">
        <v>18.5</v>
      </c>
      <c r="C419" s="18">
        <v>95</v>
      </c>
      <c r="D419" s="18">
        <v>18.5</v>
      </c>
      <c r="E419" s="18">
        <v>0</v>
      </c>
      <c r="F419" s="18">
        <v>0</v>
      </c>
      <c r="G419" s="18">
        <v>68</v>
      </c>
      <c r="H419" s="18">
        <v>1020.6</v>
      </c>
      <c r="I419" s="18">
        <v>0</v>
      </c>
      <c r="J419" s="18">
        <v>0</v>
      </c>
      <c r="K419" s="18">
        <v>0</v>
      </c>
      <c r="L419" s="18">
        <v>0.8</v>
      </c>
      <c r="M419" s="18">
        <v>20.100000000000001</v>
      </c>
      <c r="N419">
        <v>226.4</v>
      </c>
      <c r="O419">
        <v>17.5</v>
      </c>
      <c r="P419">
        <v>17.5</v>
      </c>
      <c r="Q419" s="117">
        <v>0.28472222222222199</v>
      </c>
      <c r="S419" s="216">
        <f t="shared" si="13"/>
        <v>17.5</v>
      </c>
      <c r="T419" s="216">
        <f t="shared" si="12"/>
        <v>-3</v>
      </c>
      <c r="U419" s="208" t="str">
        <f t="shared" si="11"/>
        <v/>
      </c>
      <c r="V419" s="210"/>
      <c r="W419" s="238" t="str">
        <f t="shared" si="10"/>
        <v/>
      </c>
      <c r="X419" s="350"/>
      <c r="AT419" s="129"/>
      <c r="AV419" s="114"/>
      <c r="AW419" s="18"/>
      <c r="AY419" s="130"/>
    </row>
    <row r="420" spans="2:51" x14ac:dyDescent="0.25">
      <c r="B420" s="18">
        <v>18.5</v>
      </c>
      <c r="C420" s="18">
        <v>95</v>
      </c>
      <c r="D420" s="18">
        <v>18.5</v>
      </c>
      <c r="E420" s="18">
        <v>0</v>
      </c>
      <c r="F420" s="18">
        <v>0</v>
      </c>
      <c r="G420" s="18">
        <v>60</v>
      </c>
      <c r="H420" s="18">
        <v>1020.6</v>
      </c>
      <c r="I420" s="18">
        <v>0</v>
      </c>
      <c r="J420" s="18">
        <v>0</v>
      </c>
      <c r="K420" s="18">
        <v>0</v>
      </c>
      <c r="L420" s="18">
        <v>0.8</v>
      </c>
      <c r="M420" s="18">
        <v>20.100000000000001</v>
      </c>
      <c r="N420">
        <v>226.4</v>
      </c>
      <c r="O420">
        <v>17.5</v>
      </c>
      <c r="P420">
        <v>17.5</v>
      </c>
      <c r="Q420" s="117">
        <v>0.28541666666666698</v>
      </c>
      <c r="S420" s="216">
        <f t="shared" si="13"/>
        <v>17.5</v>
      </c>
      <c r="T420" s="216">
        <f t="shared" si="12"/>
        <v>-3</v>
      </c>
      <c r="U420" s="208" t="str">
        <f t="shared" si="11"/>
        <v/>
      </c>
      <c r="V420" s="210"/>
      <c r="W420" s="238" t="str">
        <f t="shared" si="10"/>
        <v/>
      </c>
      <c r="X420" s="350"/>
      <c r="AT420" s="129"/>
      <c r="AV420" s="114"/>
      <c r="AW420" s="18"/>
      <c r="AY420" s="130"/>
    </row>
    <row r="421" spans="2:51" x14ac:dyDescent="0.25">
      <c r="B421" s="18">
        <v>18.5</v>
      </c>
      <c r="C421" s="18">
        <v>95</v>
      </c>
      <c r="D421" s="18">
        <v>18.5</v>
      </c>
      <c r="E421" s="18">
        <v>0</v>
      </c>
      <c r="F421" s="18">
        <v>0</v>
      </c>
      <c r="G421" s="18">
        <v>53</v>
      </c>
      <c r="H421" s="18">
        <v>1020.6</v>
      </c>
      <c r="I421" s="18">
        <v>0</v>
      </c>
      <c r="J421" s="18">
        <v>0</v>
      </c>
      <c r="K421" s="18">
        <v>0</v>
      </c>
      <c r="L421" s="18">
        <v>0.8</v>
      </c>
      <c r="M421" s="18">
        <v>20.100000000000001</v>
      </c>
      <c r="N421">
        <v>226.4</v>
      </c>
      <c r="O421">
        <v>17.5</v>
      </c>
      <c r="P421">
        <v>17.5</v>
      </c>
      <c r="Q421" s="117">
        <v>0.28611111111111098</v>
      </c>
      <c r="S421" s="216">
        <f t="shared" si="13"/>
        <v>17.5</v>
      </c>
      <c r="T421" s="216">
        <f t="shared" si="12"/>
        <v>-3</v>
      </c>
      <c r="U421" s="208" t="str">
        <f t="shared" si="11"/>
        <v/>
      </c>
      <c r="V421" s="210"/>
      <c r="W421" s="238" t="str">
        <f t="shared" si="10"/>
        <v/>
      </c>
      <c r="X421" s="350"/>
      <c r="AT421" s="129"/>
      <c r="AV421" s="114"/>
      <c r="AW421" s="18"/>
      <c r="AY421" s="130"/>
    </row>
    <row r="422" spans="2:51" x14ac:dyDescent="0.25">
      <c r="B422" s="18">
        <v>18.5</v>
      </c>
      <c r="C422" s="18">
        <v>95</v>
      </c>
      <c r="D422" s="18">
        <v>18.5</v>
      </c>
      <c r="E422" s="18">
        <v>0</v>
      </c>
      <c r="F422" s="18">
        <v>0</v>
      </c>
      <c r="G422" s="18">
        <v>42</v>
      </c>
      <c r="H422" s="18">
        <v>1020.6</v>
      </c>
      <c r="I422" s="18">
        <v>0</v>
      </c>
      <c r="J422" s="18">
        <v>0</v>
      </c>
      <c r="K422" s="18">
        <v>0</v>
      </c>
      <c r="L422" s="18">
        <v>0.8</v>
      </c>
      <c r="M422" s="18">
        <v>20.100000000000001</v>
      </c>
      <c r="N422">
        <v>226.4</v>
      </c>
      <c r="O422">
        <v>17.5</v>
      </c>
      <c r="P422">
        <v>17.5</v>
      </c>
      <c r="Q422" s="117">
        <v>0.28680555555555598</v>
      </c>
      <c r="S422" s="216">
        <f t="shared" si="13"/>
        <v>17.5</v>
      </c>
      <c r="T422" s="216">
        <f t="shared" si="12"/>
        <v>-3</v>
      </c>
      <c r="U422" s="208" t="str">
        <f t="shared" si="11"/>
        <v/>
      </c>
      <c r="V422" s="210"/>
      <c r="W422" s="238" t="str">
        <f t="shared" si="10"/>
        <v/>
      </c>
      <c r="X422" s="350"/>
      <c r="AT422" s="129"/>
      <c r="AV422" s="114"/>
      <c r="AW422" s="18"/>
      <c r="AY422" s="130"/>
    </row>
    <row r="423" spans="2:51" x14ac:dyDescent="0.25">
      <c r="B423" s="18">
        <v>18.5</v>
      </c>
      <c r="C423" s="18">
        <v>95</v>
      </c>
      <c r="D423" s="18">
        <v>18.5</v>
      </c>
      <c r="E423" s="18">
        <v>0.4</v>
      </c>
      <c r="F423" s="18">
        <v>1.8</v>
      </c>
      <c r="G423" s="18">
        <v>58</v>
      </c>
      <c r="H423" s="18">
        <v>1020.9</v>
      </c>
      <c r="I423" s="18">
        <v>0</v>
      </c>
      <c r="J423" s="18">
        <v>0</v>
      </c>
      <c r="K423" s="18">
        <v>0</v>
      </c>
      <c r="L423" s="18">
        <v>0.8</v>
      </c>
      <c r="M423" s="18">
        <v>20.100000000000001</v>
      </c>
      <c r="N423">
        <v>226.4</v>
      </c>
      <c r="O423">
        <v>17.5</v>
      </c>
      <c r="P423">
        <v>17.5</v>
      </c>
      <c r="Q423" s="117">
        <v>0.28749999999999998</v>
      </c>
      <c r="S423" s="216">
        <f t="shared" si="13"/>
        <v>17.5</v>
      </c>
      <c r="T423" s="216">
        <f t="shared" si="12"/>
        <v>-3</v>
      </c>
      <c r="U423" s="208" t="str">
        <f t="shared" si="11"/>
        <v/>
      </c>
      <c r="V423" s="210"/>
      <c r="W423" s="238" t="str">
        <f t="shared" si="10"/>
        <v/>
      </c>
      <c r="X423" s="350"/>
      <c r="AT423" s="129"/>
      <c r="AV423" s="114"/>
      <c r="AW423" s="18"/>
      <c r="AY423" s="130"/>
    </row>
    <row r="424" spans="2:51" x14ac:dyDescent="0.25">
      <c r="B424" s="18">
        <v>18.5</v>
      </c>
      <c r="C424" s="18">
        <v>95</v>
      </c>
      <c r="D424" s="18">
        <v>18.5</v>
      </c>
      <c r="E424" s="18">
        <v>0</v>
      </c>
      <c r="F424" s="18">
        <v>0</v>
      </c>
      <c r="G424" s="18">
        <v>64</v>
      </c>
      <c r="H424" s="18">
        <v>1020.6</v>
      </c>
      <c r="I424" s="18">
        <v>0</v>
      </c>
      <c r="J424" s="18">
        <v>0</v>
      </c>
      <c r="K424" s="18">
        <v>0</v>
      </c>
      <c r="L424" s="18">
        <v>0.8</v>
      </c>
      <c r="M424" s="18">
        <v>20.100000000000001</v>
      </c>
      <c r="N424">
        <v>226.4</v>
      </c>
      <c r="O424">
        <v>17.5</v>
      </c>
      <c r="P424">
        <v>17.5</v>
      </c>
      <c r="Q424" s="117">
        <v>0.28819444444444398</v>
      </c>
      <c r="S424" s="216">
        <f t="shared" si="13"/>
        <v>17.5</v>
      </c>
      <c r="T424" s="216">
        <f t="shared" si="12"/>
        <v>-3</v>
      </c>
      <c r="U424" s="208" t="str">
        <f t="shared" si="11"/>
        <v/>
      </c>
      <c r="V424" s="210"/>
      <c r="W424" s="238" t="str">
        <f t="shared" si="10"/>
        <v/>
      </c>
      <c r="X424" s="350"/>
      <c r="AT424" s="129"/>
      <c r="AV424" s="114"/>
      <c r="AW424" s="18"/>
      <c r="AY424" s="130"/>
    </row>
    <row r="425" spans="2:51" x14ac:dyDescent="0.25">
      <c r="B425" s="18">
        <v>18.5</v>
      </c>
      <c r="C425" s="18">
        <v>95</v>
      </c>
      <c r="D425" s="18">
        <v>18.5</v>
      </c>
      <c r="E425" s="18">
        <v>0</v>
      </c>
      <c r="F425" s="18">
        <v>0</v>
      </c>
      <c r="G425" s="18">
        <v>67</v>
      </c>
      <c r="H425" s="18">
        <v>1020.9</v>
      </c>
      <c r="I425" s="18">
        <v>0</v>
      </c>
      <c r="J425" s="18">
        <v>0</v>
      </c>
      <c r="K425" s="18">
        <v>0</v>
      </c>
      <c r="L425" s="18">
        <v>0.8</v>
      </c>
      <c r="M425" s="18">
        <v>20.100000000000001</v>
      </c>
      <c r="N425">
        <v>226.4</v>
      </c>
      <c r="O425">
        <v>17.5</v>
      </c>
      <c r="P425">
        <v>17.5</v>
      </c>
      <c r="Q425" s="117">
        <v>0.28888888888888897</v>
      </c>
      <c r="S425" s="216">
        <f t="shared" si="13"/>
        <v>17.5</v>
      </c>
      <c r="T425" s="216">
        <f t="shared" si="12"/>
        <v>-3</v>
      </c>
      <c r="U425" s="208" t="str">
        <f t="shared" si="11"/>
        <v/>
      </c>
      <c r="V425" s="210"/>
      <c r="W425" s="238" t="str">
        <f t="shared" si="10"/>
        <v/>
      </c>
      <c r="X425" s="350"/>
      <c r="AT425" s="129"/>
      <c r="AV425" s="114"/>
      <c r="AW425" s="18"/>
      <c r="AY425" s="130"/>
    </row>
    <row r="426" spans="2:51" x14ac:dyDescent="0.25">
      <c r="B426" s="18">
        <v>18.5</v>
      </c>
      <c r="C426" s="18">
        <v>95</v>
      </c>
      <c r="D426" s="18">
        <v>18.5</v>
      </c>
      <c r="E426" s="18">
        <v>0</v>
      </c>
      <c r="F426" s="18">
        <v>0</v>
      </c>
      <c r="G426" s="18">
        <v>70</v>
      </c>
      <c r="H426" s="18">
        <v>1020.7</v>
      </c>
      <c r="I426" s="18">
        <v>0</v>
      </c>
      <c r="J426" s="18">
        <v>0</v>
      </c>
      <c r="K426" s="18">
        <v>0</v>
      </c>
      <c r="L426" s="18">
        <v>0.8</v>
      </c>
      <c r="M426" s="18">
        <v>20.100000000000001</v>
      </c>
      <c r="N426">
        <v>226.4</v>
      </c>
      <c r="O426">
        <v>17.5</v>
      </c>
      <c r="P426">
        <v>17.5</v>
      </c>
      <c r="Q426" s="117">
        <v>0.28958333333333303</v>
      </c>
      <c r="S426" s="216">
        <f t="shared" si="13"/>
        <v>17.5</v>
      </c>
      <c r="T426" s="216">
        <f t="shared" si="12"/>
        <v>-3</v>
      </c>
      <c r="U426" s="208" t="str">
        <f t="shared" si="11"/>
        <v/>
      </c>
      <c r="V426" s="210"/>
      <c r="W426" s="238" t="str">
        <f t="shared" si="10"/>
        <v/>
      </c>
      <c r="X426" s="350"/>
      <c r="AT426" s="129"/>
      <c r="AV426" s="114"/>
      <c r="AW426" s="18"/>
      <c r="AY426" s="130"/>
    </row>
    <row r="427" spans="2:51" x14ac:dyDescent="0.25">
      <c r="B427" s="18">
        <v>18.5</v>
      </c>
      <c r="C427" s="18">
        <v>95</v>
      </c>
      <c r="D427" s="18">
        <v>18.5</v>
      </c>
      <c r="E427" s="18">
        <v>0.4</v>
      </c>
      <c r="F427" s="18">
        <v>1.8</v>
      </c>
      <c r="G427" s="18">
        <v>38</v>
      </c>
      <c r="H427" s="18">
        <v>1020.7</v>
      </c>
      <c r="I427" s="18">
        <v>0</v>
      </c>
      <c r="J427" s="18">
        <v>0</v>
      </c>
      <c r="K427" s="18">
        <v>0</v>
      </c>
      <c r="L427" s="18">
        <v>0.8</v>
      </c>
      <c r="M427" s="18">
        <v>20.100000000000001</v>
      </c>
      <c r="N427">
        <v>226.4</v>
      </c>
      <c r="O427">
        <v>17.5</v>
      </c>
      <c r="P427">
        <v>17.5</v>
      </c>
      <c r="Q427" s="117">
        <v>0.29027777777777802</v>
      </c>
      <c r="S427" s="216">
        <f t="shared" si="13"/>
        <v>17.5</v>
      </c>
      <c r="T427" s="216">
        <f t="shared" si="12"/>
        <v>-3</v>
      </c>
      <c r="U427" s="208" t="str">
        <f t="shared" si="11"/>
        <v/>
      </c>
      <c r="V427" s="210"/>
      <c r="W427" s="238" t="str">
        <f t="shared" si="10"/>
        <v/>
      </c>
      <c r="X427" s="350"/>
      <c r="AT427" s="129"/>
      <c r="AV427" s="114"/>
      <c r="AW427" s="18"/>
      <c r="AY427" s="130"/>
    </row>
    <row r="428" spans="2:51" x14ac:dyDescent="0.25">
      <c r="B428" s="18">
        <v>18.5</v>
      </c>
      <c r="C428" s="18">
        <v>95</v>
      </c>
      <c r="D428" s="18">
        <v>18.5</v>
      </c>
      <c r="E428" s="18">
        <v>1.1000000000000001</v>
      </c>
      <c r="F428" s="18">
        <v>1.8</v>
      </c>
      <c r="G428" s="18">
        <v>23</v>
      </c>
      <c r="H428" s="18">
        <v>1020.7</v>
      </c>
      <c r="I428" s="18">
        <v>0</v>
      </c>
      <c r="J428" s="18">
        <v>0</v>
      </c>
      <c r="K428" s="18">
        <v>0</v>
      </c>
      <c r="L428" s="18">
        <v>0.8</v>
      </c>
      <c r="M428" s="18">
        <v>20.100000000000001</v>
      </c>
      <c r="N428">
        <v>226.4</v>
      </c>
      <c r="O428">
        <v>17.5</v>
      </c>
      <c r="P428">
        <v>17.5</v>
      </c>
      <c r="Q428" s="117">
        <v>0.29097222222222202</v>
      </c>
      <c r="S428" s="216">
        <f t="shared" si="13"/>
        <v>17.5</v>
      </c>
      <c r="T428" s="216">
        <f t="shared" si="12"/>
        <v>-3</v>
      </c>
      <c r="U428" s="208" t="str">
        <f t="shared" si="11"/>
        <v/>
      </c>
      <c r="V428" s="210"/>
      <c r="W428" s="238" t="str">
        <f t="shared" si="10"/>
        <v/>
      </c>
      <c r="X428" s="350"/>
      <c r="AT428" s="129"/>
      <c r="AV428" s="114"/>
      <c r="AW428" s="18"/>
      <c r="AY428" s="130"/>
    </row>
    <row r="429" spans="2:51" x14ac:dyDescent="0.25">
      <c r="B429" s="18">
        <v>18.5</v>
      </c>
      <c r="C429" s="18">
        <v>95</v>
      </c>
      <c r="D429" s="18">
        <v>18.5</v>
      </c>
      <c r="E429" s="18">
        <v>1.4</v>
      </c>
      <c r="F429" s="18">
        <v>1.8</v>
      </c>
      <c r="G429" s="18">
        <v>24</v>
      </c>
      <c r="H429" s="18">
        <v>1020.7</v>
      </c>
      <c r="I429" s="18">
        <v>0</v>
      </c>
      <c r="J429" s="18">
        <v>0</v>
      </c>
      <c r="K429" s="18">
        <v>0</v>
      </c>
      <c r="L429" s="18">
        <v>0.8</v>
      </c>
      <c r="M429" s="18">
        <v>20.100000000000001</v>
      </c>
      <c r="N429">
        <v>226.4</v>
      </c>
      <c r="O429">
        <v>17.5</v>
      </c>
      <c r="P429">
        <v>17.5</v>
      </c>
      <c r="Q429" s="117">
        <v>0.29166666666666702</v>
      </c>
      <c r="S429" s="216">
        <f t="shared" si="13"/>
        <v>17.5</v>
      </c>
      <c r="T429" s="216">
        <f t="shared" si="12"/>
        <v>-3</v>
      </c>
      <c r="U429" s="208" t="str">
        <f t="shared" si="11"/>
        <v/>
      </c>
      <c r="V429" s="210"/>
      <c r="W429" s="238" t="str">
        <f t="shared" si="10"/>
        <v/>
      </c>
      <c r="X429" s="350"/>
      <c r="AT429" s="129"/>
      <c r="AV429" s="114"/>
      <c r="AW429" s="18"/>
      <c r="AY429" s="130"/>
    </row>
    <row r="430" spans="2:51" x14ac:dyDescent="0.25">
      <c r="B430" s="18">
        <v>18.600000000000001</v>
      </c>
      <c r="C430" s="18">
        <v>95</v>
      </c>
      <c r="D430" s="18">
        <v>18.600000000000001</v>
      </c>
      <c r="E430" s="18">
        <v>0</v>
      </c>
      <c r="F430" s="18">
        <v>0</v>
      </c>
      <c r="G430" s="18">
        <v>64</v>
      </c>
      <c r="H430" s="18">
        <v>1020.8</v>
      </c>
      <c r="I430" s="18">
        <v>0</v>
      </c>
      <c r="J430" s="18">
        <v>0</v>
      </c>
      <c r="K430" s="18">
        <v>0</v>
      </c>
      <c r="L430" s="18">
        <v>0.8</v>
      </c>
      <c r="M430" s="18">
        <v>20.100000000000001</v>
      </c>
      <c r="N430">
        <v>226.4</v>
      </c>
      <c r="O430">
        <v>17.600000000000001</v>
      </c>
      <c r="P430">
        <v>17.5</v>
      </c>
      <c r="Q430" s="117">
        <v>0.29236111111111102</v>
      </c>
      <c r="S430" s="216">
        <f t="shared" si="13"/>
        <v>17.600000000000001</v>
      </c>
      <c r="T430" s="216">
        <f t="shared" si="12"/>
        <v>-3</v>
      </c>
      <c r="U430" s="208" t="str">
        <f t="shared" si="11"/>
        <v/>
      </c>
      <c r="V430" s="210"/>
      <c r="W430" s="238" t="str">
        <f t="shared" si="10"/>
        <v/>
      </c>
      <c r="X430" s="350"/>
      <c r="AT430" s="129"/>
      <c r="AV430" s="114"/>
      <c r="AW430" s="18"/>
      <c r="AY430" s="130"/>
    </row>
    <row r="431" spans="2:51" x14ac:dyDescent="0.25">
      <c r="B431" s="18">
        <v>18.600000000000001</v>
      </c>
      <c r="C431" s="18">
        <v>95</v>
      </c>
      <c r="D431" s="18">
        <v>18.600000000000001</v>
      </c>
      <c r="E431" s="18">
        <v>0</v>
      </c>
      <c r="F431" s="18">
        <v>0</v>
      </c>
      <c r="G431" s="18">
        <v>64</v>
      </c>
      <c r="H431" s="18">
        <v>1020.8</v>
      </c>
      <c r="I431" s="18">
        <v>0</v>
      </c>
      <c r="J431" s="18">
        <v>0</v>
      </c>
      <c r="K431" s="18">
        <v>0</v>
      </c>
      <c r="L431" s="18">
        <v>0.8</v>
      </c>
      <c r="M431" s="18">
        <v>20.100000000000001</v>
      </c>
      <c r="N431">
        <v>226.4</v>
      </c>
      <c r="O431">
        <v>17.5</v>
      </c>
      <c r="P431">
        <v>17.5</v>
      </c>
      <c r="Q431" s="117">
        <v>0.29305555555555601</v>
      </c>
      <c r="S431" s="216">
        <f t="shared" si="13"/>
        <v>17.5</v>
      </c>
      <c r="T431" s="216">
        <f t="shared" si="12"/>
        <v>-3.1000000000000014</v>
      </c>
      <c r="U431" s="208" t="str">
        <f t="shared" si="11"/>
        <v/>
      </c>
      <c r="V431" s="210"/>
      <c r="W431" s="238" t="str">
        <f t="shared" si="10"/>
        <v/>
      </c>
      <c r="X431" s="350"/>
      <c r="AT431" s="129"/>
      <c r="AV431" s="114"/>
      <c r="AW431" s="18"/>
      <c r="AY431" s="130"/>
    </row>
    <row r="432" spans="2:51" x14ac:dyDescent="0.25">
      <c r="B432" s="18">
        <v>18.5</v>
      </c>
      <c r="C432" s="18">
        <v>95</v>
      </c>
      <c r="D432" s="18">
        <v>18.5</v>
      </c>
      <c r="E432" s="18">
        <v>0</v>
      </c>
      <c r="F432" s="18">
        <v>0</v>
      </c>
      <c r="G432" s="18">
        <v>67</v>
      </c>
      <c r="H432" s="18">
        <v>1020.7</v>
      </c>
      <c r="I432" s="18">
        <v>0</v>
      </c>
      <c r="J432" s="18">
        <v>0</v>
      </c>
      <c r="K432" s="18">
        <v>0</v>
      </c>
      <c r="L432" s="18">
        <v>0.8</v>
      </c>
      <c r="M432" s="18">
        <v>20.100000000000001</v>
      </c>
      <c r="N432">
        <v>226.4</v>
      </c>
      <c r="O432">
        <v>17.5</v>
      </c>
      <c r="P432">
        <v>17.5</v>
      </c>
      <c r="Q432" s="117">
        <v>0.29375000000000001</v>
      </c>
      <c r="S432" s="216">
        <f t="shared" si="13"/>
        <v>17.5</v>
      </c>
      <c r="T432" s="216">
        <f t="shared" si="12"/>
        <v>-3</v>
      </c>
      <c r="U432" s="208" t="str">
        <f t="shared" si="11"/>
        <v/>
      </c>
      <c r="V432" s="210"/>
      <c r="W432" s="238" t="str">
        <f t="shared" si="10"/>
        <v/>
      </c>
      <c r="X432" s="350"/>
      <c r="AT432" s="129"/>
      <c r="AV432" s="114"/>
      <c r="AW432" s="18"/>
      <c r="AY432" s="130"/>
    </row>
    <row r="433" spans="2:51" x14ac:dyDescent="0.25">
      <c r="B433" s="18">
        <v>18.5</v>
      </c>
      <c r="C433" s="18">
        <v>95</v>
      </c>
      <c r="D433" s="18">
        <v>18.5</v>
      </c>
      <c r="E433" s="18">
        <v>0</v>
      </c>
      <c r="F433" s="18">
        <v>0</v>
      </c>
      <c r="G433" s="18">
        <v>66</v>
      </c>
      <c r="H433" s="18">
        <v>1020.9</v>
      </c>
      <c r="I433" s="18">
        <v>0</v>
      </c>
      <c r="J433" s="18">
        <v>0</v>
      </c>
      <c r="K433" s="18">
        <v>0</v>
      </c>
      <c r="L433" s="18">
        <v>0.8</v>
      </c>
      <c r="M433" s="18">
        <v>20.100000000000001</v>
      </c>
      <c r="N433">
        <v>226.4</v>
      </c>
      <c r="O433">
        <v>17.5</v>
      </c>
      <c r="P433">
        <v>17.5</v>
      </c>
      <c r="Q433" s="117">
        <v>0.29444444444444401</v>
      </c>
      <c r="S433" s="216">
        <f t="shared" si="13"/>
        <v>17.5</v>
      </c>
      <c r="T433" s="216">
        <f t="shared" si="12"/>
        <v>-3</v>
      </c>
      <c r="U433" s="208" t="str">
        <f t="shared" si="11"/>
        <v/>
      </c>
      <c r="V433" s="210"/>
      <c r="W433" s="238" t="str">
        <f t="shared" si="10"/>
        <v/>
      </c>
      <c r="X433" s="350"/>
      <c r="AT433" s="129"/>
      <c r="AV433" s="114"/>
      <c r="AW433" s="18"/>
      <c r="AY433" s="130"/>
    </row>
    <row r="434" spans="2:51" x14ac:dyDescent="0.25">
      <c r="B434" s="18">
        <v>18.5</v>
      </c>
      <c r="C434" s="18">
        <v>95</v>
      </c>
      <c r="D434" s="18">
        <v>18.5</v>
      </c>
      <c r="E434" s="18">
        <v>0</v>
      </c>
      <c r="F434" s="18">
        <v>0</v>
      </c>
      <c r="G434" s="18">
        <v>68</v>
      </c>
      <c r="H434" s="18">
        <v>1021</v>
      </c>
      <c r="I434" s="18">
        <v>0</v>
      </c>
      <c r="J434" s="18">
        <v>0</v>
      </c>
      <c r="K434" s="18">
        <v>0</v>
      </c>
      <c r="L434" s="18">
        <v>0.8</v>
      </c>
      <c r="M434" s="18">
        <v>20.100000000000001</v>
      </c>
      <c r="N434">
        <v>226.4</v>
      </c>
      <c r="O434">
        <v>17.5</v>
      </c>
      <c r="P434">
        <v>17.5</v>
      </c>
      <c r="Q434" s="117">
        <v>0.29513888888888901</v>
      </c>
      <c r="S434" s="216">
        <f t="shared" si="13"/>
        <v>17.5</v>
      </c>
      <c r="T434" s="216">
        <f t="shared" si="12"/>
        <v>-3</v>
      </c>
      <c r="U434" s="208" t="str">
        <f t="shared" si="11"/>
        <v/>
      </c>
      <c r="V434" s="210"/>
      <c r="W434" s="238" t="str">
        <f t="shared" ref="W434:W497" si="14">IF(OR(O434&gt;60+2,P434&gt;B434+2),60,"")</f>
        <v/>
      </c>
      <c r="X434" s="350"/>
      <c r="AT434" s="129"/>
      <c r="AV434" s="114"/>
      <c r="AW434" s="18"/>
      <c r="AY434" s="130"/>
    </row>
    <row r="435" spans="2:51" x14ac:dyDescent="0.25">
      <c r="B435" s="18">
        <v>18.5</v>
      </c>
      <c r="C435" s="18">
        <v>95</v>
      </c>
      <c r="D435" s="18">
        <v>18.5</v>
      </c>
      <c r="E435" s="18">
        <v>0</v>
      </c>
      <c r="F435" s="18">
        <v>0</v>
      </c>
      <c r="G435" s="18">
        <v>61</v>
      </c>
      <c r="H435" s="18">
        <v>1020.8</v>
      </c>
      <c r="I435" s="18">
        <v>0</v>
      </c>
      <c r="J435" s="18">
        <v>0</v>
      </c>
      <c r="K435" s="18">
        <v>0</v>
      </c>
      <c r="L435" s="18">
        <v>0.8</v>
      </c>
      <c r="M435" s="18">
        <v>20.100000000000001</v>
      </c>
      <c r="N435">
        <v>226.4</v>
      </c>
      <c r="O435">
        <v>17.5</v>
      </c>
      <c r="P435">
        <v>17.5</v>
      </c>
      <c r="Q435" s="117">
        <v>0.295833333333333</v>
      </c>
      <c r="S435" s="216">
        <f t="shared" si="13"/>
        <v>17.5</v>
      </c>
      <c r="T435" s="216">
        <f t="shared" si="12"/>
        <v>-3</v>
      </c>
      <c r="U435" s="208" t="str">
        <f t="shared" si="11"/>
        <v/>
      </c>
      <c r="V435" s="210"/>
      <c r="W435" s="238" t="str">
        <f t="shared" si="14"/>
        <v/>
      </c>
      <c r="X435" s="350"/>
      <c r="AT435" s="129"/>
      <c r="AV435" s="114"/>
      <c r="AW435" s="18"/>
      <c r="AY435" s="130"/>
    </row>
    <row r="436" spans="2:51" x14ac:dyDescent="0.25">
      <c r="B436" s="18">
        <v>18.5</v>
      </c>
      <c r="C436" s="18">
        <v>95</v>
      </c>
      <c r="D436" s="18">
        <v>18.5</v>
      </c>
      <c r="E436" s="18">
        <v>0</v>
      </c>
      <c r="F436" s="18">
        <v>0</v>
      </c>
      <c r="G436" s="18">
        <v>65</v>
      </c>
      <c r="H436" s="18">
        <v>1020.8</v>
      </c>
      <c r="I436" s="18">
        <v>0</v>
      </c>
      <c r="J436" s="18">
        <v>0</v>
      </c>
      <c r="K436" s="18">
        <v>0</v>
      </c>
      <c r="L436" s="18">
        <v>0.8</v>
      </c>
      <c r="M436" s="18">
        <v>20.100000000000001</v>
      </c>
      <c r="N436">
        <v>226.4</v>
      </c>
      <c r="O436">
        <v>17.5</v>
      </c>
      <c r="P436">
        <v>17.5</v>
      </c>
      <c r="Q436" s="117">
        <v>0.296527777777778</v>
      </c>
      <c r="S436" s="216">
        <f t="shared" si="13"/>
        <v>17.5</v>
      </c>
      <c r="T436" s="216">
        <f t="shared" si="12"/>
        <v>-3</v>
      </c>
      <c r="U436" s="208" t="str">
        <f t="shared" si="11"/>
        <v/>
      </c>
      <c r="V436" s="210"/>
      <c r="W436" s="238" t="str">
        <f t="shared" si="14"/>
        <v/>
      </c>
      <c r="X436" s="350"/>
      <c r="AT436" s="129"/>
      <c r="AV436" s="114"/>
      <c r="AW436" s="18"/>
      <c r="AY436" s="130"/>
    </row>
    <row r="437" spans="2:51" x14ac:dyDescent="0.25">
      <c r="B437" s="18">
        <v>18.5</v>
      </c>
      <c r="C437" s="18">
        <v>95</v>
      </c>
      <c r="D437" s="18">
        <v>18.5</v>
      </c>
      <c r="E437" s="18">
        <v>0</v>
      </c>
      <c r="F437" s="18">
        <v>0</v>
      </c>
      <c r="G437" s="18">
        <v>64</v>
      </c>
      <c r="H437" s="18">
        <v>1020.6</v>
      </c>
      <c r="I437" s="18">
        <v>0</v>
      </c>
      <c r="J437" s="18">
        <v>0</v>
      </c>
      <c r="K437" s="18">
        <v>0</v>
      </c>
      <c r="L437" s="18">
        <v>0.8</v>
      </c>
      <c r="M437" s="18">
        <v>20.100000000000001</v>
      </c>
      <c r="N437">
        <v>226.4</v>
      </c>
      <c r="O437">
        <v>17.5</v>
      </c>
      <c r="P437">
        <v>17.5</v>
      </c>
      <c r="Q437" s="117">
        <v>0.297222222222222</v>
      </c>
      <c r="S437" s="216">
        <f t="shared" si="13"/>
        <v>17.5</v>
      </c>
      <c r="T437" s="216">
        <f t="shared" si="12"/>
        <v>-3</v>
      </c>
      <c r="U437" s="208" t="str">
        <f t="shared" si="11"/>
        <v/>
      </c>
      <c r="V437" s="210"/>
      <c r="W437" s="238" t="str">
        <f t="shared" si="14"/>
        <v/>
      </c>
      <c r="X437" s="350"/>
      <c r="AT437" s="129"/>
      <c r="AV437" s="114"/>
      <c r="AW437" s="18"/>
      <c r="AY437" s="130"/>
    </row>
    <row r="438" spans="2:51" x14ac:dyDescent="0.25">
      <c r="B438" s="18">
        <v>18.5</v>
      </c>
      <c r="C438" s="18">
        <v>95</v>
      </c>
      <c r="D438" s="18">
        <v>18.5</v>
      </c>
      <c r="E438" s="18">
        <v>0</v>
      </c>
      <c r="F438" s="18">
        <v>0</v>
      </c>
      <c r="G438" s="18">
        <v>55</v>
      </c>
      <c r="H438" s="18">
        <v>1020.8</v>
      </c>
      <c r="I438" s="18">
        <v>0</v>
      </c>
      <c r="J438" s="18">
        <v>0</v>
      </c>
      <c r="K438" s="18">
        <v>0</v>
      </c>
      <c r="L438" s="18">
        <v>0.8</v>
      </c>
      <c r="M438" s="18">
        <v>20.100000000000001</v>
      </c>
      <c r="N438">
        <v>226.4</v>
      </c>
      <c r="O438">
        <v>17.5</v>
      </c>
      <c r="P438">
        <v>17.399999999999999</v>
      </c>
      <c r="Q438" s="117">
        <v>0.297916666666667</v>
      </c>
      <c r="S438" s="216">
        <f t="shared" si="13"/>
        <v>17.5</v>
      </c>
      <c r="T438" s="216">
        <f t="shared" si="12"/>
        <v>-3</v>
      </c>
      <c r="U438" s="208" t="str">
        <f t="shared" si="11"/>
        <v/>
      </c>
      <c r="V438" s="210"/>
      <c r="W438" s="238" t="str">
        <f t="shared" si="14"/>
        <v/>
      </c>
      <c r="X438" s="350"/>
      <c r="AT438" s="129"/>
      <c r="AV438" s="114"/>
      <c r="AW438" s="18"/>
      <c r="AY438" s="130"/>
    </row>
    <row r="439" spans="2:51" x14ac:dyDescent="0.25">
      <c r="B439" s="18">
        <v>18.5</v>
      </c>
      <c r="C439" s="18">
        <v>95</v>
      </c>
      <c r="D439" s="18">
        <v>18.5</v>
      </c>
      <c r="E439" s="18">
        <v>0</v>
      </c>
      <c r="F439" s="18">
        <v>0</v>
      </c>
      <c r="G439" s="18">
        <v>58</v>
      </c>
      <c r="H439" s="18">
        <v>1020.8</v>
      </c>
      <c r="I439" s="18">
        <v>0</v>
      </c>
      <c r="J439" s="18">
        <v>0</v>
      </c>
      <c r="K439" s="18">
        <v>0</v>
      </c>
      <c r="L439" s="18">
        <v>0.8</v>
      </c>
      <c r="M439" s="18">
        <v>20.100000000000001</v>
      </c>
      <c r="N439">
        <v>226.4</v>
      </c>
      <c r="O439">
        <v>17.5</v>
      </c>
      <c r="P439">
        <v>17.5</v>
      </c>
      <c r="Q439" s="117">
        <v>0.29861111111111099</v>
      </c>
      <c r="S439" s="216">
        <f t="shared" si="13"/>
        <v>17.5</v>
      </c>
      <c r="T439" s="216">
        <f t="shared" si="12"/>
        <v>-3</v>
      </c>
      <c r="U439" s="208" t="str">
        <f t="shared" si="11"/>
        <v/>
      </c>
      <c r="V439" s="210"/>
      <c r="W439" s="238" t="str">
        <f t="shared" si="14"/>
        <v/>
      </c>
      <c r="X439" s="350"/>
      <c r="AT439" s="129"/>
      <c r="AV439" s="114"/>
      <c r="AW439" s="18"/>
      <c r="AY439" s="130"/>
    </row>
    <row r="440" spans="2:51" x14ac:dyDescent="0.25">
      <c r="B440" s="18">
        <v>18.5</v>
      </c>
      <c r="C440" s="18">
        <v>95</v>
      </c>
      <c r="D440" s="18">
        <v>18.5</v>
      </c>
      <c r="E440" s="18">
        <v>0</v>
      </c>
      <c r="F440" s="18">
        <v>0</v>
      </c>
      <c r="G440" s="18">
        <v>60</v>
      </c>
      <c r="H440" s="18">
        <v>1021</v>
      </c>
      <c r="I440" s="18">
        <v>0</v>
      </c>
      <c r="J440" s="18">
        <v>0</v>
      </c>
      <c r="K440" s="18">
        <v>0</v>
      </c>
      <c r="L440" s="18">
        <v>0.8</v>
      </c>
      <c r="M440" s="18">
        <v>20.100000000000001</v>
      </c>
      <c r="N440">
        <v>226.4</v>
      </c>
      <c r="O440">
        <v>17.5</v>
      </c>
      <c r="P440">
        <v>17.399999999999999</v>
      </c>
      <c r="Q440" s="117">
        <v>0.29930555555555599</v>
      </c>
      <c r="S440" s="216">
        <f t="shared" si="13"/>
        <v>17.5</v>
      </c>
      <c r="T440" s="216">
        <f t="shared" si="12"/>
        <v>-3</v>
      </c>
      <c r="U440" s="208" t="str">
        <f t="shared" si="11"/>
        <v/>
      </c>
      <c r="V440" s="210"/>
      <c r="W440" s="238" t="str">
        <f t="shared" si="14"/>
        <v/>
      </c>
      <c r="X440" s="350"/>
      <c r="AT440" s="129"/>
      <c r="AV440" s="114"/>
      <c r="AW440" s="18"/>
      <c r="AY440" s="130"/>
    </row>
    <row r="441" spans="2:51" x14ac:dyDescent="0.25">
      <c r="B441" s="18">
        <v>18.5</v>
      </c>
      <c r="C441" s="18">
        <v>95</v>
      </c>
      <c r="D441" s="18">
        <v>18.5</v>
      </c>
      <c r="E441" s="18">
        <v>0</v>
      </c>
      <c r="F441" s="18">
        <v>0</v>
      </c>
      <c r="G441" s="18">
        <v>50</v>
      </c>
      <c r="H441" s="18">
        <v>1020.7</v>
      </c>
      <c r="I441" s="18">
        <v>0</v>
      </c>
      <c r="J441" s="18">
        <v>0</v>
      </c>
      <c r="K441" s="18">
        <v>0</v>
      </c>
      <c r="L441" s="18">
        <v>0.8</v>
      </c>
      <c r="M441" s="18">
        <v>20.100000000000001</v>
      </c>
      <c r="N441">
        <v>226.4</v>
      </c>
      <c r="O441">
        <v>17.5</v>
      </c>
      <c r="P441">
        <v>17.399999999999999</v>
      </c>
      <c r="Q441" s="117">
        <v>0.3</v>
      </c>
      <c r="S441" s="216">
        <f t="shared" si="13"/>
        <v>17.5</v>
      </c>
      <c r="T441" s="216">
        <f t="shared" si="12"/>
        <v>-3</v>
      </c>
      <c r="U441" s="208" t="str">
        <f t="shared" si="11"/>
        <v/>
      </c>
      <c r="V441" s="210"/>
      <c r="W441" s="238" t="str">
        <f t="shared" si="14"/>
        <v/>
      </c>
      <c r="X441" s="350"/>
      <c r="AT441" s="129"/>
      <c r="AV441" s="114"/>
      <c r="AW441" s="18"/>
      <c r="AY441" s="130"/>
    </row>
    <row r="442" spans="2:51" x14ac:dyDescent="0.25">
      <c r="B442" s="18">
        <v>18.5</v>
      </c>
      <c r="C442" s="18">
        <v>95</v>
      </c>
      <c r="D442" s="18">
        <v>18.5</v>
      </c>
      <c r="E442" s="18">
        <v>0.4</v>
      </c>
      <c r="F442" s="18">
        <v>1.8</v>
      </c>
      <c r="G442" s="18">
        <v>43</v>
      </c>
      <c r="H442" s="18">
        <v>1020.8</v>
      </c>
      <c r="I442" s="18">
        <v>0</v>
      </c>
      <c r="J442" s="18">
        <v>0</v>
      </c>
      <c r="K442" s="18">
        <v>0</v>
      </c>
      <c r="L442" s="18">
        <v>0.8</v>
      </c>
      <c r="M442" s="18">
        <v>20.100000000000001</v>
      </c>
      <c r="N442">
        <v>226.4</v>
      </c>
      <c r="O442">
        <v>17.5</v>
      </c>
      <c r="P442">
        <v>17.399999999999999</v>
      </c>
      <c r="Q442" s="117">
        <v>0.30069444444444399</v>
      </c>
      <c r="S442" s="216">
        <f t="shared" si="13"/>
        <v>17.5</v>
      </c>
      <c r="T442" s="216">
        <f t="shared" si="12"/>
        <v>-3</v>
      </c>
      <c r="U442" s="208" t="str">
        <f t="shared" si="11"/>
        <v/>
      </c>
      <c r="V442" s="210"/>
      <c r="W442" s="238" t="str">
        <f t="shared" si="14"/>
        <v/>
      </c>
      <c r="X442" s="350"/>
      <c r="AT442" s="129"/>
      <c r="AV442" s="114"/>
      <c r="AW442" s="18"/>
      <c r="AY442" s="130"/>
    </row>
    <row r="443" spans="2:51" x14ac:dyDescent="0.25">
      <c r="B443" s="18">
        <v>18.600000000000001</v>
      </c>
      <c r="C443" s="18">
        <v>95</v>
      </c>
      <c r="D443" s="18">
        <v>18.600000000000001</v>
      </c>
      <c r="E443" s="18">
        <v>1.1000000000000001</v>
      </c>
      <c r="F443" s="18">
        <v>1.8</v>
      </c>
      <c r="G443" s="18">
        <v>52</v>
      </c>
      <c r="H443" s="18">
        <v>1020.8</v>
      </c>
      <c r="I443" s="18">
        <v>0</v>
      </c>
      <c r="J443" s="18">
        <v>0</v>
      </c>
      <c r="K443" s="18">
        <v>0</v>
      </c>
      <c r="L443" s="18">
        <v>0.8</v>
      </c>
      <c r="M443" s="18">
        <v>20.100000000000001</v>
      </c>
      <c r="N443">
        <v>226.4</v>
      </c>
      <c r="O443">
        <v>17.5</v>
      </c>
      <c r="P443">
        <v>17.399999999999999</v>
      </c>
      <c r="Q443" s="117">
        <v>0.30138888888888898</v>
      </c>
      <c r="S443" s="216">
        <f t="shared" si="13"/>
        <v>17.5</v>
      </c>
      <c r="T443" s="216">
        <f t="shared" si="12"/>
        <v>-3.1000000000000014</v>
      </c>
      <c r="U443" s="208" t="str">
        <f t="shared" si="11"/>
        <v/>
      </c>
      <c r="V443" s="210"/>
      <c r="W443" s="238" t="str">
        <f t="shared" si="14"/>
        <v/>
      </c>
      <c r="X443" s="350"/>
      <c r="AT443" s="129"/>
      <c r="AV443" s="114"/>
      <c r="AW443" s="18"/>
      <c r="AY443" s="130"/>
    </row>
    <row r="444" spans="2:51" x14ac:dyDescent="0.25">
      <c r="B444" s="18">
        <v>18.600000000000001</v>
      </c>
      <c r="C444" s="18">
        <v>95</v>
      </c>
      <c r="D444" s="18">
        <v>18.600000000000001</v>
      </c>
      <c r="E444" s="18">
        <v>1.8</v>
      </c>
      <c r="F444" s="18">
        <v>1.8</v>
      </c>
      <c r="G444" s="18">
        <v>8</v>
      </c>
      <c r="H444" s="18">
        <v>1020.8</v>
      </c>
      <c r="I444" s="18">
        <v>0</v>
      </c>
      <c r="J444" s="18">
        <v>0</v>
      </c>
      <c r="K444" s="18">
        <v>0</v>
      </c>
      <c r="L444" s="18">
        <v>0.8</v>
      </c>
      <c r="M444" s="18">
        <v>20.100000000000001</v>
      </c>
      <c r="N444">
        <v>226.4</v>
      </c>
      <c r="O444">
        <v>17.5</v>
      </c>
      <c r="P444">
        <v>17.5</v>
      </c>
      <c r="Q444" s="117">
        <v>0.30208333333333298</v>
      </c>
      <c r="S444" s="216">
        <f t="shared" si="13"/>
        <v>17.5</v>
      </c>
      <c r="T444" s="216">
        <f t="shared" si="12"/>
        <v>-3.1000000000000014</v>
      </c>
      <c r="U444" s="208" t="str">
        <f t="shared" si="11"/>
        <v/>
      </c>
      <c r="V444" s="210"/>
      <c r="W444" s="238" t="str">
        <f t="shared" si="14"/>
        <v/>
      </c>
      <c r="X444" s="350"/>
      <c r="AU444"/>
      <c r="AV444" s="114"/>
      <c r="AW444" s="18"/>
      <c r="AY444" s="130"/>
    </row>
    <row r="445" spans="2:51" x14ac:dyDescent="0.25">
      <c r="B445" s="18">
        <v>18.600000000000001</v>
      </c>
      <c r="C445" s="18">
        <v>95</v>
      </c>
      <c r="D445" s="18">
        <v>18.600000000000001</v>
      </c>
      <c r="E445" s="18">
        <v>0.4</v>
      </c>
      <c r="F445" s="18">
        <v>1.8</v>
      </c>
      <c r="G445" s="18">
        <v>42</v>
      </c>
      <c r="H445" s="18">
        <v>1020.8</v>
      </c>
      <c r="I445" s="18">
        <v>0</v>
      </c>
      <c r="J445" s="18">
        <v>0</v>
      </c>
      <c r="K445" s="18">
        <v>0</v>
      </c>
      <c r="L445" s="18">
        <v>0.8</v>
      </c>
      <c r="M445" s="18">
        <v>20.100000000000001</v>
      </c>
      <c r="N445">
        <v>226.4</v>
      </c>
      <c r="O445">
        <v>17.5</v>
      </c>
      <c r="P445">
        <v>17.399999999999999</v>
      </c>
      <c r="Q445" s="117">
        <v>0.30277777777777798</v>
      </c>
      <c r="S445" s="216">
        <f t="shared" si="13"/>
        <v>17.5</v>
      </c>
      <c r="T445" s="216">
        <f t="shared" si="12"/>
        <v>-3.1000000000000014</v>
      </c>
      <c r="U445" s="208" t="str">
        <f t="shared" si="11"/>
        <v/>
      </c>
      <c r="V445" s="210"/>
      <c r="W445" s="238" t="str">
        <f t="shared" si="14"/>
        <v/>
      </c>
      <c r="X445" s="350"/>
      <c r="AU445"/>
      <c r="AV445" s="114"/>
      <c r="AW445" s="18"/>
      <c r="AY445" s="130"/>
    </row>
    <row r="446" spans="2:51" x14ac:dyDescent="0.25">
      <c r="B446" s="18">
        <v>18.600000000000001</v>
      </c>
      <c r="C446" s="18">
        <v>95</v>
      </c>
      <c r="D446" s="18">
        <v>18.600000000000001</v>
      </c>
      <c r="E446" s="18">
        <v>0</v>
      </c>
      <c r="F446" s="18">
        <v>0</v>
      </c>
      <c r="G446" s="18">
        <v>60</v>
      </c>
      <c r="H446" s="18">
        <v>1020.7</v>
      </c>
      <c r="I446" s="18">
        <v>0</v>
      </c>
      <c r="J446" s="18">
        <v>0</v>
      </c>
      <c r="K446" s="18">
        <v>0</v>
      </c>
      <c r="L446" s="18">
        <v>0.8</v>
      </c>
      <c r="M446" s="18">
        <v>20.100000000000001</v>
      </c>
      <c r="N446">
        <v>226.4</v>
      </c>
      <c r="O446">
        <v>17.5</v>
      </c>
      <c r="P446">
        <v>17.5</v>
      </c>
      <c r="Q446" s="117">
        <v>0.30347222222222198</v>
      </c>
      <c r="S446" s="216">
        <f t="shared" si="13"/>
        <v>17.5</v>
      </c>
      <c r="T446" s="216">
        <f t="shared" si="12"/>
        <v>-3.1000000000000014</v>
      </c>
      <c r="U446" s="208" t="str">
        <f t="shared" si="11"/>
        <v/>
      </c>
      <c r="V446" s="210"/>
      <c r="W446" s="238" t="str">
        <f t="shared" si="14"/>
        <v/>
      </c>
      <c r="X446" s="350"/>
      <c r="AU446"/>
      <c r="AV446" s="114"/>
      <c r="AW446" s="18"/>
      <c r="AY446" s="130"/>
    </row>
    <row r="447" spans="2:51" x14ac:dyDescent="0.25">
      <c r="B447" s="18">
        <v>18.600000000000001</v>
      </c>
      <c r="C447" s="18">
        <v>95</v>
      </c>
      <c r="D447" s="18">
        <v>18.600000000000001</v>
      </c>
      <c r="E447" s="18">
        <v>1.1000000000000001</v>
      </c>
      <c r="F447" s="18">
        <v>1.8</v>
      </c>
      <c r="G447" s="18">
        <v>35</v>
      </c>
      <c r="H447" s="18">
        <v>1020.6</v>
      </c>
      <c r="I447" s="18">
        <v>0</v>
      </c>
      <c r="J447" s="18">
        <v>0</v>
      </c>
      <c r="K447" s="18">
        <v>0</v>
      </c>
      <c r="L447" s="18">
        <v>0.8</v>
      </c>
      <c r="M447" s="18">
        <v>20.100000000000001</v>
      </c>
      <c r="N447">
        <v>226.4</v>
      </c>
      <c r="O447">
        <v>17.5</v>
      </c>
      <c r="P447">
        <v>17.5</v>
      </c>
      <c r="Q447" s="117">
        <v>0.30416666666666697</v>
      </c>
      <c r="S447" s="216">
        <f t="shared" si="13"/>
        <v>17.5</v>
      </c>
      <c r="T447" s="216">
        <f t="shared" si="12"/>
        <v>-3.1000000000000014</v>
      </c>
      <c r="U447" s="208" t="str">
        <f t="shared" si="11"/>
        <v/>
      </c>
      <c r="V447" s="210"/>
      <c r="W447" s="238" t="str">
        <f t="shared" si="14"/>
        <v/>
      </c>
      <c r="X447" s="350"/>
      <c r="AU447"/>
      <c r="AV447" s="114"/>
      <c r="AW447" s="18"/>
      <c r="AY447" s="130"/>
    </row>
    <row r="448" spans="2:51" x14ac:dyDescent="0.25">
      <c r="B448" s="18">
        <v>18.600000000000001</v>
      </c>
      <c r="C448" s="18">
        <v>95</v>
      </c>
      <c r="D448" s="18">
        <v>18.600000000000001</v>
      </c>
      <c r="E448" s="18">
        <v>0.4</v>
      </c>
      <c r="F448" s="18">
        <v>1.8</v>
      </c>
      <c r="G448" s="18">
        <v>44</v>
      </c>
      <c r="H448" s="18">
        <v>1020.7</v>
      </c>
      <c r="I448" s="18">
        <v>0</v>
      </c>
      <c r="J448" s="18">
        <v>0</v>
      </c>
      <c r="K448" s="18">
        <v>0</v>
      </c>
      <c r="L448" s="18">
        <v>0.8</v>
      </c>
      <c r="M448" s="18">
        <v>20.100000000000001</v>
      </c>
      <c r="N448">
        <v>226.4</v>
      </c>
      <c r="O448">
        <v>17.5</v>
      </c>
      <c r="P448">
        <v>17.5</v>
      </c>
      <c r="Q448" s="117">
        <v>0.30486111111111103</v>
      </c>
      <c r="S448" s="216">
        <f t="shared" si="13"/>
        <v>17.5</v>
      </c>
      <c r="T448" s="216">
        <f t="shared" si="12"/>
        <v>-3.1000000000000014</v>
      </c>
      <c r="U448" s="208" t="str">
        <f t="shared" si="11"/>
        <v/>
      </c>
      <c r="V448" s="210"/>
      <c r="W448" s="238" t="str">
        <f t="shared" si="14"/>
        <v/>
      </c>
      <c r="X448" s="350"/>
      <c r="AU448"/>
      <c r="AV448" s="114"/>
      <c r="AW448" s="18"/>
      <c r="AY448" s="130"/>
    </row>
    <row r="449" spans="2:51" x14ac:dyDescent="0.25">
      <c r="B449" s="18">
        <v>18.5</v>
      </c>
      <c r="C449" s="18">
        <v>95</v>
      </c>
      <c r="D449" s="18">
        <v>18.5</v>
      </c>
      <c r="E449" s="18">
        <v>1.1000000000000001</v>
      </c>
      <c r="F449" s="18">
        <v>1.8</v>
      </c>
      <c r="G449" s="18">
        <v>45</v>
      </c>
      <c r="H449" s="18">
        <v>1020.7</v>
      </c>
      <c r="I449" s="18">
        <v>0</v>
      </c>
      <c r="J449" s="18">
        <v>0</v>
      </c>
      <c r="K449" s="18">
        <v>0</v>
      </c>
      <c r="L449" s="18">
        <v>0.8</v>
      </c>
      <c r="M449" s="18">
        <v>20.100000000000001</v>
      </c>
      <c r="N449">
        <v>226.4</v>
      </c>
      <c r="O449">
        <v>17.5</v>
      </c>
      <c r="P449">
        <v>17.5</v>
      </c>
      <c r="Q449" s="117">
        <v>0.30555555555555602</v>
      </c>
      <c r="S449" s="216">
        <f t="shared" si="13"/>
        <v>17.5</v>
      </c>
      <c r="T449" s="216">
        <f t="shared" si="12"/>
        <v>-3</v>
      </c>
      <c r="U449" s="208" t="str">
        <f t="shared" si="11"/>
        <v/>
      </c>
      <c r="V449" s="210"/>
      <c r="W449" s="238" t="str">
        <f t="shared" si="14"/>
        <v/>
      </c>
      <c r="X449" s="350"/>
      <c r="AU449"/>
      <c r="AV449" s="114"/>
      <c r="AW449" s="18"/>
      <c r="AY449" s="130"/>
    </row>
    <row r="450" spans="2:51" x14ac:dyDescent="0.25">
      <c r="B450" s="18">
        <v>18.600000000000001</v>
      </c>
      <c r="C450" s="18">
        <v>95</v>
      </c>
      <c r="D450" s="18">
        <v>18.600000000000001</v>
      </c>
      <c r="E450" s="18">
        <v>1.8</v>
      </c>
      <c r="F450" s="18">
        <v>1.8</v>
      </c>
      <c r="G450" s="18">
        <v>55</v>
      </c>
      <c r="H450" s="18">
        <v>1020.7</v>
      </c>
      <c r="I450" s="18">
        <v>0</v>
      </c>
      <c r="J450" s="18">
        <v>0</v>
      </c>
      <c r="K450" s="18">
        <v>0</v>
      </c>
      <c r="L450" s="18">
        <v>0.8</v>
      </c>
      <c r="M450" s="18">
        <v>20.100000000000001</v>
      </c>
      <c r="N450">
        <v>226.4</v>
      </c>
      <c r="O450">
        <v>17.5</v>
      </c>
      <c r="P450">
        <v>17.5</v>
      </c>
      <c r="Q450" s="117">
        <v>0.30625000000000002</v>
      </c>
      <c r="S450" s="216">
        <f t="shared" si="13"/>
        <v>17.5</v>
      </c>
      <c r="T450" s="216">
        <f t="shared" si="12"/>
        <v>-3.1000000000000014</v>
      </c>
      <c r="U450" s="208" t="str">
        <f t="shared" si="11"/>
        <v/>
      </c>
      <c r="V450" s="210"/>
      <c r="W450" s="238" t="str">
        <f t="shared" si="14"/>
        <v/>
      </c>
      <c r="X450" s="350"/>
      <c r="AU450"/>
      <c r="AV450" s="114"/>
      <c r="AW450" s="18"/>
      <c r="AY450" s="130"/>
    </row>
    <row r="451" spans="2:51" x14ac:dyDescent="0.25">
      <c r="B451" s="18">
        <v>18.600000000000001</v>
      </c>
      <c r="C451" s="18">
        <v>95</v>
      </c>
      <c r="D451" s="18">
        <v>18.600000000000001</v>
      </c>
      <c r="E451" s="18">
        <v>0</v>
      </c>
      <c r="F451" s="18">
        <v>0</v>
      </c>
      <c r="G451" s="18">
        <v>8</v>
      </c>
      <c r="H451" s="18">
        <v>1020.6</v>
      </c>
      <c r="I451" s="18">
        <v>0</v>
      </c>
      <c r="J451" s="18">
        <v>0</v>
      </c>
      <c r="K451" s="18">
        <v>0</v>
      </c>
      <c r="L451" s="18">
        <v>0.8</v>
      </c>
      <c r="M451" s="18">
        <v>20.100000000000001</v>
      </c>
      <c r="N451">
        <v>226.4</v>
      </c>
      <c r="O451">
        <v>17.5</v>
      </c>
      <c r="P451">
        <v>17.5</v>
      </c>
      <c r="Q451" s="117">
        <v>0.30694444444444402</v>
      </c>
      <c r="S451" s="216">
        <f t="shared" si="13"/>
        <v>17.5</v>
      </c>
      <c r="T451" s="216">
        <f t="shared" si="12"/>
        <v>-3.1000000000000014</v>
      </c>
      <c r="U451" s="208" t="str">
        <f t="shared" si="11"/>
        <v/>
      </c>
      <c r="V451" s="210"/>
      <c r="W451" s="238" t="str">
        <f t="shared" si="14"/>
        <v/>
      </c>
      <c r="X451" s="350"/>
      <c r="AU451"/>
      <c r="AV451" s="114"/>
      <c r="AW451" s="18"/>
      <c r="AY451" s="130"/>
    </row>
    <row r="452" spans="2:51" x14ac:dyDescent="0.25">
      <c r="B452" s="18">
        <v>18.600000000000001</v>
      </c>
      <c r="C452" s="18">
        <v>95</v>
      </c>
      <c r="D452" s="18">
        <v>18.600000000000001</v>
      </c>
      <c r="E452" s="18">
        <v>1.8</v>
      </c>
      <c r="F452" s="18">
        <v>1.8</v>
      </c>
      <c r="G452" s="18">
        <v>41</v>
      </c>
      <c r="H452" s="18">
        <v>1020.7</v>
      </c>
      <c r="I452" s="18">
        <v>0</v>
      </c>
      <c r="J452" s="18">
        <v>0</v>
      </c>
      <c r="K452" s="18">
        <v>0</v>
      </c>
      <c r="L452" s="18">
        <v>0.8</v>
      </c>
      <c r="M452" s="18">
        <v>20.100000000000001</v>
      </c>
      <c r="N452">
        <v>226.4</v>
      </c>
      <c r="O452">
        <v>17.5</v>
      </c>
      <c r="P452">
        <v>17.5</v>
      </c>
      <c r="Q452" s="117">
        <v>0.30763888888888902</v>
      </c>
      <c r="S452" s="216">
        <f t="shared" si="13"/>
        <v>17.5</v>
      </c>
      <c r="T452" s="216">
        <f t="shared" si="12"/>
        <v>-3.1000000000000014</v>
      </c>
      <c r="U452" s="208" t="str">
        <f t="shared" si="11"/>
        <v/>
      </c>
      <c r="V452" s="210"/>
      <c r="W452" s="238" t="str">
        <f t="shared" si="14"/>
        <v/>
      </c>
      <c r="X452" s="350"/>
      <c r="AT452" s="129"/>
      <c r="AV452" s="114"/>
      <c r="AW452" s="18"/>
      <c r="AY452" s="130"/>
    </row>
    <row r="453" spans="2:51" x14ac:dyDescent="0.25">
      <c r="B453" s="18">
        <v>18.600000000000001</v>
      </c>
      <c r="C453" s="18">
        <v>95</v>
      </c>
      <c r="D453" s="18">
        <v>18.600000000000001</v>
      </c>
      <c r="E453" s="18">
        <v>0</v>
      </c>
      <c r="F453" s="18">
        <v>0</v>
      </c>
      <c r="G453" s="18">
        <v>66</v>
      </c>
      <c r="H453" s="18">
        <v>1020.6</v>
      </c>
      <c r="I453" s="18">
        <v>0</v>
      </c>
      <c r="J453" s="18">
        <v>0</v>
      </c>
      <c r="K453" s="18">
        <v>0</v>
      </c>
      <c r="L453" s="18">
        <v>0.8</v>
      </c>
      <c r="M453" s="18">
        <v>20.100000000000001</v>
      </c>
      <c r="N453">
        <v>226.4</v>
      </c>
      <c r="O453">
        <v>17.5</v>
      </c>
      <c r="P453">
        <v>17.600000000000001</v>
      </c>
      <c r="Q453" s="117">
        <v>0.30833333333333302</v>
      </c>
      <c r="S453" s="216">
        <f t="shared" si="13"/>
        <v>17.600000000000001</v>
      </c>
      <c r="T453" s="216">
        <f t="shared" si="12"/>
        <v>-3</v>
      </c>
      <c r="U453" s="208" t="str">
        <f t="shared" si="11"/>
        <v/>
      </c>
      <c r="V453" s="210"/>
      <c r="W453" s="238" t="str">
        <f t="shared" si="14"/>
        <v/>
      </c>
      <c r="X453" s="350"/>
      <c r="AT453" s="129"/>
      <c r="AV453" s="114"/>
      <c r="AW453" s="18"/>
      <c r="AY453" s="130"/>
    </row>
    <row r="454" spans="2:51" x14ac:dyDescent="0.25">
      <c r="B454" s="18">
        <v>18.600000000000001</v>
      </c>
      <c r="C454" s="18">
        <v>95</v>
      </c>
      <c r="D454" s="18">
        <v>18.600000000000001</v>
      </c>
      <c r="E454" s="18">
        <v>2.2000000000000002</v>
      </c>
      <c r="F454" s="18">
        <v>3.6</v>
      </c>
      <c r="G454" s="18">
        <v>15</v>
      </c>
      <c r="H454" s="18">
        <v>1020.5</v>
      </c>
      <c r="I454" s="18">
        <v>0</v>
      </c>
      <c r="J454" s="18">
        <v>0</v>
      </c>
      <c r="K454" s="18">
        <v>0</v>
      </c>
      <c r="L454" s="18">
        <v>0.8</v>
      </c>
      <c r="M454" s="18">
        <v>20.100000000000001</v>
      </c>
      <c r="N454">
        <v>226.4</v>
      </c>
      <c r="O454">
        <v>17.5</v>
      </c>
      <c r="P454">
        <v>17.600000000000001</v>
      </c>
      <c r="Q454" s="117">
        <v>0.30902777777777801</v>
      </c>
      <c r="S454" s="216">
        <f t="shared" si="13"/>
        <v>17.600000000000001</v>
      </c>
      <c r="T454" s="216">
        <f t="shared" si="12"/>
        <v>-3</v>
      </c>
      <c r="U454" s="208" t="str">
        <f t="shared" si="11"/>
        <v/>
      </c>
      <c r="V454" s="210"/>
      <c r="W454" s="238" t="str">
        <f t="shared" si="14"/>
        <v/>
      </c>
      <c r="X454" s="350"/>
      <c r="AT454" s="129"/>
      <c r="AV454" s="114"/>
      <c r="AW454" s="18"/>
      <c r="AY454" s="130"/>
    </row>
    <row r="455" spans="2:51" x14ac:dyDescent="0.25">
      <c r="B455" s="18">
        <v>18.5</v>
      </c>
      <c r="C455" s="18">
        <v>95</v>
      </c>
      <c r="D455" s="18">
        <v>18.5</v>
      </c>
      <c r="E455" s="18">
        <v>2.2000000000000002</v>
      </c>
      <c r="F455" s="18">
        <v>3.6</v>
      </c>
      <c r="G455" s="18">
        <v>23</v>
      </c>
      <c r="H455" s="18">
        <v>1020.6</v>
      </c>
      <c r="I455" s="18">
        <v>0</v>
      </c>
      <c r="J455" s="18">
        <v>0</v>
      </c>
      <c r="K455" s="18">
        <v>0</v>
      </c>
      <c r="L455" s="18">
        <v>0.8</v>
      </c>
      <c r="M455" s="18">
        <v>20.100000000000001</v>
      </c>
      <c r="N455">
        <v>226.4</v>
      </c>
      <c r="O455">
        <v>17.5</v>
      </c>
      <c r="P455">
        <v>17.600000000000001</v>
      </c>
      <c r="Q455" s="117">
        <v>0.30972222222222201</v>
      </c>
      <c r="S455" s="216">
        <f t="shared" si="13"/>
        <v>17.600000000000001</v>
      </c>
      <c r="T455" s="216">
        <f t="shared" si="12"/>
        <v>-2.8999999999999986</v>
      </c>
      <c r="U455" s="208" t="str">
        <f t="shared" si="11"/>
        <v/>
      </c>
      <c r="V455" s="210"/>
      <c r="W455" s="238" t="str">
        <f t="shared" si="14"/>
        <v/>
      </c>
      <c r="X455" s="350"/>
      <c r="AT455" s="129"/>
      <c r="AV455" s="114"/>
      <c r="AW455" s="18"/>
      <c r="AY455" s="130"/>
    </row>
    <row r="456" spans="2:51" x14ac:dyDescent="0.25">
      <c r="B456" s="18">
        <v>18.5</v>
      </c>
      <c r="C456" s="18">
        <v>95</v>
      </c>
      <c r="D456" s="18">
        <v>18.5</v>
      </c>
      <c r="E456" s="18">
        <v>2.9</v>
      </c>
      <c r="F456" s="18">
        <v>3.6</v>
      </c>
      <c r="G456" s="18">
        <v>23</v>
      </c>
      <c r="H456" s="18">
        <v>1020.7</v>
      </c>
      <c r="I456" s="18">
        <v>0</v>
      </c>
      <c r="J456" s="18">
        <v>0</v>
      </c>
      <c r="K456" s="18">
        <v>0</v>
      </c>
      <c r="L456" s="18">
        <v>0.8</v>
      </c>
      <c r="M456" s="18">
        <v>20.100000000000001</v>
      </c>
      <c r="N456">
        <v>226.4</v>
      </c>
      <c r="O456">
        <v>17.5</v>
      </c>
      <c r="P456">
        <v>17.600000000000001</v>
      </c>
      <c r="Q456" s="117">
        <v>0.31041666666666701</v>
      </c>
      <c r="S456" s="216">
        <f t="shared" si="13"/>
        <v>17.600000000000001</v>
      </c>
      <c r="T456" s="216">
        <f t="shared" si="12"/>
        <v>-2.8999999999999986</v>
      </c>
      <c r="U456" s="208" t="str">
        <f t="shared" si="11"/>
        <v/>
      </c>
      <c r="V456" s="210"/>
      <c r="W456" s="238" t="str">
        <f t="shared" si="14"/>
        <v/>
      </c>
      <c r="X456" s="350"/>
      <c r="AT456" s="129"/>
      <c r="AV456" s="114"/>
      <c r="AW456" s="18"/>
      <c r="AY456" s="130"/>
    </row>
    <row r="457" spans="2:51" x14ac:dyDescent="0.25">
      <c r="B457" s="18">
        <v>18.5</v>
      </c>
      <c r="C457" s="18">
        <v>95</v>
      </c>
      <c r="D457" s="18">
        <v>18.5</v>
      </c>
      <c r="E457" s="18">
        <v>1.8</v>
      </c>
      <c r="F457" s="18">
        <v>1.8</v>
      </c>
      <c r="G457" s="18">
        <v>41</v>
      </c>
      <c r="H457" s="18">
        <v>1020.7</v>
      </c>
      <c r="I457" s="18">
        <v>0</v>
      </c>
      <c r="J457" s="18">
        <v>0</v>
      </c>
      <c r="K457" s="18">
        <v>0</v>
      </c>
      <c r="L457" s="18">
        <v>0.8</v>
      </c>
      <c r="M457" s="18">
        <v>20.100000000000001</v>
      </c>
      <c r="N457">
        <v>226.4</v>
      </c>
      <c r="O457">
        <v>17.5</v>
      </c>
      <c r="P457">
        <v>17.600000000000001</v>
      </c>
      <c r="Q457" s="117">
        <v>0.31111111111111101</v>
      </c>
      <c r="S457" s="216">
        <f t="shared" si="13"/>
        <v>17.600000000000001</v>
      </c>
      <c r="T457" s="216">
        <f t="shared" si="12"/>
        <v>-2.8999999999999986</v>
      </c>
      <c r="U457" s="208" t="str">
        <f t="shared" si="11"/>
        <v/>
      </c>
      <c r="V457" s="210"/>
      <c r="W457" s="238" t="str">
        <f t="shared" si="14"/>
        <v/>
      </c>
      <c r="X457" s="350"/>
      <c r="AT457" s="129"/>
      <c r="AV457" s="114"/>
      <c r="AW457" s="18"/>
      <c r="AY457" s="130"/>
    </row>
    <row r="458" spans="2:51" x14ac:dyDescent="0.25">
      <c r="B458" s="18">
        <v>18.5</v>
      </c>
      <c r="C458" s="18">
        <v>95</v>
      </c>
      <c r="D458" s="18">
        <v>18.5</v>
      </c>
      <c r="E458" s="18">
        <v>1.8</v>
      </c>
      <c r="F458" s="18">
        <v>1.8</v>
      </c>
      <c r="G458" s="18">
        <v>31</v>
      </c>
      <c r="H458" s="18">
        <v>1020.8</v>
      </c>
      <c r="I458" s="18">
        <v>0</v>
      </c>
      <c r="J458" s="18">
        <v>0</v>
      </c>
      <c r="K458" s="18">
        <v>0</v>
      </c>
      <c r="L458" s="18">
        <v>0.8</v>
      </c>
      <c r="M458" s="18">
        <v>20.100000000000001</v>
      </c>
      <c r="N458">
        <v>226.4</v>
      </c>
      <c r="O458">
        <v>17.600000000000001</v>
      </c>
      <c r="P458">
        <v>17.600000000000001</v>
      </c>
      <c r="Q458" s="117">
        <v>0.311805555555556</v>
      </c>
      <c r="S458" s="216">
        <f t="shared" si="13"/>
        <v>17.600000000000001</v>
      </c>
      <c r="T458" s="216">
        <f t="shared" si="12"/>
        <v>-2.8999999999999986</v>
      </c>
      <c r="U458" s="208" t="str">
        <f t="shared" si="11"/>
        <v/>
      </c>
      <c r="V458" s="210"/>
      <c r="W458" s="238" t="str">
        <f t="shared" si="14"/>
        <v/>
      </c>
      <c r="X458" s="350"/>
      <c r="AT458" s="129"/>
      <c r="AV458" s="114"/>
      <c r="AW458" s="18"/>
      <c r="AY458" s="130"/>
    </row>
    <row r="459" spans="2:51" x14ac:dyDescent="0.25">
      <c r="B459" s="18">
        <v>18.5</v>
      </c>
      <c r="C459" s="18">
        <v>95</v>
      </c>
      <c r="D459" s="18">
        <v>18.5</v>
      </c>
      <c r="E459" s="18">
        <v>1.4</v>
      </c>
      <c r="F459" s="18">
        <v>1.8</v>
      </c>
      <c r="G459" s="18">
        <v>59</v>
      </c>
      <c r="H459" s="18">
        <v>1020.7</v>
      </c>
      <c r="I459" s="18">
        <v>0</v>
      </c>
      <c r="J459" s="18">
        <v>0</v>
      </c>
      <c r="K459" s="18">
        <v>0</v>
      </c>
      <c r="L459" s="18">
        <v>0.8</v>
      </c>
      <c r="M459" s="18">
        <v>20.100000000000001</v>
      </c>
      <c r="N459">
        <v>226.4</v>
      </c>
      <c r="O459">
        <v>17.600000000000001</v>
      </c>
      <c r="P459">
        <v>17.600000000000001</v>
      </c>
      <c r="Q459" s="117">
        <v>0.3125</v>
      </c>
      <c r="S459" s="216">
        <f t="shared" si="13"/>
        <v>17.600000000000001</v>
      </c>
      <c r="T459" s="216">
        <f t="shared" si="12"/>
        <v>-2.8999999999999986</v>
      </c>
      <c r="U459" s="208" t="str">
        <f t="shared" si="11"/>
        <v/>
      </c>
      <c r="V459" s="210"/>
      <c r="W459" s="238" t="str">
        <f t="shared" si="14"/>
        <v/>
      </c>
      <c r="X459" s="350"/>
      <c r="AT459" s="129"/>
      <c r="AV459" s="114"/>
      <c r="AW459" s="18"/>
      <c r="AY459" s="130"/>
    </row>
    <row r="460" spans="2:51" x14ac:dyDescent="0.25">
      <c r="B460" s="18">
        <v>18.5</v>
      </c>
      <c r="C460" s="18">
        <v>95</v>
      </c>
      <c r="D460" s="18">
        <v>18.5</v>
      </c>
      <c r="E460" s="18">
        <v>1.8</v>
      </c>
      <c r="F460" s="18">
        <v>1.8</v>
      </c>
      <c r="G460" s="18">
        <v>51</v>
      </c>
      <c r="H460" s="18">
        <v>1020.8</v>
      </c>
      <c r="I460" s="18">
        <v>0</v>
      </c>
      <c r="J460" s="18">
        <v>0</v>
      </c>
      <c r="K460" s="18">
        <v>0</v>
      </c>
      <c r="L460" s="18">
        <v>0.8</v>
      </c>
      <c r="M460" s="18">
        <v>20.100000000000001</v>
      </c>
      <c r="N460">
        <v>226.4</v>
      </c>
      <c r="O460">
        <v>17.600000000000001</v>
      </c>
      <c r="P460">
        <v>17.600000000000001</v>
      </c>
      <c r="Q460" s="117">
        <v>0.313194444444444</v>
      </c>
      <c r="S460" s="216">
        <f t="shared" si="13"/>
        <v>17.600000000000001</v>
      </c>
      <c r="T460" s="216">
        <f t="shared" si="12"/>
        <v>-2.8999999999999986</v>
      </c>
      <c r="U460" s="208" t="str">
        <f t="shared" ref="U460:U523" si="15">IF(J460&gt;0,60,"")</f>
        <v/>
      </c>
      <c r="V460" s="210"/>
      <c r="W460" s="238" t="str">
        <f t="shared" si="14"/>
        <v/>
      </c>
      <c r="X460" s="350"/>
      <c r="AT460" s="129"/>
      <c r="AV460" s="114"/>
      <c r="AW460" s="18"/>
      <c r="AY460" s="130"/>
    </row>
    <row r="461" spans="2:51" x14ac:dyDescent="0.25">
      <c r="B461" s="18">
        <v>18.5</v>
      </c>
      <c r="C461" s="18">
        <v>95</v>
      </c>
      <c r="D461" s="18">
        <v>18.5</v>
      </c>
      <c r="E461" s="18">
        <v>1.8</v>
      </c>
      <c r="F461" s="18">
        <v>1.8</v>
      </c>
      <c r="G461" s="18">
        <v>38</v>
      </c>
      <c r="H461" s="18">
        <v>1020.7</v>
      </c>
      <c r="I461" s="18">
        <v>0</v>
      </c>
      <c r="J461" s="18">
        <v>0</v>
      </c>
      <c r="K461" s="18">
        <v>0</v>
      </c>
      <c r="L461" s="18">
        <v>0.8</v>
      </c>
      <c r="M461" s="18">
        <v>20.100000000000001</v>
      </c>
      <c r="N461">
        <v>226.4</v>
      </c>
      <c r="O461">
        <v>17.600000000000001</v>
      </c>
      <c r="P461">
        <v>17.600000000000001</v>
      </c>
      <c r="Q461" s="117">
        <v>0.31388888888888899</v>
      </c>
      <c r="S461" s="216">
        <f t="shared" si="13"/>
        <v>17.600000000000001</v>
      </c>
      <c r="T461" s="216">
        <f t="shared" si="12"/>
        <v>-2.8999999999999986</v>
      </c>
      <c r="U461" s="208" t="str">
        <f t="shared" si="15"/>
        <v/>
      </c>
      <c r="V461" s="210"/>
      <c r="W461" s="238" t="str">
        <f t="shared" si="14"/>
        <v/>
      </c>
      <c r="X461" s="350"/>
      <c r="AT461" s="129"/>
      <c r="AV461" s="114"/>
      <c r="AW461" s="18"/>
      <c r="AY461" s="130"/>
    </row>
    <row r="462" spans="2:51" x14ac:dyDescent="0.25">
      <c r="B462" s="18">
        <v>18.5</v>
      </c>
      <c r="C462" s="18">
        <v>95</v>
      </c>
      <c r="D462" s="18">
        <v>18.5</v>
      </c>
      <c r="E462" s="18">
        <v>1.1000000000000001</v>
      </c>
      <c r="F462" s="18">
        <v>1.8</v>
      </c>
      <c r="G462" s="18">
        <v>31</v>
      </c>
      <c r="H462" s="18">
        <v>1020.4</v>
      </c>
      <c r="I462" s="18">
        <v>0</v>
      </c>
      <c r="J462" s="18">
        <v>0</v>
      </c>
      <c r="K462" s="18">
        <v>0</v>
      </c>
      <c r="L462" s="18">
        <v>0.8</v>
      </c>
      <c r="M462" s="18">
        <v>20.100000000000001</v>
      </c>
      <c r="N462">
        <v>226.4</v>
      </c>
      <c r="O462">
        <v>17.600000000000001</v>
      </c>
      <c r="P462">
        <v>17.600000000000001</v>
      </c>
      <c r="Q462" s="117">
        <v>0.31458333333333299</v>
      </c>
      <c r="S462" s="216">
        <f t="shared" si="13"/>
        <v>17.600000000000001</v>
      </c>
      <c r="T462" s="216">
        <f t="shared" si="12"/>
        <v>-2.8999999999999986</v>
      </c>
      <c r="U462" s="208" t="str">
        <f t="shared" si="15"/>
        <v/>
      </c>
      <c r="V462" s="210"/>
      <c r="W462" s="238" t="str">
        <f t="shared" si="14"/>
        <v/>
      </c>
      <c r="X462" s="350"/>
      <c r="AT462" s="129"/>
      <c r="AV462" s="114"/>
      <c r="AW462" s="18"/>
      <c r="AY462" s="130"/>
    </row>
    <row r="463" spans="2:51" x14ac:dyDescent="0.25">
      <c r="B463" s="18">
        <v>18.5</v>
      </c>
      <c r="C463" s="18">
        <v>95</v>
      </c>
      <c r="D463" s="18">
        <v>18.5</v>
      </c>
      <c r="E463" s="18">
        <v>0</v>
      </c>
      <c r="F463" s="18">
        <v>0</v>
      </c>
      <c r="G463" s="18">
        <v>64</v>
      </c>
      <c r="H463" s="18">
        <v>1020.6</v>
      </c>
      <c r="I463" s="18">
        <v>0</v>
      </c>
      <c r="J463" s="18">
        <v>0</v>
      </c>
      <c r="K463" s="18">
        <v>0</v>
      </c>
      <c r="L463" s="18">
        <v>0.8</v>
      </c>
      <c r="M463" s="18">
        <v>20.100000000000001</v>
      </c>
      <c r="N463">
        <v>226.4</v>
      </c>
      <c r="O463">
        <v>17.600000000000001</v>
      </c>
      <c r="P463">
        <v>17.600000000000001</v>
      </c>
      <c r="Q463" s="117">
        <v>0.31527777777777799</v>
      </c>
      <c r="S463" s="216">
        <f t="shared" si="13"/>
        <v>17.600000000000001</v>
      </c>
      <c r="T463" s="216">
        <f t="shared" si="12"/>
        <v>-2.8999999999999986</v>
      </c>
      <c r="U463" s="208" t="str">
        <f t="shared" si="15"/>
        <v/>
      </c>
      <c r="V463" s="210"/>
      <c r="W463" s="238" t="str">
        <f t="shared" si="14"/>
        <v/>
      </c>
      <c r="X463" s="350"/>
      <c r="AT463" s="129"/>
      <c r="AV463" s="114"/>
      <c r="AW463" s="18"/>
      <c r="AY463" s="130"/>
    </row>
    <row r="464" spans="2:51" x14ac:dyDescent="0.25">
      <c r="B464" s="18">
        <v>18.5</v>
      </c>
      <c r="C464" s="18">
        <v>95</v>
      </c>
      <c r="D464" s="18">
        <v>18.5</v>
      </c>
      <c r="E464" s="18">
        <v>1.4</v>
      </c>
      <c r="F464" s="18">
        <v>1.8</v>
      </c>
      <c r="G464" s="18">
        <v>50</v>
      </c>
      <c r="H464" s="18">
        <v>1020.7</v>
      </c>
      <c r="I464" s="18">
        <v>0</v>
      </c>
      <c r="J464" s="18">
        <v>0</v>
      </c>
      <c r="K464" s="18">
        <v>0</v>
      </c>
      <c r="L464" s="18">
        <v>0.8</v>
      </c>
      <c r="M464" s="18">
        <v>20.100000000000001</v>
      </c>
      <c r="N464">
        <v>226.4</v>
      </c>
      <c r="O464">
        <v>17.600000000000001</v>
      </c>
      <c r="P464">
        <v>17.600000000000001</v>
      </c>
      <c r="Q464" s="117">
        <v>0.31597222222222199</v>
      </c>
      <c r="S464" s="216">
        <f t="shared" si="13"/>
        <v>17.600000000000001</v>
      </c>
      <c r="T464" s="216">
        <f t="shared" ref="T464:T527" si="16">(S464-B464)-2</f>
        <v>-2.8999999999999986</v>
      </c>
      <c r="U464" s="208" t="str">
        <f t="shared" si="15"/>
        <v/>
      </c>
      <c r="V464" s="210"/>
      <c r="W464" s="238" t="str">
        <f t="shared" si="14"/>
        <v/>
      </c>
      <c r="X464" s="350"/>
      <c r="AT464" s="129"/>
      <c r="AV464" s="114"/>
      <c r="AW464" s="18"/>
      <c r="AY464" s="130"/>
    </row>
    <row r="465" spans="2:51" x14ac:dyDescent="0.25">
      <c r="B465" s="18">
        <v>18.5</v>
      </c>
      <c r="C465" s="18">
        <v>95</v>
      </c>
      <c r="D465" s="18">
        <v>18.5</v>
      </c>
      <c r="E465" s="18">
        <v>0</v>
      </c>
      <c r="F465" s="18">
        <v>0</v>
      </c>
      <c r="G465" s="18">
        <v>67</v>
      </c>
      <c r="H465" s="18">
        <v>1020.5</v>
      </c>
      <c r="I465" s="18">
        <v>0</v>
      </c>
      <c r="J465" s="18">
        <v>0</v>
      </c>
      <c r="K465" s="18">
        <v>0</v>
      </c>
      <c r="L465" s="18">
        <v>0.8</v>
      </c>
      <c r="M465" s="18">
        <v>20.100000000000001</v>
      </c>
      <c r="N465">
        <v>226.4</v>
      </c>
      <c r="O465">
        <v>17.600000000000001</v>
      </c>
      <c r="P465">
        <v>17.600000000000001</v>
      </c>
      <c r="Q465" s="117">
        <v>0.31666666666666698</v>
      </c>
      <c r="S465" s="216">
        <f t="shared" ref="S465:S528" si="17">MAX(O465,P465)</f>
        <v>17.600000000000001</v>
      </c>
      <c r="T465" s="216">
        <f t="shared" si="16"/>
        <v>-2.8999999999999986</v>
      </c>
      <c r="U465" s="208" t="str">
        <f t="shared" si="15"/>
        <v/>
      </c>
      <c r="V465" s="210"/>
      <c r="W465" s="238" t="str">
        <f t="shared" si="14"/>
        <v/>
      </c>
      <c r="X465" s="350"/>
      <c r="AT465" s="129"/>
      <c r="AV465" s="114"/>
      <c r="AW465" s="18"/>
      <c r="AY465" s="130"/>
    </row>
    <row r="466" spans="2:51" x14ac:dyDescent="0.25">
      <c r="B466" s="18">
        <v>18.5</v>
      </c>
      <c r="C466" s="18">
        <v>95</v>
      </c>
      <c r="D466" s="18">
        <v>18.5</v>
      </c>
      <c r="E466" s="18">
        <v>0.7</v>
      </c>
      <c r="F466" s="18">
        <v>1.8</v>
      </c>
      <c r="G466" s="18">
        <v>55</v>
      </c>
      <c r="H466" s="18">
        <v>1020.7</v>
      </c>
      <c r="I466" s="18">
        <v>0</v>
      </c>
      <c r="J466" s="18">
        <v>0</v>
      </c>
      <c r="K466" s="18">
        <v>0</v>
      </c>
      <c r="L466" s="18">
        <v>0.8</v>
      </c>
      <c r="M466" s="18">
        <v>20.100000000000001</v>
      </c>
      <c r="N466">
        <v>226.4</v>
      </c>
      <c r="O466">
        <v>17.600000000000001</v>
      </c>
      <c r="P466">
        <v>17.600000000000001</v>
      </c>
      <c r="Q466" s="117">
        <v>0.31736111111111098</v>
      </c>
      <c r="S466" s="216">
        <f t="shared" si="17"/>
        <v>17.600000000000001</v>
      </c>
      <c r="T466" s="216">
        <f t="shared" si="16"/>
        <v>-2.8999999999999986</v>
      </c>
      <c r="U466" s="208" t="str">
        <f t="shared" si="15"/>
        <v/>
      </c>
      <c r="V466" s="210"/>
      <c r="W466" s="238" t="str">
        <f t="shared" si="14"/>
        <v/>
      </c>
      <c r="X466" s="350"/>
      <c r="AT466" s="129"/>
      <c r="AV466" s="114"/>
      <c r="AW466" s="18"/>
      <c r="AY466" s="130"/>
    </row>
    <row r="467" spans="2:51" x14ac:dyDescent="0.25">
      <c r="B467" s="18">
        <v>18.5</v>
      </c>
      <c r="C467" s="18">
        <v>95</v>
      </c>
      <c r="D467" s="18">
        <v>18.5</v>
      </c>
      <c r="E467" s="18">
        <v>0.4</v>
      </c>
      <c r="F467" s="18">
        <v>1.8</v>
      </c>
      <c r="G467" s="18">
        <v>62</v>
      </c>
      <c r="H467" s="18">
        <v>1020.5</v>
      </c>
      <c r="I467" s="18">
        <v>0</v>
      </c>
      <c r="J467" s="18">
        <v>0</v>
      </c>
      <c r="K467" s="18">
        <v>0</v>
      </c>
      <c r="L467" s="18">
        <v>0.8</v>
      </c>
      <c r="M467" s="18">
        <v>20.100000000000001</v>
      </c>
      <c r="N467">
        <v>226.4</v>
      </c>
      <c r="O467">
        <v>17.600000000000001</v>
      </c>
      <c r="P467">
        <v>17.600000000000001</v>
      </c>
      <c r="Q467" s="117">
        <v>0.31805555555555598</v>
      </c>
      <c r="S467" s="216">
        <f t="shared" si="17"/>
        <v>17.600000000000001</v>
      </c>
      <c r="T467" s="216">
        <f t="shared" si="16"/>
        <v>-2.8999999999999986</v>
      </c>
      <c r="U467" s="208" t="str">
        <f t="shared" si="15"/>
        <v/>
      </c>
      <c r="V467" s="210"/>
      <c r="W467" s="238" t="str">
        <f t="shared" si="14"/>
        <v/>
      </c>
      <c r="X467" s="350"/>
      <c r="AT467" s="129"/>
      <c r="AV467" s="114"/>
      <c r="AW467" s="18"/>
      <c r="AY467" s="130"/>
    </row>
    <row r="468" spans="2:51" x14ac:dyDescent="0.25">
      <c r="B468" s="18">
        <v>18.5</v>
      </c>
      <c r="C468" s="18">
        <v>95</v>
      </c>
      <c r="D468" s="18">
        <v>18.5</v>
      </c>
      <c r="E468" s="18">
        <v>1.4</v>
      </c>
      <c r="F468" s="18">
        <v>1.8</v>
      </c>
      <c r="G468" s="18">
        <v>52</v>
      </c>
      <c r="H468" s="18">
        <v>1020.7</v>
      </c>
      <c r="I468" s="18">
        <v>0</v>
      </c>
      <c r="J468" s="18">
        <v>0</v>
      </c>
      <c r="K468" s="18">
        <v>0</v>
      </c>
      <c r="L468" s="18">
        <v>0.8</v>
      </c>
      <c r="M468" s="18">
        <v>20.100000000000001</v>
      </c>
      <c r="N468">
        <v>226.4</v>
      </c>
      <c r="O468">
        <v>17.600000000000001</v>
      </c>
      <c r="P468">
        <v>17.600000000000001</v>
      </c>
      <c r="Q468" s="117">
        <v>0.31874999999999998</v>
      </c>
      <c r="S468" s="216">
        <f t="shared" si="17"/>
        <v>17.600000000000001</v>
      </c>
      <c r="T468" s="216">
        <f t="shared" si="16"/>
        <v>-2.8999999999999986</v>
      </c>
      <c r="U468" s="208" t="str">
        <f t="shared" si="15"/>
        <v/>
      </c>
      <c r="V468" s="210"/>
      <c r="W468" s="238" t="str">
        <f t="shared" si="14"/>
        <v/>
      </c>
      <c r="X468" s="350"/>
      <c r="AT468" s="129"/>
      <c r="AV468" s="114"/>
      <c r="AW468" s="18"/>
      <c r="AY468" s="130"/>
    </row>
    <row r="469" spans="2:51" x14ac:dyDescent="0.25">
      <c r="B469" s="18">
        <v>18.5</v>
      </c>
      <c r="C469" s="18">
        <v>95</v>
      </c>
      <c r="D469" s="18">
        <v>18.5</v>
      </c>
      <c r="E469" s="18">
        <v>1.8</v>
      </c>
      <c r="F469" s="18">
        <v>1.8</v>
      </c>
      <c r="G469" s="18">
        <v>57</v>
      </c>
      <c r="H469" s="18">
        <v>1020.5</v>
      </c>
      <c r="I469" s="18">
        <v>0</v>
      </c>
      <c r="J469" s="18">
        <v>0</v>
      </c>
      <c r="K469" s="18">
        <v>0</v>
      </c>
      <c r="L469" s="18">
        <v>0.8</v>
      </c>
      <c r="M469" s="18">
        <v>20.100000000000001</v>
      </c>
      <c r="N469">
        <v>226.4</v>
      </c>
      <c r="O469">
        <v>17.600000000000001</v>
      </c>
      <c r="P469">
        <v>17.600000000000001</v>
      </c>
      <c r="Q469" s="117">
        <v>0.31944444444444398</v>
      </c>
      <c r="S469" s="216">
        <f t="shared" si="17"/>
        <v>17.600000000000001</v>
      </c>
      <c r="T469" s="216">
        <f t="shared" si="16"/>
        <v>-2.8999999999999986</v>
      </c>
      <c r="U469" s="208" t="str">
        <f t="shared" si="15"/>
        <v/>
      </c>
      <c r="V469" s="210"/>
      <c r="W469" s="238" t="str">
        <f t="shared" si="14"/>
        <v/>
      </c>
      <c r="X469" s="350"/>
      <c r="AT469" s="129"/>
      <c r="AV469" s="114"/>
      <c r="AW469" s="18"/>
      <c r="AY469" s="130"/>
    </row>
    <row r="470" spans="2:51" x14ac:dyDescent="0.25">
      <c r="B470" s="18">
        <v>18.5</v>
      </c>
      <c r="C470" s="18">
        <v>95</v>
      </c>
      <c r="D470" s="18">
        <v>18.5</v>
      </c>
      <c r="E470" s="18">
        <v>2.2000000000000002</v>
      </c>
      <c r="F470" s="18">
        <v>3.6</v>
      </c>
      <c r="G470" s="18">
        <v>37</v>
      </c>
      <c r="H470" s="18">
        <v>1020.6</v>
      </c>
      <c r="I470" s="18">
        <v>0</v>
      </c>
      <c r="J470" s="18">
        <v>0</v>
      </c>
      <c r="K470" s="18">
        <v>0</v>
      </c>
      <c r="L470" s="18">
        <v>0.8</v>
      </c>
      <c r="M470" s="18">
        <v>20.100000000000001</v>
      </c>
      <c r="N470">
        <v>226.4</v>
      </c>
      <c r="O470">
        <v>17.600000000000001</v>
      </c>
      <c r="P470">
        <v>17.600000000000001</v>
      </c>
      <c r="Q470" s="117">
        <v>0.32013888888888897</v>
      </c>
      <c r="S470" s="216">
        <f t="shared" si="17"/>
        <v>17.600000000000001</v>
      </c>
      <c r="T470" s="216">
        <f t="shared" si="16"/>
        <v>-2.8999999999999986</v>
      </c>
      <c r="U470" s="208" t="str">
        <f t="shared" si="15"/>
        <v/>
      </c>
      <c r="V470" s="210"/>
      <c r="W470" s="238" t="str">
        <f t="shared" si="14"/>
        <v/>
      </c>
      <c r="X470" s="350"/>
      <c r="AT470" s="129"/>
      <c r="AV470" s="114"/>
      <c r="AW470" s="18"/>
      <c r="AY470" s="130"/>
    </row>
    <row r="471" spans="2:51" x14ac:dyDescent="0.25">
      <c r="B471" s="18">
        <v>18.5</v>
      </c>
      <c r="C471" s="18">
        <v>95</v>
      </c>
      <c r="D471" s="18">
        <v>18.5</v>
      </c>
      <c r="E471" s="18">
        <v>1.8</v>
      </c>
      <c r="F471" s="18">
        <v>1.8</v>
      </c>
      <c r="G471" s="18">
        <v>42</v>
      </c>
      <c r="H471" s="18">
        <v>1020.7</v>
      </c>
      <c r="I471" s="18">
        <v>0</v>
      </c>
      <c r="J471" s="18">
        <v>0</v>
      </c>
      <c r="K471" s="18">
        <v>0</v>
      </c>
      <c r="L471" s="18">
        <v>0.8</v>
      </c>
      <c r="M471" s="18">
        <v>20.100000000000001</v>
      </c>
      <c r="N471">
        <v>226.4</v>
      </c>
      <c r="O471">
        <v>17.600000000000001</v>
      </c>
      <c r="P471">
        <v>17.600000000000001</v>
      </c>
      <c r="Q471" s="117">
        <v>0.32083333333333303</v>
      </c>
      <c r="S471" s="216">
        <f t="shared" si="17"/>
        <v>17.600000000000001</v>
      </c>
      <c r="T471" s="216">
        <f t="shared" si="16"/>
        <v>-2.8999999999999986</v>
      </c>
      <c r="U471" s="208" t="str">
        <f t="shared" si="15"/>
        <v/>
      </c>
      <c r="V471" s="210"/>
      <c r="W471" s="238" t="str">
        <f t="shared" si="14"/>
        <v/>
      </c>
      <c r="X471" s="350"/>
      <c r="AT471" s="129"/>
      <c r="AV471" s="114"/>
      <c r="AW471" s="18"/>
      <c r="AY471" s="130"/>
    </row>
    <row r="472" spans="2:51" x14ac:dyDescent="0.25">
      <c r="B472" s="18">
        <v>18.5</v>
      </c>
      <c r="C472" s="18">
        <v>95</v>
      </c>
      <c r="D472" s="18">
        <v>18.5</v>
      </c>
      <c r="E472" s="18">
        <v>2.9</v>
      </c>
      <c r="F472" s="18">
        <v>3.6</v>
      </c>
      <c r="G472" s="18">
        <v>38</v>
      </c>
      <c r="H472" s="18">
        <v>1020.6</v>
      </c>
      <c r="I472" s="18">
        <v>0</v>
      </c>
      <c r="J472" s="18">
        <v>0</v>
      </c>
      <c r="K472" s="18">
        <v>0</v>
      </c>
      <c r="L472" s="18">
        <v>0.8</v>
      </c>
      <c r="M472" s="18">
        <v>20.100000000000001</v>
      </c>
      <c r="N472">
        <v>226.4</v>
      </c>
      <c r="O472">
        <v>17.600000000000001</v>
      </c>
      <c r="P472">
        <v>17.600000000000001</v>
      </c>
      <c r="Q472" s="117">
        <v>0.32152777777777802</v>
      </c>
      <c r="S472" s="216">
        <f t="shared" si="17"/>
        <v>17.600000000000001</v>
      </c>
      <c r="T472" s="216">
        <f t="shared" si="16"/>
        <v>-2.8999999999999986</v>
      </c>
      <c r="U472" s="208" t="str">
        <f t="shared" si="15"/>
        <v/>
      </c>
      <c r="V472" s="210"/>
      <c r="W472" s="238" t="str">
        <f t="shared" si="14"/>
        <v/>
      </c>
      <c r="X472" s="350"/>
      <c r="AT472" s="129"/>
      <c r="AV472" s="114"/>
      <c r="AW472" s="18"/>
      <c r="AY472" s="130"/>
    </row>
    <row r="473" spans="2:51" x14ac:dyDescent="0.25">
      <c r="B473" s="18">
        <v>18.5</v>
      </c>
      <c r="C473" s="18">
        <v>95</v>
      </c>
      <c r="D473" s="18">
        <v>18.5</v>
      </c>
      <c r="E473" s="18">
        <v>2.2000000000000002</v>
      </c>
      <c r="F473" s="18">
        <v>3.6</v>
      </c>
      <c r="G473" s="18">
        <v>47</v>
      </c>
      <c r="H473" s="18">
        <v>1020.8</v>
      </c>
      <c r="I473" s="18">
        <v>0</v>
      </c>
      <c r="J473" s="18">
        <v>0</v>
      </c>
      <c r="K473" s="18">
        <v>0</v>
      </c>
      <c r="L473" s="18">
        <v>0.8</v>
      </c>
      <c r="M473" s="18">
        <v>20.100000000000001</v>
      </c>
      <c r="N473">
        <v>226.4</v>
      </c>
      <c r="O473">
        <v>17.7</v>
      </c>
      <c r="P473">
        <v>17.7</v>
      </c>
      <c r="Q473" s="117">
        <v>0.32222222222222202</v>
      </c>
      <c r="S473" s="216">
        <f t="shared" si="17"/>
        <v>17.7</v>
      </c>
      <c r="T473" s="216">
        <f t="shared" si="16"/>
        <v>-2.8000000000000007</v>
      </c>
      <c r="U473" s="208" t="str">
        <f t="shared" si="15"/>
        <v/>
      </c>
      <c r="V473" s="210"/>
      <c r="W473" s="238" t="str">
        <f t="shared" si="14"/>
        <v/>
      </c>
      <c r="X473" s="350"/>
      <c r="AT473" s="129"/>
      <c r="AV473" s="114"/>
      <c r="AW473" s="18"/>
      <c r="AY473" s="130"/>
    </row>
    <row r="474" spans="2:51" x14ac:dyDescent="0.25">
      <c r="B474" s="18">
        <v>18.5</v>
      </c>
      <c r="C474" s="18">
        <v>95</v>
      </c>
      <c r="D474" s="18">
        <v>18.5</v>
      </c>
      <c r="E474" s="18">
        <v>2.2000000000000002</v>
      </c>
      <c r="F474" s="18">
        <v>3.6</v>
      </c>
      <c r="G474" s="18">
        <v>35</v>
      </c>
      <c r="H474" s="18">
        <v>1020.7</v>
      </c>
      <c r="I474" s="18">
        <v>0</v>
      </c>
      <c r="J474" s="18">
        <v>0</v>
      </c>
      <c r="K474" s="18">
        <v>0</v>
      </c>
      <c r="L474" s="18">
        <v>0.8</v>
      </c>
      <c r="M474" s="18">
        <v>20.100000000000001</v>
      </c>
      <c r="N474">
        <v>226.4</v>
      </c>
      <c r="O474">
        <v>17.7</v>
      </c>
      <c r="P474">
        <v>17.7</v>
      </c>
      <c r="Q474" s="117">
        <v>0.32291666666666702</v>
      </c>
      <c r="S474" s="216">
        <f t="shared" si="17"/>
        <v>17.7</v>
      </c>
      <c r="T474" s="216">
        <f t="shared" si="16"/>
        <v>-2.8000000000000007</v>
      </c>
      <c r="U474" s="208" t="str">
        <f t="shared" si="15"/>
        <v/>
      </c>
      <c r="V474" s="210"/>
      <c r="W474" s="238" t="str">
        <f t="shared" si="14"/>
        <v/>
      </c>
      <c r="X474" s="350"/>
      <c r="AT474" s="129"/>
      <c r="AV474" s="114"/>
      <c r="AW474" s="18"/>
      <c r="AY474" s="130"/>
    </row>
    <row r="475" spans="2:51" x14ac:dyDescent="0.25">
      <c r="B475" s="18">
        <v>18.399999999999999</v>
      </c>
      <c r="C475" s="18">
        <v>95</v>
      </c>
      <c r="D475" s="18">
        <v>18.399999999999999</v>
      </c>
      <c r="E475" s="18">
        <v>3.2</v>
      </c>
      <c r="F475" s="18">
        <v>3.6</v>
      </c>
      <c r="G475" s="18">
        <v>34</v>
      </c>
      <c r="H475" s="18">
        <v>1020.9</v>
      </c>
      <c r="I475" s="18">
        <v>0</v>
      </c>
      <c r="J475" s="18">
        <v>0</v>
      </c>
      <c r="K475" s="18">
        <v>0</v>
      </c>
      <c r="L475" s="18">
        <v>0.8</v>
      </c>
      <c r="M475" s="18">
        <v>20.100000000000001</v>
      </c>
      <c r="N475">
        <v>226.4</v>
      </c>
      <c r="O475">
        <v>17.7</v>
      </c>
      <c r="P475">
        <v>17.7</v>
      </c>
      <c r="Q475" s="117">
        <v>0.32361111111111102</v>
      </c>
      <c r="S475" s="216">
        <f t="shared" si="17"/>
        <v>17.7</v>
      </c>
      <c r="T475" s="216">
        <f t="shared" si="16"/>
        <v>-2.6999999999999993</v>
      </c>
      <c r="U475" s="208" t="str">
        <f t="shared" si="15"/>
        <v/>
      </c>
      <c r="V475" s="210"/>
      <c r="W475" s="238" t="str">
        <f t="shared" si="14"/>
        <v/>
      </c>
      <c r="X475" s="350"/>
      <c r="AT475" s="129"/>
      <c r="AV475" s="114"/>
      <c r="AW475" s="18"/>
      <c r="AY475" s="130"/>
    </row>
    <row r="476" spans="2:51" x14ac:dyDescent="0.25">
      <c r="B476" s="18">
        <v>18.399999999999999</v>
      </c>
      <c r="C476" s="18">
        <v>95</v>
      </c>
      <c r="D476" s="18">
        <v>18.399999999999999</v>
      </c>
      <c r="E476" s="18">
        <v>2.2000000000000002</v>
      </c>
      <c r="F476" s="18">
        <v>3.6</v>
      </c>
      <c r="G476" s="18">
        <v>50</v>
      </c>
      <c r="H476" s="18">
        <v>1020.7</v>
      </c>
      <c r="I476" s="18">
        <v>0</v>
      </c>
      <c r="J476" s="18">
        <v>0</v>
      </c>
      <c r="K476" s="18">
        <v>0</v>
      </c>
      <c r="L476" s="18">
        <v>0.8</v>
      </c>
      <c r="M476" s="18">
        <v>20.100000000000001</v>
      </c>
      <c r="N476">
        <v>226.4</v>
      </c>
      <c r="O476">
        <v>17.7</v>
      </c>
      <c r="P476">
        <v>17.7</v>
      </c>
      <c r="Q476" s="117">
        <v>0.32430555555555601</v>
      </c>
      <c r="S476" s="216">
        <f t="shared" si="17"/>
        <v>17.7</v>
      </c>
      <c r="T476" s="216">
        <f t="shared" si="16"/>
        <v>-2.6999999999999993</v>
      </c>
      <c r="U476" s="208" t="str">
        <f t="shared" si="15"/>
        <v/>
      </c>
      <c r="V476" s="210"/>
      <c r="W476" s="238" t="str">
        <f t="shared" si="14"/>
        <v/>
      </c>
      <c r="X476" s="350"/>
      <c r="AT476" s="129"/>
      <c r="AV476" s="114"/>
      <c r="AW476" s="18"/>
      <c r="AY476" s="130"/>
    </row>
    <row r="477" spans="2:51" x14ac:dyDescent="0.25">
      <c r="B477" s="18">
        <v>18.399999999999999</v>
      </c>
      <c r="C477" s="18">
        <v>95</v>
      </c>
      <c r="D477" s="18">
        <v>18.399999999999999</v>
      </c>
      <c r="E477" s="18">
        <v>1.8</v>
      </c>
      <c r="F477" s="18">
        <v>1.8</v>
      </c>
      <c r="G477" s="18">
        <v>36</v>
      </c>
      <c r="H477" s="18">
        <v>1020.7</v>
      </c>
      <c r="I477" s="18">
        <v>0</v>
      </c>
      <c r="J477" s="18">
        <v>0</v>
      </c>
      <c r="K477" s="18">
        <v>0</v>
      </c>
      <c r="L477" s="18">
        <v>0.8</v>
      </c>
      <c r="M477" s="18">
        <v>20.100000000000001</v>
      </c>
      <c r="N477">
        <v>226.4</v>
      </c>
      <c r="O477">
        <v>17.7</v>
      </c>
      <c r="P477">
        <v>17.7</v>
      </c>
      <c r="Q477" s="117">
        <v>0.32500000000000001</v>
      </c>
      <c r="S477" s="216">
        <f t="shared" si="17"/>
        <v>17.7</v>
      </c>
      <c r="T477" s="216">
        <f t="shared" si="16"/>
        <v>-2.6999999999999993</v>
      </c>
      <c r="U477" s="208" t="str">
        <f t="shared" si="15"/>
        <v/>
      </c>
      <c r="V477" s="210"/>
      <c r="W477" s="238" t="str">
        <f t="shared" si="14"/>
        <v/>
      </c>
      <c r="X477" s="350"/>
      <c r="AT477" s="129"/>
      <c r="AV477" s="114"/>
      <c r="AW477" s="18"/>
      <c r="AY477" s="130"/>
    </row>
    <row r="478" spans="2:51" x14ac:dyDescent="0.25">
      <c r="B478" s="18">
        <v>18.399999999999999</v>
      </c>
      <c r="C478" s="18">
        <v>95</v>
      </c>
      <c r="D478" s="18">
        <v>18.399999999999999</v>
      </c>
      <c r="E478" s="18">
        <v>2.2000000000000002</v>
      </c>
      <c r="F478" s="18">
        <v>3.6</v>
      </c>
      <c r="G478" s="18">
        <v>39</v>
      </c>
      <c r="H478" s="18">
        <v>1020.7</v>
      </c>
      <c r="I478" s="18">
        <v>0</v>
      </c>
      <c r="J478" s="18">
        <v>0</v>
      </c>
      <c r="K478" s="18">
        <v>0</v>
      </c>
      <c r="L478" s="18">
        <v>0.8</v>
      </c>
      <c r="M478" s="18">
        <v>20.100000000000001</v>
      </c>
      <c r="N478">
        <v>226.4</v>
      </c>
      <c r="O478">
        <v>17.7</v>
      </c>
      <c r="P478">
        <v>17.8</v>
      </c>
      <c r="Q478" s="117">
        <v>0.32569444444444401</v>
      </c>
      <c r="S478" s="216">
        <f t="shared" si="17"/>
        <v>17.8</v>
      </c>
      <c r="T478" s="216">
        <f t="shared" si="16"/>
        <v>-2.5999999999999979</v>
      </c>
      <c r="U478" s="208" t="str">
        <f t="shared" si="15"/>
        <v/>
      </c>
      <c r="V478" s="210"/>
      <c r="W478" s="238" t="str">
        <f t="shared" si="14"/>
        <v/>
      </c>
      <c r="X478" s="350"/>
      <c r="AT478" s="129"/>
      <c r="AV478" s="114"/>
      <c r="AW478" s="18"/>
      <c r="AY478" s="130"/>
    </row>
    <row r="479" spans="2:51" x14ac:dyDescent="0.25">
      <c r="B479" s="18">
        <v>18.399999999999999</v>
      </c>
      <c r="C479" s="18">
        <v>95</v>
      </c>
      <c r="D479" s="18">
        <v>18.399999999999999</v>
      </c>
      <c r="E479" s="18">
        <v>2.9</v>
      </c>
      <c r="F479" s="18">
        <v>3.6</v>
      </c>
      <c r="G479" s="18">
        <v>36</v>
      </c>
      <c r="H479" s="18">
        <v>1020.7</v>
      </c>
      <c r="I479" s="18">
        <v>0</v>
      </c>
      <c r="J479" s="18">
        <v>0</v>
      </c>
      <c r="K479" s="18">
        <v>0</v>
      </c>
      <c r="L479" s="18">
        <v>0.8</v>
      </c>
      <c r="M479" s="18">
        <v>20.100000000000001</v>
      </c>
      <c r="N479">
        <v>226.4</v>
      </c>
      <c r="O479">
        <v>17.7</v>
      </c>
      <c r="P479">
        <v>17.8</v>
      </c>
      <c r="Q479" s="117">
        <v>0.32638888888888901</v>
      </c>
      <c r="S479" s="216">
        <f t="shared" si="17"/>
        <v>17.8</v>
      </c>
      <c r="T479" s="216">
        <f t="shared" si="16"/>
        <v>-2.5999999999999979</v>
      </c>
      <c r="U479" s="208" t="str">
        <f t="shared" si="15"/>
        <v/>
      </c>
      <c r="V479" s="210"/>
      <c r="W479" s="238" t="str">
        <f t="shared" si="14"/>
        <v/>
      </c>
      <c r="X479" s="350"/>
      <c r="AT479" s="129"/>
      <c r="AV479" s="114"/>
      <c r="AW479" s="18"/>
      <c r="AY479" s="130"/>
    </row>
    <row r="480" spans="2:51" x14ac:dyDescent="0.25">
      <c r="B480" s="18">
        <v>18.399999999999999</v>
      </c>
      <c r="C480" s="18">
        <v>95</v>
      </c>
      <c r="D480" s="18">
        <v>18.399999999999999</v>
      </c>
      <c r="E480" s="18">
        <v>1.4</v>
      </c>
      <c r="F480" s="18">
        <v>1.8</v>
      </c>
      <c r="G480" s="18">
        <v>56</v>
      </c>
      <c r="H480" s="18">
        <v>1020.4</v>
      </c>
      <c r="I480" s="18">
        <v>0</v>
      </c>
      <c r="J480" s="18">
        <v>0</v>
      </c>
      <c r="K480" s="18">
        <v>0</v>
      </c>
      <c r="L480" s="18">
        <v>0.8</v>
      </c>
      <c r="M480" s="18">
        <v>20.100000000000001</v>
      </c>
      <c r="N480">
        <v>226.4</v>
      </c>
      <c r="O480">
        <v>17.7</v>
      </c>
      <c r="P480">
        <v>17.8</v>
      </c>
      <c r="Q480" s="117">
        <v>0.327083333333333</v>
      </c>
      <c r="S480" s="216">
        <f t="shared" si="17"/>
        <v>17.8</v>
      </c>
      <c r="T480" s="216">
        <f t="shared" si="16"/>
        <v>-2.5999999999999979</v>
      </c>
      <c r="U480" s="208" t="str">
        <f t="shared" si="15"/>
        <v/>
      </c>
      <c r="V480" s="210"/>
      <c r="W480" s="238" t="str">
        <f t="shared" si="14"/>
        <v/>
      </c>
      <c r="X480" s="350"/>
      <c r="AT480" s="129"/>
      <c r="AV480" s="114"/>
      <c r="AW480" s="18"/>
      <c r="AY480" s="130"/>
    </row>
    <row r="481" spans="2:51" x14ac:dyDescent="0.25">
      <c r="B481" s="18">
        <v>18.399999999999999</v>
      </c>
      <c r="C481" s="18">
        <v>95</v>
      </c>
      <c r="D481" s="18">
        <v>18.399999999999999</v>
      </c>
      <c r="E481" s="18">
        <v>0</v>
      </c>
      <c r="F481" s="18">
        <v>0</v>
      </c>
      <c r="G481" s="18">
        <v>64</v>
      </c>
      <c r="H481" s="18">
        <v>1020.5</v>
      </c>
      <c r="I481" s="18">
        <v>0</v>
      </c>
      <c r="J481" s="18">
        <v>0</v>
      </c>
      <c r="K481" s="18">
        <v>0</v>
      </c>
      <c r="L481" s="18">
        <v>0.8</v>
      </c>
      <c r="M481" s="18">
        <v>20.100000000000001</v>
      </c>
      <c r="N481">
        <v>226.4</v>
      </c>
      <c r="O481">
        <v>17.7</v>
      </c>
      <c r="P481">
        <v>17.8</v>
      </c>
      <c r="Q481" s="117">
        <v>0.327777777777778</v>
      </c>
      <c r="S481" s="216">
        <f t="shared" si="17"/>
        <v>17.8</v>
      </c>
      <c r="T481" s="216">
        <f t="shared" si="16"/>
        <v>-2.5999999999999979</v>
      </c>
      <c r="U481" s="208" t="str">
        <f t="shared" si="15"/>
        <v/>
      </c>
      <c r="V481" s="210"/>
      <c r="W481" s="238" t="str">
        <f t="shared" si="14"/>
        <v/>
      </c>
      <c r="X481" s="350"/>
      <c r="AT481" s="129"/>
      <c r="AV481" s="114"/>
      <c r="AW481" s="18"/>
      <c r="AY481" s="130"/>
    </row>
    <row r="482" spans="2:51" x14ac:dyDescent="0.25">
      <c r="B482" s="18">
        <v>18.399999999999999</v>
      </c>
      <c r="C482" s="18">
        <v>95</v>
      </c>
      <c r="D482" s="18">
        <v>18.399999999999999</v>
      </c>
      <c r="E482" s="18">
        <v>0.4</v>
      </c>
      <c r="F482" s="18">
        <v>1.8</v>
      </c>
      <c r="G482" s="18">
        <v>61</v>
      </c>
      <c r="H482" s="18">
        <v>1020.6</v>
      </c>
      <c r="I482" s="18">
        <v>0</v>
      </c>
      <c r="J482" s="18">
        <v>0</v>
      </c>
      <c r="K482" s="18">
        <v>0</v>
      </c>
      <c r="L482" s="18">
        <v>0.8</v>
      </c>
      <c r="M482" s="18">
        <v>20.100000000000001</v>
      </c>
      <c r="N482">
        <v>226.4</v>
      </c>
      <c r="O482">
        <v>17.7</v>
      </c>
      <c r="P482">
        <v>17.8</v>
      </c>
      <c r="Q482" s="117">
        <v>0.328472222222222</v>
      </c>
      <c r="S482" s="216">
        <f t="shared" si="17"/>
        <v>17.8</v>
      </c>
      <c r="T482" s="216">
        <f t="shared" si="16"/>
        <v>-2.5999999999999979</v>
      </c>
      <c r="U482" s="208" t="str">
        <f t="shared" si="15"/>
        <v/>
      </c>
      <c r="V482" s="210"/>
      <c r="W482" s="238" t="str">
        <f t="shared" si="14"/>
        <v/>
      </c>
      <c r="X482" s="350"/>
      <c r="AT482" s="129"/>
      <c r="AV482" s="114"/>
      <c r="AW482" s="18"/>
      <c r="AY482" s="130"/>
    </row>
    <row r="483" spans="2:51" x14ac:dyDescent="0.25">
      <c r="B483" s="18">
        <v>18.399999999999999</v>
      </c>
      <c r="C483" s="18">
        <v>95</v>
      </c>
      <c r="D483" s="18">
        <v>18.399999999999999</v>
      </c>
      <c r="E483" s="18">
        <v>1.8</v>
      </c>
      <c r="F483" s="18">
        <v>1.8</v>
      </c>
      <c r="G483" s="18">
        <v>56</v>
      </c>
      <c r="H483" s="18">
        <v>1020.6</v>
      </c>
      <c r="I483" s="18">
        <v>0</v>
      </c>
      <c r="J483" s="18">
        <v>0</v>
      </c>
      <c r="K483" s="18">
        <v>0</v>
      </c>
      <c r="L483" s="18">
        <v>0.8</v>
      </c>
      <c r="M483" s="18">
        <v>20.100000000000001</v>
      </c>
      <c r="N483">
        <v>226.4</v>
      </c>
      <c r="O483">
        <v>17.7</v>
      </c>
      <c r="P483">
        <v>17.8</v>
      </c>
      <c r="Q483" s="117">
        <v>0.329166666666667</v>
      </c>
      <c r="S483" s="216">
        <f t="shared" si="17"/>
        <v>17.8</v>
      </c>
      <c r="T483" s="216">
        <f t="shared" si="16"/>
        <v>-2.5999999999999979</v>
      </c>
      <c r="U483" s="208" t="str">
        <f t="shared" si="15"/>
        <v/>
      </c>
      <c r="V483" s="210"/>
      <c r="W483" s="238" t="str">
        <f t="shared" si="14"/>
        <v/>
      </c>
      <c r="X483" s="350"/>
      <c r="AT483" s="129"/>
      <c r="AV483" s="114"/>
      <c r="AW483" s="18"/>
      <c r="AY483" s="130"/>
    </row>
    <row r="484" spans="2:51" x14ac:dyDescent="0.25">
      <c r="B484" s="18">
        <v>18.399999999999999</v>
      </c>
      <c r="C484" s="18">
        <v>95</v>
      </c>
      <c r="D484" s="18">
        <v>18.399999999999999</v>
      </c>
      <c r="E484" s="18">
        <v>1.8</v>
      </c>
      <c r="F484" s="18">
        <v>1.8</v>
      </c>
      <c r="G484" s="18">
        <v>51</v>
      </c>
      <c r="H484" s="18">
        <v>1020.6</v>
      </c>
      <c r="I484" s="18">
        <v>0</v>
      </c>
      <c r="J484" s="18">
        <v>0</v>
      </c>
      <c r="K484" s="18">
        <v>0</v>
      </c>
      <c r="L484" s="18">
        <v>0.8</v>
      </c>
      <c r="M484" s="18">
        <v>20.100000000000001</v>
      </c>
      <c r="N484">
        <v>226.4</v>
      </c>
      <c r="O484">
        <v>17.8</v>
      </c>
      <c r="P484">
        <v>17.8</v>
      </c>
      <c r="Q484" s="117">
        <v>0.32986111111111099</v>
      </c>
      <c r="S484" s="216">
        <f t="shared" si="17"/>
        <v>17.8</v>
      </c>
      <c r="T484" s="216">
        <f t="shared" si="16"/>
        <v>-2.5999999999999979</v>
      </c>
      <c r="U484" s="208" t="str">
        <f t="shared" si="15"/>
        <v/>
      </c>
      <c r="V484" s="210"/>
      <c r="W484" s="238" t="str">
        <f t="shared" si="14"/>
        <v/>
      </c>
      <c r="X484" s="350"/>
      <c r="AT484" s="129"/>
      <c r="AV484" s="114"/>
      <c r="AW484" s="18"/>
      <c r="AY484" s="130"/>
    </row>
    <row r="485" spans="2:51" x14ac:dyDescent="0.25">
      <c r="B485" s="18">
        <v>18.399999999999999</v>
      </c>
      <c r="C485" s="18">
        <v>95</v>
      </c>
      <c r="D485" s="18">
        <v>18.399999999999999</v>
      </c>
      <c r="E485" s="18">
        <v>1.8</v>
      </c>
      <c r="F485" s="18">
        <v>1.8</v>
      </c>
      <c r="G485" s="18">
        <v>36</v>
      </c>
      <c r="H485" s="18">
        <v>1020.6</v>
      </c>
      <c r="I485" s="18">
        <v>0</v>
      </c>
      <c r="J485" s="18">
        <v>0</v>
      </c>
      <c r="K485" s="18">
        <v>0</v>
      </c>
      <c r="L485" s="18">
        <v>0.8</v>
      </c>
      <c r="M485" s="18">
        <v>20.100000000000001</v>
      </c>
      <c r="N485">
        <v>226.4</v>
      </c>
      <c r="O485">
        <v>17.8</v>
      </c>
      <c r="P485">
        <v>17.899999999999999</v>
      </c>
      <c r="Q485" s="117">
        <v>0.33055555555555599</v>
      </c>
      <c r="S485" s="216">
        <f t="shared" si="17"/>
        <v>17.899999999999999</v>
      </c>
      <c r="T485" s="216">
        <f t="shared" si="16"/>
        <v>-2.5</v>
      </c>
      <c r="U485" s="208" t="str">
        <f t="shared" si="15"/>
        <v/>
      </c>
      <c r="V485" s="210"/>
      <c r="W485" s="238" t="str">
        <f t="shared" si="14"/>
        <v/>
      </c>
      <c r="X485" s="350"/>
      <c r="AT485" s="129"/>
      <c r="AV485" s="114"/>
      <c r="AW485" s="18"/>
      <c r="AY485" s="130"/>
    </row>
    <row r="486" spans="2:51" x14ac:dyDescent="0.25">
      <c r="B486" s="18">
        <v>18.399999999999999</v>
      </c>
      <c r="C486" s="18">
        <v>95</v>
      </c>
      <c r="D486" s="18">
        <v>18.399999999999999</v>
      </c>
      <c r="E486" s="18">
        <v>2.2000000000000002</v>
      </c>
      <c r="F486" s="18">
        <v>3.6</v>
      </c>
      <c r="G486" s="18">
        <v>63</v>
      </c>
      <c r="H486" s="18">
        <v>1020.5</v>
      </c>
      <c r="I486" s="18">
        <v>0</v>
      </c>
      <c r="J486" s="18">
        <v>0</v>
      </c>
      <c r="K486" s="18">
        <v>0</v>
      </c>
      <c r="L486" s="18">
        <v>0.8</v>
      </c>
      <c r="M486" s="18">
        <v>20.100000000000001</v>
      </c>
      <c r="N486">
        <v>226.4</v>
      </c>
      <c r="O486">
        <v>17.8</v>
      </c>
      <c r="P486">
        <v>17.899999999999999</v>
      </c>
      <c r="Q486" s="117">
        <v>0.33124999999999999</v>
      </c>
      <c r="S486" s="216">
        <f t="shared" si="17"/>
        <v>17.899999999999999</v>
      </c>
      <c r="T486" s="216">
        <f t="shared" si="16"/>
        <v>-2.5</v>
      </c>
      <c r="U486" s="208" t="str">
        <f t="shared" si="15"/>
        <v/>
      </c>
      <c r="V486" s="210"/>
      <c r="W486" s="238" t="str">
        <f>IF(OR(O486&gt;60+2,P486&gt;B486+2),60,"")</f>
        <v/>
      </c>
      <c r="X486" s="350"/>
      <c r="AT486" s="129"/>
      <c r="AV486" s="114"/>
      <c r="AW486" s="18"/>
      <c r="AY486" s="130"/>
    </row>
    <row r="487" spans="2:51" x14ac:dyDescent="0.25">
      <c r="B487" s="18">
        <v>18.399999999999999</v>
      </c>
      <c r="C487" s="18">
        <v>95</v>
      </c>
      <c r="D487" s="18">
        <v>18.399999999999999</v>
      </c>
      <c r="E487" s="18">
        <v>1.8</v>
      </c>
      <c r="F487" s="18">
        <v>1.8</v>
      </c>
      <c r="G487" s="18">
        <v>38</v>
      </c>
      <c r="H487" s="18">
        <v>1020.6</v>
      </c>
      <c r="I487" s="18">
        <v>0</v>
      </c>
      <c r="J487" s="18">
        <v>0</v>
      </c>
      <c r="K487" s="18">
        <v>0</v>
      </c>
      <c r="L487" s="18">
        <v>0.8</v>
      </c>
      <c r="M487" s="18">
        <v>20.100000000000001</v>
      </c>
      <c r="N487">
        <v>226.4</v>
      </c>
      <c r="O487">
        <v>17.8</v>
      </c>
      <c r="P487">
        <v>17.899999999999999</v>
      </c>
      <c r="Q487" s="117">
        <v>0.33194444444444399</v>
      </c>
      <c r="S487" s="216">
        <f t="shared" si="17"/>
        <v>17.899999999999999</v>
      </c>
      <c r="T487" s="216">
        <f t="shared" si="16"/>
        <v>-2.5</v>
      </c>
      <c r="U487" s="208" t="str">
        <f t="shared" si="15"/>
        <v/>
      </c>
      <c r="V487" s="210"/>
      <c r="W487" s="238" t="str">
        <f t="shared" si="14"/>
        <v/>
      </c>
      <c r="X487" s="350"/>
      <c r="AT487" s="129"/>
      <c r="AV487" s="114"/>
      <c r="AW487" s="18"/>
      <c r="AY487" s="130"/>
    </row>
    <row r="488" spans="2:51" x14ac:dyDescent="0.25">
      <c r="B488" s="18">
        <v>18.399999999999999</v>
      </c>
      <c r="C488" s="18">
        <v>95</v>
      </c>
      <c r="D488" s="18">
        <v>18.399999999999999</v>
      </c>
      <c r="E488" s="18">
        <v>4</v>
      </c>
      <c r="F488" s="18">
        <v>5.4</v>
      </c>
      <c r="G488" s="18">
        <v>8</v>
      </c>
      <c r="H488" s="18">
        <v>1020.5</v>
      </c>
      <c r="I488" s="18">
        <v>0</v>
      </c>
      <c r="J488" s="18">
        <v>0</v>
      </c>
      <c r="K488" s="18">
        <v>0</v>
      </c>
      <c r="L488" s="18">
        <v>0.8</v>
      </c>
      <c r="M488" s="18">
        <v>20.100000000000001</v>
      </c>
      <c r="N488">
        <v>226.4</v>
      </c>
      <c r="O488">
        <v>17.8</v>
      </c>
      <c r="P488">
        <v>18</v>
      </c>
      <c r="Q488" s="117">
        <v>0.33263888888888898</v>
      </c>
      <c r="S488" s="216">
        <f t="shared" si="17"/>
        <v>18</v>
      </c>
      <c r="T488" s="216">
        <f t="shared" si="16"/>
        <v>-2.3999999999999986</v>
      </c>
      <c r="U488" s="208" t="str">
        <f t="shared" si="15"/>
        <v/>
      </c>
      <c r="V488" s="210"/>
      <c r="W488" s="238" t="str">
        <f t="shared" si="14"/>
        <v/>
      </c>
      <c r="X488" s="350"/>
      <c r="AT488" s="129"/>
      <c r="AV488" s="114"/>
      <c r="AW488" s="18"/>
      <c r="AY488" s="130"/>
    </row>
    <row r="489" spans="2:51" x14ac:dyDescent="0.25">
      <c r="B489" s="18">
        <v>18.399999999999999</v>
      </c>
      <c r="C489" s="18">
        <v>95</v>
      </c>
      <c r="D489" s="18">
        <v>18.399999999999999</v>
      </c>
      <c r="E489" s="18">
        <v>2.9</v>
      </c>
      <c r="F489" s="18">
        <v>3.6</v>
      </c>
      <c r="G489" s="18">
        <v>11</v>
      </c>
      <c r="H489" s="18">
        <v>1020.6</v>
      </c>
      <c r="I489" s="18">
        <v>0</v>
      </c>
      <c r="J489" s="18">
        <v>0</v>
      </c>
      <c r="K489" s="18">
        <v>0</v>
      </c>
      <c r="L489" s="18">
        <v>0.8</v>
      </c>
      <c r="M489" s="18">
        <v>20.100000000000001</v>
      </c>
      <c r="N489">
        <v>226.4</v>
      </c>
      <c r="O489">
        <v>17.8</v>
      </c>
      <c r="P489">
        <v>18</v>
      </c>
      <c r="Q489" s="117">
        <v>0.33333333333333298</v>
      </c>
      <c r="S489" s="216">
        <f t="shared" si="17"/>
        <v>18</v>
      </c>
      <c r="T489" s="216">
        <f t="shared" si="16"/>
        <v>-2.3999999999999986</v>
      </c>
      <c r="U489" s="208" t="str">
        <f t="shared" si="15"/>
        <v/>
      </c>
      <c r="V489" s="210"/>
      <c r="W489" s="238" t="str">
        <f t="shared" si="14"/>
        <v/>
      </c>
      <c r="X489" s="350"/>
      <c r="AT489" s="129"/>
      <c r="AV489" s="114"/>
      <c r="AW489" s="18"/>
      <c r="AY489" s="130"/>
    </row>
    <row r="490" spans="2:51" x14ac:dyDescent="0.25">
      <c r="B490" s="18">
        <v>18.3</v>
      </c>
      <c r="C490" s="18">
        <v>95</v>
      </c>
      <c r="D490" s="18">
        <v>18.3</v>
      </c>
      <c r="E490" s="18">
        <v>2.2000000000000002</v>
      </c>
      <c r="F490" s="18">
        <v>3.6</v>
      </c>
      <c r="G490" s="18">
        <v>43</v>
      </c>
      <c r="H490" s="18">
        <v>1020.7</v>
      </c>
      <c r="I490" s="18">
        <v>0</v>
      </c>
      <c r="J490" s="18">
        <v>0</v>
      </c>
      <c r="K490" s="18">
        <v>0</v>
      </c>
      <c r="L490" s="18">
        <v>0.8</v>
      </c>
      <c r="M490" s="18">
        <v>20.100000000000001</v>
      </c>
      <c r="N490">
        <v>226.4</v>
      </c>
      <c r="O490">
        <v>17.8</v>
      </c>
      <c r="P490">
        <v>18</v>
      </c>
      <c r="Q490" s="117">
        <v>0.33402777777777798</v>
      </c>
      <c r="S490" s="216">
        <f t="shared" si="17"/>
        <v>18</v>
      </c>
      <c r="T490" s="216">
        <f t="shared" si="16"/>
        <v>-2.3000000000000007</v>
      </c>
      <c r="U490" s="208" t="str">
        <f t="shared" si="15"/>
        <v/>
      </c>
      <c r="V490" s="210"/>
      <c r="W490" s="238" t="str">
        <f t="shared" si="14"/>
        <v/>
      </c>
      <c r="X490" s="350"/>
      <c r="AT490" s="129"/>
      <c r="AV490" s="114"/>
      <c r="AW490" s="18"/>
      <c r="AY490" s="130"/>
    </row>
    <row r="491" spans="2:51" x14ac:dyDescent="0.25">
      <c r="B491" s="18">
        <v>18.3</v>
      </c>
      <c r="C491" s="18">
        <v>95</v>
      </c>
      <c r="D491" s="18">
        <v>18.3</v>
      </c>
      <c r="E491" s="18">
        <v>1.8</v>
      </c>
      <c r="F491" s="18">
        <v>1.8</v>
      </c>
      <c r="G491" s="18">
        <v>15</v>
      </c>
      <c r="H491" s="18">
        <v>1020.5</v>
      </c>
      <c r="I491" s="18">
        <v>0</v>
      </c>
      <c r="J491" s="18">
        <v>0</v>
      </c>
      <c r="K491" s="18">
        <v>0</v>
      </c>
      <c r="L491" s="18">
        <v>0.8</v>
      </c>
      <c r="M491" s="18">
        <v>20.100000000000001</v>
      </c>
      <c r="N491">
        <v>226.4</v>
      </c>
      <c r="O491">
        <v>17.8</v>
      </c>
      <c r="P491">
        <v>18</v>
      </c>
      <c r="Q491" s="117">
        <v>0.33472222222222198</v>
      </c>
      <c r="S491" s="216">
        <f t="shared" si="17"/>
        <v>18</v>
      </c>
      <c r="T491" s="216">
        <f t="shared" si="16"/>
        <v>-2.3000000000000007</v>
      </c>
      <c r="U491" s="208" t="str">
        <f t="shared" si="15"/>
        <v/>
      </c>
      <c r="V491" s="210"/>
      <c r="W491" s="238" t="str">
        <f t="shared" si="14"/>
        <v/>
      </c>
      <c r="X491" s="350"/>
      <c r="AT491" s="129"/>
      <c r="AV491" s="114"/>
      <c r="AW491" s="18"/>
      <c r="AY491" s="130"/>
    </row>
    <row r="492" spans="2:51" x14ac:dyDescent="0.25">
      <c r="B492" s="18">
        <v>18.2</v>
      </c>
      <c r="C492" s="18">
        <v>95</v>
      </c>
      <c r="D492" s="18">
        <v>18.2</v>
      </c>
      <c r="E492" s="18">
        <v>1.8</v>
      </c>
      <c r="F492" s="18">
        <v>1.8</v>
      </c>
      <c r="G492" s="18">
        <v>37</v>
      </c>
      <c r="H492" s="18">
        <v>1020.6</v>
      </c>
      <c r="I492" s="18">
        <v>0</v>
      </c>
      <c r="J492" s="18">
        <v>0</v>
      </c>
      <c r="K492" s="18">
        <v>0</v>
      </c>
      <c r="L492" s="18">
        <v>0.8</v>
      </c>
      <c r="M492" s="18">
        <v>20.100000000000001</v>
      </c>
      <c r="N492">
        <v>226.4</v>
      </c>
      <c r="O492">
        <v>17.8</v>
      </c>
      <c r="P492">
        <v>18.100000000000001</v>
      </c>
      <c r="Q492" s="117">
        <v>0.33541666666666697</v>
      </c>
      <c r="S492" s="216">
        <f t="shared" si="17"/>
        <v>18.100000000000001</v>
      </c>
      <c r="T492" s="216">
        <f t="shared" si="16"/>
        <v>-2.0999999999999979</v>
      </c>
      <c r="U492" s="208" t="str">
        <f t="shared" si="15"/>
        <v/>
      </c>
      <c r="V492" s="210"/>
      <c r="W492" s="238" t="str">
        <f t="shared" si="14"/>
        <v/>
      </c>
      <c r="X492" s="350"/>
      <c r="AT492" s="129"/>
      <c r="AV492" s="114"/>
      <c r="AW492" s="18"/>
      <c r="AY492" s="130"/>
    </row>
    <row r="493" spans="2:51" x14ac:dyDescent="0.25">
      <c r="B493" s="18">
        <v>18.2</v>
      </c>
      <c r="C493" s="18">
        <v>95</v>
      </c>
      <c r="D493" s="18">
        <v>18.2</v>
      </c>
      <c r="E493" s="18">
        <v>0.4</v>
      </c>
      <c r="F493" s="18">
        <v>1.8</v>
      </c>
      <c r="G493" s="18">
        <v>54</v>
      </c>
      <c r="H493" s="18">
        <v>1020.5</v>
      </c>
      <c r="I493" s="18">
        <v>0</v>
      </c>
      <c r="J493" s="18">
        <v>0</v>
      </c>
      <c r="K493" s="18">
        <v>0</v>
      </c>
      <c r="L493" s="18">
        <v>0.8</v>
      </c>
      <c r="M493" s="18">
        <v>20.100000000000001</v>
      </c>
      <c r="N493">
        <v>226.4</v>
      </c>
      <c r="O493">
        <v>17.8</v>
      </c>
      <c r="P493">
        <v>18.100000000000001</v>
      </c>
      <c r="Q493" s="117">
        <v>0.33611111111111103</v>
      </c>
      <c r="S493" s="216">
        <f t="shared" si="17"/>
        <v>18.100000000000001</v>
      </c>
      <c r="T493" s="216">
        <f t="shared" si="16"/>
        <v>-2.0999999999999979</v>
      </c>
      <c r="U493" s="208" t="str">
        <f t="shared" si="15"/>
        <v/>
      </c>
      <c r="V493" s="210"/>
      <c r="W493" s="238" t="str">
        <f t="shared" si="14"/>
        <v/>
      </c>
      <c r="X493" s="350"/>
      <c r="AT493" s="129"/>
      <c r="AV493" s="114"/>
      <c r="AW493" s="18"/>
      <c r="AY493" s="130"/>
    </row>
    <row r="494" spans="2:51" x14ac:dyDescent="0.25">
      <c r="B494" s="18">
        <v>18.100000000000001</v>
      </c>
      <c r="C494" s="18">
        <v>95</v>
      </c>
      <c r="D494" s="18">
        <v>18.100000000000001</v>
      </c>
      <c r="E494" s="18">
        <v>1.8</v>
      </c>
      <c r="F494" s="18">
        <v>1.8</v>
      </c>
      <c r="G494" s="18">
        <v>34</v>
      </c>
      <c r="H494" s="18">
        <v>1020.8</v>
      </c>
      <c r="I494" s="18">
        <v>0</v>
      </c>
      <c r="J494" s="18">
        <v>0</v>
      </c>
      <c r="K494" s="18">
        <v>0</v>
      </c>
      <c r="L494" s="18">
        <v>0.8</v>
      </c>
      <c r="M494" s="18">
        <v>20.100000000000001</v>
      </c>
      <c r="N494">
        <v>226.4</v>
      </c>
      <c r="O494">
        <v>17.8</v>
      </c>
      <c r="P494">
        <v>18.100000000000001</v>
      </c>
      <c r="Q494" s="117">
        <v>0.33680555555555602</v>
      </c>
      <c r="S494" s="216">
        <f t="shared" si="17"/>
        <v>18.100000000000001</v>
      </c>
      <c r="T494" s="216">
        <f t="shared" si="16"/>
        <v>-2</v>
      </c>
      <c r="U494" s="208" t="str">
        <f t="shared" si="15"/>
        <v/>
      </c>
      <c r="V494" s="210"/>
      <c r="W494" s="238" t="str">
        <f t="shared" si="14"/>
        <v/>
      </c>
      <c r="X494" s="350"/>
      <c r="AT494" s="129"/>
      <c r="AV494" s="114"/>
      <c r="AW494" s="18"/>
      <c r="AY494" s="130"/>
    </row>
    <row r="495" spans="2:51" x14ac:dyDescent="0.25">
      <c r="B495" s="18">
        <v>18.100000000000001</v>
      </c>
      <c r="C495" s="18">
        <v>95</v>
      </c>
      <c r="D495" s="18">
        <v>18.100000000000001</v>
      </c>
      <c r="E495" s="18">
        <v>1.8</v>
      </c>
      <c r="F495" s="18">
        <v>1.8</v>
      </c>
      <c r="G495" s="18">
        <v>57</v>
      </c>
      <c r="H495" s="18">
        <v>1020.8</v>
      </c>
      <c r="I495" s="18">
        <v>0</v>
      </c>
      <c r="J495" s="18">
        <v>0</v>
      </c>
      <c r="K495" s="18">
        <v>0</v>
      </c>
      <c r="L495" s="18">
        <v>0.8</v>
      </c>
      <c r="M495" s="18">
        <v>20.100000000000001</v>
      </c>
      <c r="N495">
        <v>226.4</v>
      </c>
      <c r="O495">
        <v>17.8</v>
      </c>
      <c r="P495">
        <v>18.100000000000001</v>
      </c>
      <c r="Q495" s="117">
        <v>0.33750000000000002</v>
      </c>
      <c r="S495" s="216">
        <f t="shared" si="17"/>
        <v>18.100000000000001</v>
      </c>
      <c r="T495" s="216">
        <f t="shared" si="16"/>
        <v>-2</v>
      </c>
      <c r="U495" s="208" t="str">
        <f t="shared" si="15"/>
        <v/>
      </c>
      <c r="V495" s="210"/>
      <c r="W495" s="238" t="str">
        <f t="shared" si="14"/>
        <v/>
      </c>
      <c r="X495" s="350"/>
      <c r="AT495" s="129"/>
      <c r="AV495" s="114"/>
      <c r="AW495" s="18"/>
      <c r="AY495" s="130"/>
    </row>
    <row r="496" spans="2:51" x14ac:dyDescent="0.25">
      <c r="B496" s="18">
        <v>18</v>
      </c>
      <c r="C496" s="18">
        <v>95</v>
      </c>
      <c r="D496" s="18">
        <v>18</v>
      </c>
      <c r="E496" s="18">
        <v>1.8</v>
      </c>
      <c r="F496" s="18">
        <v>1.8</v>
      </c>
      <c r="G496" s="18">
        <v>5</v>
      </c>
      <c r="H496" s="18">
        <v>1020.6</v>
      </c>
      <c r="I496" s="18">
        <v>0</v>
      </c>
      <c r="J496" s="18">
        <v>0</v>
      </c>
      <c r="K496" s="18">
        <v>0</v>
      </c>
      <c r="L496" s="18">
        <v>0.8</v>
      </c>
      <c r="M496" s="18">
        <v>20.100000000000001</v>
      </c>
      <c r="N496">
        <v>226.4</v>
      </c>
      <c r="O496">
        <v>17.8</v>
      </c>
      <c r="P496">
        <v>18.100000000000001</v>
      </c>
      <c r="Q496" s="117">
        <v>0.33819444444444402</v>
      </c>
      <c r="S496" s="216">
        <f t="shared" si="17"/>
        <v>18.100000000000001</v>
      </c>
      <c r="T496" s="216">
        <f t="shared" si="16"/>
        <v>-1.8999999999999986</v>
      </c>
      <c r="U496" s="208" t="str">
        <f t="shared" si="15"/>
        <v/>
      </c>
      <c r="V496" s="210"/>
      <c r="W496" s="238" t="str">
        <f t="shared" si="14"/>
        <v/>
      </c>
      <c r="X496" s="350"/>
      <c r="AT496" s="129"/>
      <c r="AV496" s="114"/>
      <c r="AW496" s="18"/>
      <c r="AY496" s="130"/>
    </row>
    <row r="497" spans="2:51" x14ac:dyDescent="0.25">
      <c r="B497" s="18">
        <v>17.899999999999999</v>
      </c>
      <c r="C497" s="18">
        <v>95</v>
      </c>
      <c r="D497" s="18">
        <v>17.899999999999999</v>
      </c>
      <c r="E497" s="18">
        <v>2.5</v>
      </c>
      <c r="F497" s="18">
        <v>3.6</v>
      </c>
      <c r="G497" s="18">
        <v>26</v>
      </c>
      <c r="H497" s="18">
        <v>1020.7</v>
      </c>
      <c r="I497" s="18">
        <v>0</v>
      </c>
      <c r="J497" s="18">
        <v>0</v>
      </c>
      <c r="K497" s="18">
        <v>0</v>
      </c>
      <c r="L497" s="18">
        <v>0.8</v>
      </c>
      <c r="M497" s="18">
        <v>20.100000000000001</v>
      </c>
      <c r="N497">
        <v>226.4</v>
      </c>
      <c r="O497">
        <v>17.8</v>
      </c>
      <c r="P497">
        <v>18.100000000000001</v>
      </c>
      <c r="Q497" s="117">
        <v>0.33888888888888902</v>
      </c>
      <c r="S497" s="216">
        <f t="shared" si="17"/>
        <v>18.100000000000001</v>
      </c>
      <c r="T497" s="216">
        <f t="shared" si="16"/>
        <v>-1.7999999999999972</v>
      </c>
      <c r="U497" s="208" t="str">
        <f t="shared" si="15"/>
        <v/>
      </c>
      <c r="V497" s="210"/>
      <c r="W497" s="238" t="str">
        <f t="shared" si="14"/>
        <v/>
      </c>
      <c r="X497" s="350"/>
      <c r="AT497" s="129"/>
      <c r="AV497" s="114"/>
      <c r="AW497" s="18"/>
      <c r="AY497" s="130"/>
    </row>
    <row r="498" spans="2:51" x14ac:dyDescent="0.25">
      <c r="B498" s="18">
        <v>17.899999999999999</v>
      </c>
      <c r="C498" s="18">
        <v>95</v>
      </c>
      <c r="D498" s="18">
        <v>17.899999999999999</v>
      </c>
      <c r="E498" s="18">
        <v>1.4</v>
      </c>
      <c r="F498" s="18">
        <v>1.8</v>
      </c>
      <c r="G498" s="18">
        <v>23</v>
      </c>
      <c r="H498" s="18">
        <v>1020.7</v>
      </c>
      <c r="I498" s="18">
        <v>0</v>
      </c>
      <c r="J498" s="18">
        <v>0</v>
      </c>
      <c r="K498" s="18">
        <v>0</v>
      </c>
      <c r="L498" s="18">
        <v>0.8</v>
      </c>
      <c r="M498" s="18">
        <v>20.100000000000001</v>
      </c>
      <c r="N498">
        <v>226.4</v>
      </c>
      <c r="O498">
        <v>17.8</v>
      </c>
      <c r="P498">
        <v>18.100000000000001</v>
      </c>
      <c r="Q498" s="117">
        <v>0.33958333333333302</v>
      </c>
      <c r="S498" s="216">
        <f t="shared" si="17"/>
        <v>18.100000000000001</v>
      </c>
      <c r="T498" s="216">
        <f t="shared" si="16"/>
        <v>-1.7999999999999972</v>
      </c>
      <c r="U498" s="208" t="str">
        <f t="shared" si="15"/>
        <v/>
      </c>
      <c r="V498" s="210"/>
      <c r="W498" s="238" t="str">
        <f t="shared" ref="W498:W561" si="18">IF(OR(O498&gt;60+2,P498&gt;B498+2),60,"")</f>
        <v/>
      </c>
      <c r="X498" s="350"/>
      <c r="AT498" s="129"/>
      <c r="AV498" s="114"/>
      <c r="AW498" s="18"/>
      <c r="AY498" s="130"/>
    </row>
    <row r="499" spans="2:51" x14ac:dyDescent="0.25">
      <c r="B499" s="18">
        <v>17.899999999999999</v>
      </c>
      <c r="C499" s="18">
        <v>95</v>
      </c>
      <c r="D499" s="18">
        <v>17.899999999999999</v>
      </c>
      <c r="E499" s="18">
        <v>2.2000000000000002</v>
      </c>
      <c r="F499" s="18">
        <v>3.6</v>
      </c>
      <c r="G499" s="18">
        <v>35</v>
      </c>
      <c r="H499" s="18">
        <v>1020.7</v>
      </c>
      <c r="I499" s="18">
        <v>0</v>
      </c>
      <c r="J499" s="18">
        <v>0</v>
      </c>
      <c r="K499" s="18">
        <v>0</v>
      </c>
      <c r="L499" s="18">
        <v>0.8</v>
      </c>
      <c r="M499" s="18">
        <v>20.100000000000001</v>
      </c>
      <c r="N499">
        <v>226.4</v>
      </c>
      <c r="O499">
        <v>17.8</v>
      </c>
      <c r="P499">
        <v>18.100000000000001</v>
      </c>
      <c r="Q499" s="117">
        <v>0.34027777777777801</v>
      </c>
      <c r="S499" s="216">
        <f t="shared" si="17"/>
        <v>18.100000000000001</v>
      </c>
      <c r="T499" s="216">
        <f t="shared" si="16"/>
        <v>-1.7999999999999972</v>
      </c>
      <c r="U499" s="208" t="str">
        <f t="shared" si="15"/>
        <v/>
      </c>
      <c r="V499" s="210"/>
      <c r="W499" s="238" t="str">
        <f t="shared" si="18"/>
        <v/>
      </c>
      <c r="X499" s="350"/>
      <c r="AT499" s="129"/>
      <c r="AV499" s="114"/>
      <c r="AW499" s="18"/>
      <c r="AY499" s="130"/>
    </row>
    <row r="500" spans="2:51" x14ac:dyDescent="0.25">
      <c r="B500" s="18">
        <v>17.8</v>
      </c>
      <c r="C500" s="18">
        <v>95</v>
      </c>
      <c r="D500" s="18">
        <v>17.8</v>
      </c>
      <c r="E500" s="18">
        <v>2.5</v>
      </c>
      <c r="F500" s="18">
        <v>3.6</v>
      </c>
      <c r="G500" s="18">
        <v>35</v>
      </c>
      <c r="H500" s="18">
        <v>1020.6</v>
      </c>
      <c r="I500" s="18">
        <v>0</v>
      </c>
      <c r="J500" s="18">
        <v>0</v>
      </c>
      <c r="K500" s="18">
        <v>0</v>
      </c>
      <c r="L500" s="18">
        <v>0.8</v>
      </c>
      <c r="M500" s="18">
        <v>20.100000000000001</v>
      </c>
      <c r="N500">
        <v>226.4</v>
      </c>
      <c r="O500">
        <v>17.8</v>
      </c>
      <c r="P500">
        <v>18.100000000000001</v>
      </c>
      <c r="Q500" s="117">
        <v>0.34097222222222201</v>
      </c>
      <c r="S500" s="216">
        <f t="shared" si="17"/>
        <v>18.100000000000001</v>
      </c>
      <c r="T500" s="216">
        <f t="shared" si="16"/>
        <v>-1.6999999999999993</v>
      </c>
      <c r="U500" s="208" t="str">
        <f t="shared" si="15"/>
        <v/>
      </c>
      <c r="V500" s="210"/>
      <c r="W500" s="238" t="str">
        <f t="shared" si="18"/>
        <v/>
      </c>
      <c r="X500" s="350"/>
      <c r="AT500" s="129"/>
      <c r="AV500" s="114"/>
      <c r="AW500" s="18"/>
      <c r="AY500" s="130"/>
    </row>
    <row r="501" spans="2:51" x14ac:dyDescent="0.25">
      <c r="B501" s="18">
        <v>17.8</v>
      </c>
      <c r="C501" s="18">
        <v>95</v>
      </c>
      <c r="D501" s="18">
        <v>17.8</v>
      </c>
      <c r="E501" s="18">
        <v>1.8</v>
      </c>
      <c r="F501" s="18">
        <v>1.8</v>
      </c>
      <c r="G501" s="18">
        <v>23</v>
      </c>
      <c r="H501" s="18">
        <v>1020.8</v>
      </c>
      <c r="I501" s="18">
        <v>0</v>
      </c>
      <c r="J501" s="18">
        <v>0</v>
      </c>
      <c r="K501" s="18">
        <v>0</v>
      </c>
      <c r="L501" s="18">
        <v>0.8</v>
      </c>
      <c r="M501" s="18">
        <v>20.100000000000001</v>
      </c>
      <c r="N501">
        <v>226.4</v>
      </c>
      <c r="O501">
        <v>17.8</v>
      </c>
      <c r="P501">
        <v>18.100000000000001</v>
      </c>
      <c r="Q501" s="117">
        <v>0.34166666666666701</v>
      </c>
      <c r="S501" s="216">
        <f t="shared" si="17"/>
        <v>18.100000000000001</v>
      </c>
      <c r="T501" s="216">
        <f t="shared" si="16"/>
        <v>-1.6999999999999993</v>
      </c>
      <c r="U501" s="208" t="str">
        <f t="shared" si="15"/>
        <v/>
      </c>
      <c r="V501" s="210"/>
      <c r="W501" s="238" t="str">
        <f t="shared" si="18"/>
        <v/>
      </c>
      <c r="X501" s="350"/>
      <c r="AT501" s="129"/>
      <c r="AV501" s="114"/>
      <c r="AW501" s="18"/>
      <c r="AY501" s="130"/>
    </row>
    <row r="502" spans="2:51" x14ac:dyDescent="0.25">
      <c r="B502" s="18">
        <v>17.8</v>
      </c>
      <c r="C502" s="18">
        <v>95</v>
      </c>
      <c r="D502" s="18">
        <v>17.8</v>
      </c>
      <c r="E502" s="18">
        <v>1.8</v>
      </c>
      <c r="F502" s="18">
        <v>1.8</v>
      </c>
      <c r="G502" s="18">
        <v>54</v>
      </c>
      <c r="H502" s="18">
        <v>1020.7</v>
      </c>
      <c r="I502" s="18">
        <v>0</v>
      </c>
      <c r="J502" s="18">
        <v>0</v>
      </c>
      <c r="K502" s="18">
        <v>0</v>
      </c>
      <c r="L502" s="18">
        <v>0.8</v>
      </c>
      <c r="M502" s="18">
        <v>20.100000000000001</v>
      </c>
      <c r="N502">
        <v>226.4</v>
      </c>
      <c r="O502">
        <v>17.8</v>
      </c>
      <c r="P502">
        <v>18.100000000000001</v>
      </c>
      <c r="Q502" s="117">
        <v>0.34236111111111101</v>
      </c>
      <c r="S502" s="216">
        <f t="shared" si="17"/>
        <v>18.100000000000001</v>
      </c>
      <c r="T502" s="216">
        <f t="shared" si="16"/>
        <v>-1.6999999999999993</v>
      </c>
      <c r="U502" s="208" t="str">
        <f t="shared" si="15"/>
        <v/>
      </c>
      <c r="V502" s="210"/>
      <c r="W502" s="238" t="str">
        <f t="shared" si="18"/>
        <v/>
      </c>
      <c r="X502" s="350"/>
      <c r="AT502" s="129"/>
      <c r="AV502" s="114"/>
      <c r="AW502" s="18"/>
      <c r="AY502" s="130"/>
    </row>
    <row r="503" spans="2:51" x14ac:dyDescent="0.25">
      <c r="B503" s="18">
        <v>17.7</v>
      </c>
      <c r="C503" s="18">
        <v>95</v>
      </c>
      <c r="D503" s="18">
        <v>17.7</v>
      </c>
      <c r="E503" s="18">
        <v>3.2</v>
      </c>
      <c r="F503" s="18">
        <v>3.6</v>
      </c>
      <c r="G503" s="18">
        <v>27</v>
      </c>
      <c r="H503" s="18">
        <v>1020.7</v>
      </c>
      <c r="I503" s="18">
        <v>0</v>
      </c>
      <c r="J503" s="18">
        <v>0</v>
      </c>
      <c r="K503" s="18">
        <v>0</v>
      </c>
      <c r="L503" s="18">
        <v>0.8</v>
      </c>
      <c r="M503" s="18">
        <v>20.100000000000001</v>
      </c>
      <c r="N503">
        <v>226.4</v>
      </c>
      <c r="O503">
        <v>17.8</v>
      </c>
      <c r="P503">
        <v>18.100000000000001</v>
      </c>
      <c r="Q503" s="117">
        <v>0.343055555555556</v>
      </c>
      <c r="S503" s="216">
        <f t="shared" si="17"/>
        <v>18.100000000000001</v>
      </c>
      <c r="T503" s="216">
        <f t="shared" si="16"/>
        <v>-1.5999999999999979</v>
      </c>
      <c r="U503" s="208" t="str">
        <f t="shared" si="15"/>
        <v/>
      </c>
      <c r="V503" s="210"/>
      <c r="W503" s="238" t="str">
        <f t="shared" si="18"/>
        <v/>
      </c>
      <c r="X503" s="350"/>
      <c r="AT503" s="129"/>
      <c r="AV503" s="114"/>
      <c r="AW503" s="18"/>
      <c r="AY503" s="130"/>
    </row>
    <row r="504" spans="2:51" x14ac:dyDescent="0.25">
      <c r="B504" s="18">
        <v>17.7</v>
      </c>
      <c r="C504" s="18">
        <v>95</v>
      </c>
      <c r="D504" s="18">
        <v>17.7</v>
      </c>
      <c r="E504" s="18">
        <v>1.4</v>
      </c>
      <c r="F504" s="18">
        <v>1.8</v>
      </c>
      <c r="G504" s="18">
        <v>53</v>
      </c>
      <c r="H504" s="18">
        <v>1020.7</v>
      </c>
      <c r="I504" s="18">
        <v>0</v>
      </c>
      <c r="J504" s="18">
        <v>0</v>
      </c>
      <c r="K504" s="18">
        <v>0</v>
      </c>
      <c r="L504" s="18">
        <v>0.8</v>
      </c>
      <c r="M504" s="18">
        <v>20.100000000000001</v>
      </c>
      <c r="N504">
        <v>226.4</v>
      </c>
      <c r="O504">
        <v>17.8</v>
      </c>
      <c r="P504">
        <v>18.100000000000001</v>
      </c>
      <c r="Q504" s="117">
        <v>0.34375</v>
      </c>
      <c r="S504" s="216">
        <f t="shared" si="17"/>
        <v>18.100000000000001</v>
      </c>
      <c r="T504" s="216">
        <f t="shared" si="16"/>
        <v>-1.5999999999999979</v>
      </c>
      <c r="U504" s="208" t="str">
        <f t="shared" si="15"/>
        <v/>
      </c>
      <c r="V504" s="210"/>
      <c r="W504" s="238" t="str">
        <f t="shared" si="18"/>
        <v/>
      </c>
      <c r="X504" s="350"/>
      <c r="AT504" s="129"/>
      <c r="AV504" s="114"/>
      <c r="AW504" s="18"/>
      <c r="AY504" s="130"/>
    </row>
    <row r="505" spans="2:51" x14ac:dyDescent="0.25">
      <c r="B505" s="18">
        <v>17.7</v>
      </c>
      <c r="C505" s="18">
        <v>95</v>
      </c>
      <c r="D505" s="18">
        <v>17.7</v>
      </c>
      <c r="E505" s="18">
        <v>0.4</v>
      </c>
      <c r="F505" s="18">
        <v>1.8</v>
      </c>
      <c r="G505" s="18">
        <v>45</v>
      </c>
      <c r="H505" s="18">
        <v>1020.8</v>
      </c>
      <c r="I505" s="18">
        <v>0</v>
      </c>
      <c r="J505" s="18">
        <v>0</v>
      </c>
      <c r="K505" s="18">
        <v>0</v>
      </c>
      <c r="L505" s="18">
        <v>0.8</v>
      </c>
      <c r="M505" s="18">
        <v>20.100000000000001</v>
      </c>
      <c r="N505">
        <v>226.4</v>
      </c>
      <c r="O505">
        <v>17.8</v>
      </c>
      <c r="P505">
        <v>18.100000000000001</v>
      </c>
      <c r="Q505" s="117">
        <v>0.344444444444444</v>
      </c>
      <c r="S505" s="216">
        <f t="shared" si="17"/>
        <v>18.100000000000001</v>
      </c>
      <c r="T505" s="216">
        <f t="shared" si="16"/>
        <v>-1.5999999999999979</v>
      </c>
      <c r="U505" s="208" t="str">
        <f t="shared" si="15"/>
        <v/>
      </c>
      <c r="V505" s="210"/>
      <c r="W505" s="238" t="str">
        <f t="shared" si="18"/>
        <v/>
      </c>
      <c r="X505" s="350"/>
      <c r="AT505" s="129"/>
      <c r="AV505" s="114"/>
      <c r="AW505" s="18"/>
      <c r="AY505" s="130"/>
    </row>
    <row r="506" spans="2:51" x14ac:dyDescent="0.25">
      <c r="B506" s="18">
        <v>17.600000000000001</v>
      </c>
      <c r="C506" s="18">
        <v>95</v>
      </c>
      <c r="D506" s="18">
        <v>17.600000000000001</v>
      </c>
      <c r="E506" s="18">
        <v>1.4</v>
      </c>
      <c r="F506" s="18">
        <v>1.8</v>
      </c>
      <c r="G506" s="18">
        <v>32</v>
      </c>
      <c r="H506" s="18">
        <v>1020.7</v>
      </c>
      <c r="I506" s="18">
        <v>0</v>
      </c>
      <c r="J506" s="18">
        <v>0</v>
      </c>
      <c r="K506" s="18">
        <v>0</v>
      </c>
      <c r="L506" s="18">
        <v>0.8</v>
      </c>
      <c r="M506" s="18">
        <v>20.100000000000001</v>
      </c>
      <c r="N506">
        <v>226.4</v>
      </c>
      <c r="O506">
        <v>17.8</v>
      </c>
      <c r="P506">
        <v>18.100000000000001</v>
      </c>
      <c r="Q506" s="117">
        <v>0.34513888888888899</v>
      </c>
      <c r="S506" s="216">
        <f t="shared" si="17"/>
        <v>18.100000000000001</v>
      </c>
      <c r="T506" s="216">
        <f t="shared" si="16"/>
        <v>-1.5</v>
      </c>
      <c r="U506" s="208" t="str">
        <f t="shared" si="15"/>
        <v/>
      </c>
      <c r="V506" s="210"/>
      <c r="W506" s="238" t="str">
        <f t="shared" si="18"/>
        <v/>
      </c>
      <c r="X506" s="350"/>
      <c r="AT506" s="129"/>
      <c r="AV506" s="114"/>
      <c r="AW506" s="18"/>
      <c r="AY506" s="130"/>
    </row>
    <row r="507" spans="2:51" x14ac:dyDescent="0.25">
      <c r="B507" s="18">
        <v>17.600000000000001</v>
      </c>
      <c r="C507" s="18">
        <v>95</v>
      </c>
      <c r="D507" s="18">
        <v>17.600000000000001</v>
      </c>
      <c r="E507" s="18">
        <v>2.5</v>
      </c>
      <c r="F507" s="18">
        <v>3.6</v>
      </c>
      <c r="G507" s="18">
        <v>17</v>
      </c>
      <c r="H507" s="18">
        <v>1020.8</v>
      </c>
      <c r="I507" s="18">
        <v>0</v>
      </c>
      <c r="J507" s="18">
        <v>0</v>
      </c>
      <c r="K507" s="18">
        <v>0</v>
      </c>
      <c r="L507" s="18">
        <v>0.8</v>
      </c>
      <c r="M507" s="18">
        <v>20.100000000000001</v>
      </c>
      <c r="N507">
        <v>226.4</v>
      </c>
      <c r="O507">
        <v>17.8</v>
      </c>
      <c r="P507">
        <v>18.100000000000001</v>
      </c>
      <c r="Q507" s="117">
        <v>0.34583333333333299</v>
      </c>
      <c r="S507" s="216">
        <f t="shared" si="17"/>
        <v>18.100000000000001</v>
      </c>
      <c r="T507" s="216">
        <f t="shared" si="16"/>
        <v>-1.5</v>
      </c>
      <c r="U507" s="208" t="str">
        <f t="shared" si="15"/>
        <v/>
      </c>
      <c r="V507" s="210"/>
      <c r="W507" s="238" t="str">
        <f t="shared" si="18"/>
        <v/>
      </c>
      <c r="X507" s="350"/>
      <c r="AT507" s="129"/>
      <c r="AV507" s="114"/>
      <c r="AW507" s="18"/>
      <c r="AY507" s="130"/>
    </row>
    <row r="508" spans="2:51" x14ac:dyDescent="0.25">
      <c r="B508" s="18">
        <v>17.600000000000001</v>
      </c>
      <c r="C508" s="18">
        <v>95</v>
      </c>
      <c r="D508" s="18">
        <v>17.600000000000001</v>
      </c>
      <c r="E508" s="18">
        <v>2.9</v>
      </c>
      <c r="F508" s="18">
        <v>3.6</v>
      </c>
      <c r="G508" s="18">
        <v>46</v>
      </c>
      <c r="H508" s="18">
        <v>1020.7</v>
      </c>
      <c r="I508" s="18">
        <v>0</v>
      </c>
      <c r="J508" s="18">
        <v>0</v>
      </c>
      <c r="K508" s="18">
        <v>0</v>
      </c>
      <c r="L508" s="18">
        <v>0.8</v>
      </c>
      <c r="M508" s="18">
        <v>20.100000000000001</v>
      </c>
      <c r="N508">
        <v>226.4</v>
      </c>
      <c r="O508">
        <v>17.8</v>
      </c>
      <c r="P508">
        <v>18.100000000000001</v>
      </c>
      <c r="Q508" s="117">
        <v>0.34652777777777799</v>
      </c>
      <c r="S508" s="216">
        <f t="shared" si="17"/>
        <v>18.100000000000001</v>
      </c>
      <c r="T508" s="216">
        <f t="shared" si="16"/>
        <v>-1.5</v>
      </c>
      <c r="U508" s="208" t="str">
        <f t="shared" si="15"/>
        <v/>
      </c>
      <c r="V508" s="210"/>
      <c r="W508" s="238" t="str">
        <f t="shared" si="18"/>
        <v/>
      </c>
      <c r="X508" s="350"/>
      <c r="AT508" s="129"/>
      <c r="AV508" s="114"/>
      <c r="AW508" s="18"/>
      <c r="AY508" s="130"/>
    </row>
    <row r="509" spans="2:51" x14ac:dyDescent="0.25">
      <c r="B509" s="18">
        <v>17.600000000000001</v>
      </c>
      <c r="C509" s="18">
        <v>95</v>
      </c>
      <c r="D509" s="18">
        <v>17.600000000000001</v>
      </c>
      <c r="E509" s="18">
        <v>1.4</v>
      </c>
      <c r="F509" s="18">
        <v>1.8</v>
      </c>
      <c r="G509" s="18">
        <v>42</v>
      </c>
      <c r="H509" s="18">
        <v>1020.8</v>
      </c>
      <c r="I509" s="18">
        <v>0</v>
      </c>
      <c r="J509" s="18">
        <v>0</v>
      </c>
      <c r="K509" s="18">
        <v>0</v>
      </c>
      <c r="L509" s="18">
        <v>0.8</v>
      </c>
      <c r="M509" s="18">
        <v>20.100000000000001</v>
      </c>
      <c r="N509">
        <v>226.4</v>
      </c>
      <c r="O509">
        <v>17.8</v>
      </c>
      <c r="P509">
        <v>18.100000000000001</v>
      </c>
      <c r="Q509" s="117">
        <v>0.34722222222222199</v>
      </c>
      <c r="S509" s="216">
        <f t="shared" si="17"/>
        <v>18.100000000000001</v>
      </c>
      <c r="T509" s="216">
        <f t="shared" si="16"/>
        <v>-1.5</v>
      </c>
      <c r="U509" s="208" t="str">
        <f t="shared" si="15"/>
        <v/>
      </c>
      <c r="V509" s="210"/>
      <c r="W509" s="238" t="str">
        <f t="shared" si="18"/>
        <v/>
      </c>
      <c r="X509" s="350"/>
      <c r="AT509" s="129"/>
      <c r="AV509" s="114"/>
      <c r="AW509" s="18"/>
      <c r="AY509" s="130"/>
    </row>
    <row r="510" spans="2:51" x14ac:dyDescent="0.25">
      <c r="B510" s="18">
        <v>17.600000000000001</v>
      </c>
      <c r="C510" s="18">
        <v>95</v>
      </c>
      <c r="D510" s="18">
        <v>17.600000000000001</v>
      </c>
      <c r="E510" s="18">
        <v>3.6</v>
      </c>
      <c r="F510" s="18">
        <v>3.6</v>
      </c>
      <c r="G510" s="18">
        <v>42</v>
      </c>
      <c r="H510" s="18">
        <v>1020.9</v>
      </c>
      <c r="I510" s="18">
        <v>0</v>
      </c>
      <c r="J510" s="18">
        <v>0</v>
      </c>
      <c r="K510" s="18">
        <v>0</v>
      </c>
      <c r="L510" s="18">
        <v>0.8</v>
      </c>
      <c r="M510" s="18">
        <v>20.100000000000001</v>
      </c>
      <c r="N510">
        <v>226.4</v>
      </c>
      <c r="O510">
        <v>17.899999999999999</v>
      </c>
      <c r="P510">
        <v>18.100000000000001</v>
      </c>
      <c r="Q510" s="117">
        <v>0.34791666666666698</v>
      </c>
      <c r="S510" s="216">
        <f t="shared" si="17"/>
        <v>18.100000000000001</v>
      </c>
      <c r="T510" s="216">
        <f t="shared" si="16"/>
        <v>-1.5</v>
      </c>
      <c r="U510" s="208" t="str">
        <f t="shared" si="15"/>
        <v/>
      </c>
      <c r="V510" s="210"/>
      <c r="W510" s="238" t="str">
        <f t="shared" si="18"/>
        <v/>
      </c>
      <c r="X510" s="350"/>
      <c r="AT510" s="129"/>
      <c r="AV510" s="114"/>
      <c r="AW510" s="18"/>
      <c r="AY510" s="130"/>
    </row>
    <row r="511" spans="2:51" x14ac:dyDescent="0.25">
      <c r="B511" s="18">
        <v>17.600000000000001</v>
      </c>
      <c r="C511" s="18">
        <v>96</v>
      </c>
      <c r="D511" s="18">
        <v>17.600000000000001</v>
      </c>
      <c r="E511" s="18">
        <v>1.1000000000000001</v>
      </c>
      <c r="F511" s="18">
        <v>1.8</v>
      </c>
      <c r="G511" s="18">
        <v>59</v>
      </c>
      <c r="H511" s="18">
        <v>1020.7</v>
      </c>
      <c r="I511" s="18">
        <v>0</v>
      </c>
      <c r="J511" s="18">
        <v>0</v>
      </c>
      <c r="K511" s="18">
        <v>0</v>
      </c>
      <c r="L511" s="18">
        <v>0.8</v>
      </c>
      <c r="M511" s="18">
        <v>20.100000000000001</v>
      </c>
      <c r="N511">
        <v>226.4</v>
      </c>
      <c r="O511">
        <v>17.899999999999999</v>
      </c>
      <c r="P511">
        <v>18.2</v>
      </c>
      <c r="Q511" s="117">
        <v>0.34861111111111098</v>
      </c>
      <c r="S511" s="216">
        <f t="shared" si="17"/>
        <v>18.2</v>
      </c>
      <c r="T511" s="216">
        <f t="shared" si="16"/>
        <v>-1.4000000000000021</v>
      </c>
      <c r="U511" s="208" t="str">
        <f t="shared" si="15"/>
        <v/>
      </c>
      <c r="V511" s="210"/>
      <c r="W511" s="238" t="str">
        <f t="shared" si="18"/>
        <v/>
      </c>
      <c r="X511" s="350"/>
      <c r="AT511" s="129"/>
      <c r="AV511" s="114"/>
      <c r="AW511" s="18"/>
      <c r="AY511" s="130"/>
    </row>
    <row r="512" spans="2:51" x14ac:dyDescent="0.25">
      <c r="B512" s="18">
        <v>17.7</v>
      </c>
      <c r="C512" s="18">
        <v>95</v>
      </c>
      <c r="D512" s="18">
        <v>17.7</v>
      </c>
      <c r="E512" s="18">
        <v>2.2000000000000002</v>
      </c>
      <c r="F512" s="18">
        <v>3.6</v>
      </c>
      <c r="G512" s="18">
        <v>42</v>
      </c>
      <c r="H512" s="18">
        <v>1020.6</v>
      </c>
      <c r="I512" s="18">
        <v>0</v>
      </c>
      <c r="J512" s="18">
        <v>0</v>
      </c>
      <c r="K512" s="18">
        <v>0</v>
      </c>
      <c r="L512" s="18">
        <v>0.8</v>
      </c>
      <c r="M512" s="18">
        <v>20.100000000000001</v>
      </c>
      <c r="N512">
        <v>226.4</v>
      </c>
      <c r="O512">
        <v>17.899999999999999</v>
      </c>
      <c r="P512">
        <v>18.2</v>
      </c>
      <c r="Q512" s="117">
        <v>0.34930555555555598</v>
      </c>
      <c r="S512" s="216">
        <f t="shared" si="17"/>
        <v>18.2</v>
      </c>
      <c r="T512" s="216">
        <f t="shared" si="16"/>
        <v>-1.5</v>
      </c>
      <c r="U512" s="208" t="str">
        <f t="shared" si="15"/>
        <v/>
      </c>
      <c r="V512" s="210"/>
      <c r="W512" s="238" t="str">
        <f t="shared" si="18"/>
        <v/>
      </c>
      <c r="X512" s="350"/>
      <c r="AT512" s="129"/>
      <c r="AV512" s="114"/>
      <c r="AW512" s="18"/>
      <c r="AY512" s="130"/>
    </row>
    <row r="513" spans="2:51" x14ac:dyDescent="0.25">
      <c r="B513" s="18">
        <v>17.7</v>
      </c>
      <c r="C513" s="18">
        <v>95</v>
      </c>
      <c r="D513" s="18">
        <v>17.7</v>
      </c>
      <c r="E513" s="18">
        <v>4</v>
      </c>
      <c r="F513" s="18">
        <v>5.4</v>
      </c>
      <c r="G513" s="18">
        <v>14</v>
      </c>
      <c r="H513" s="18">
        <v>1020.5</v>
      </c>
      <c r="I513" s="18">
        <v>0</v>
      </c>
      <c r="J513" s="18">
        <v>0</v>
      </c>
      <c r="K513" s="18">
        <v>0</v>
      </c>
      <c r="L513" s="18">
        <v>0.8</v>
      </c>
      <c r="M513" s="18">
        <v>20.100000000000001</v>
      </c>
      <c r="N513">
        <v>226.4</v>
      </c>
      <c r="O513">
        <v>17.899999999999999</v>
      </c>
      <c r="P513">
        <v>18.2</v>
      </c>
      <c r="Q513" s="117">
        <v>0.35</v>
      </c>
      <c r="S513" s="216">
        <f t="shared" si="17"/>
        <v>18.2</v>
      </c>
      <c r="T513" s="216">
        <f t="shared" si="16"/>
        <v>-1.5</v>
      </c>
      <c r="U513" s="208" t="str">
        <f t="shared" si="15"/>
        <v/>
      </c>
      <c r="V513" s="210"/>
      <c r="W513" s="238" t="str">
        <f t="shared" si="18"/>
        <v/>
      </c>
      <c r="X513" s="350"/>
      <c r="AT513" s="129"/>
      <c r="AV513" s="114"/>
      <c r="AW513" s="18"/>
      <c r="AY513" s="130"/>
    </row>
    <row r="514" spans="2:51" x14ac:dyDescent="0.25">
      <c r="B514" s="18">
        <v>17.7</v>
      </c>
      <c r="C514" s="18">
        <v>96</v>
      </c>
      <c r="D514" s="18">
        <v>17.7</v>
      </c>
      <c r="E514" s="18">
        <v>2.5</v>
      </c>
      <c r="F514" s="18">
        <v>3.6</v>
      </c>
      <c r="G514" s="18">
        <v>20</v>
      </c>
      <c r="H514" s="18">
        <v>1020.7</v>
      </c>
      <c r="I514" s="18">
        <v>0</v>
      </c>
      <c r="J514" s="18">
        <v>0</v>
      </c>
      <c r="K514" s="18">
        <v>0</v>
      </c>
      <c r="L514" s="18">
        <v>0.8</v>
      </c>
      <c r="M514" s="18">
        <v>20.100000000000001</v>
      </c>
      <c r="N514">
        <v>226.4</v>
      </c>
      <c r="O514">
        <v>18</v>
      </c>
      <c r="P514">
        <v>18.2</v>
      </c>
      <c r="Q514" s="117">
        <v>0.35069444444444398</v>
      </c>
      <c r="S514" s="216">
        <f t="shared" si="17"/>
        <v>18.2</v>
      </c>
      <c r="T514" s="216">
        <f t="shared" si="16"/>
        <v>-1.5</v>
      </c>
      <c r="U514" s="208" t="str">
        <f t="shared" si="15"/>
        <v/>
      </c>
      <c r="V514" s="210"/>
      <c r="W514" s="238" t="str">
        <f t="shared" si="18"/>
        <v/>
      </c>
      <c r="X514" s="350"/>
      <c r="AT514" s="129"/>
      <c r="AV514" s="114"/>
      <c r="AW514" s="18"/>
      <c r="AY514" s="130"/>
    </row>
    <row r="515" spans="2:51" x14ac:dyDescent="0.25">
      <c r="B515" s="18">
        <v>17.8</v>
      </c>
      <c r="C515" s="18">
        <v>96</v>
      </c>
      <c r="D515" s="18">
        <v>17.8</v>
      </c>
      <c r="E515" s="18">
        <v>2.2000000000000002</v>
      </c>
      <c r="F515" s="18">
        <v>3.6</v>
      </c>
      <c r="G515" s="18">
        <v>3</v>
      </c>
      <c r="H515" s="18">
        <v>1020.6</v>
      </c>
      <c r="I515" s="18">
        <v>0</v>
      </c>
      <c r="J515" s="18">
        <v>0</v>
      </c>
      <c r="K515" s="18">
        <v>0</v>
      </c>
      <c r="L515" s="18">
        <v>0.8</v>
      </c>
      <c r="M515" s="18">
        <v>20.100000000000001</v>
      </c>
      <c r="N515">
        <v>226.4</v>
      </c>
      <c r="O515">
        <v>18</v>
      </c>
      <c r="P515">
        <v>18.2</v>
      </c>
      <c r="Q515" s="117">
        <v>0.35138888888888897</v>
      </c>
      <c r="S515" s="216">
        <f t="shared" si="17"/>
        <v>18.2</v>
      </c>
      <c r="T515" s="216">
        <f t="shared" si="16"/>
        <v>-1.6000000000000014</v>
      </c>
      <c r="U515" s="208" t="str">
        <f t="shared" si="15"/>
        <v/>
      </c>
      <c r="V515" s="210"/>
      <c r="W515" s="238" t="str">
        <f t="shared" si="18"/>
        <v/>
      </c>
      <c r="X515" s="350"/>
      <c r="AT515" s="129"/>
      <c r="AV515" s="114"/>
      <c r="AW515" s="18"/>
      <c r="AY515" s="130"/>
    </row>
    <row r="516" spans="2:51" x14ac:dyDescent="0.25">
      <c r="B516" s="18">
        <v>17.8</v>
      </c>
      <c r="C516" s="18">
        <v>96</v>
      </c>
      <c r="D516" s="18">
        <v>17.8</v>
      </c>
      <c r="E516" s="18">
        <v>3.6</v>
      </c>
      <c r="F516" s="18">
        <v>3.6</v>
      </c>
      <c r="G516" s="18">
        <v>31</v>
      </c>
      <c r="H516" s="18">
        <v>1020.6</v>
      </c>
      <c r="I516" s="18">
        <v>0</v>
      </c>
      <c r="J516" s="18">
        <v>0</v>
      </c>
      <c r="K516" s="18">
        <v>0</v>
      </c>
      <c r="L516" s="18">
        <v>0.8</v>
      </c>
      <c r="M516" s="18">
        <v>20.100000000000001</v>
      </c>
      <c r="N516">
        <v>226.4</v>
      </c>
      <c r="O516">
        <v>18</v>
      </c>
      <c r="P516">
        <v>18.3</v>
      </c>
      <c r="Q516" s="117">
        <v>0.35208333333333303</v>
      </c>
      <c r="S516" s="216">
        <f t="shared" si="17"/>
        <v>18.3</v>
      </c>
      <c r="T516" s="216">
        <f t="shared" si="16"/>
        <v>-1.5</v>
      </c>
      <c r="U516" s="208" t="str">
        <f t="shared" si="15"/>
        <v/>
      </c>
      <c r="V516" s="210"/>
      <c r="W516" s="238" t="str">
        <f t="shared" si="18"/>
        <v/>
      </c>
      <c r="X516" s="350"/>
      <c r="AT516" s="129"/>
      <c r="AV516" s="114"/>
      <c r="AW516" s="18"/>
      <c r="AY516" s="130"/>
    </row>
    <row r="517" spans="2:51" x14ac:dyDescent="0.25">
      <c r="B517" s="18">
        <v>17.899999999999999</v>
      </c>
      <c r="C517" s="18">
        <v>96</v>
      </c>
      <c r="D517" s="18">
        <v>17.899999999999999</v>
      </c>
      <c r="E517" s="18">
        <v>2.5</v>
      </c>
      <c r="F517" s="18">
        <v>3.6</v>
      </c>
      <c r="G517" s="18">
        <v>58</v>
      </c>
      <c r="H517" s="18">
        <v>1020.8</v>
      </c>
      <c r="I517" s="18">
        <v>0</v>
      </c>
      <c r="J517" s="18">
        <v>0</v>
      </c>
      <c r="K517" s="18">
        <v>0</v>
      </c>
      <c r="L517" s="18">
        <v>0.8</v>
      </c>
      <c r="M517" s="18">
        <v>20.100000000000001</v>
      </c>
      <c r="N517">
        <v>226.4</v>
      </c>
      <c r="O517">
        <v>18</v>
      </c>
      <c r="P517">
        <v>18.3</v>
      </c>
      <c r="Q517" s="117">
        <v>0.35277777777777802</v>
      </c>
      <c r="S517" s="216">
        <f t="shared" si="17"/>
        <v>18.3</v>
      </c>
      <c r="T517" s="216">
        <f t="shared" si="16"/>
        <v>-1.5999999999999979</v>
      </c>
      <c r="U517" s="208" t="str">
        <f t="shared" si="15"/>
        <v/>
      </c>
      <c r="V517" s="210"/>
      <c r="W517" s="238" t="str">
        <f t="shared" si="18"/>
        <v/>
      </c>
      <c r="X517" s="350"/>
      <c r="AT517" s="129"/>
      <c r="AV517" s="114"/>
      <c r="AW517" s="18"/>
      <c r="AY517" s="130"/>
    </row>
    <row r="518" spans="2:51" x14ac:dyDescent="0.25">
      <c r="B518" s="18">
        <v>17.899999999999999</v>
      </c>
      <c r="C518" s="18">
        <v>96</v>
      </c>
      <c r="D518" s="18">
        <v>17.899999999999999</v>
      </c>
      <c r="E518" s="18">
        <v>4</v>
      </c>
      <c r="F518" s="18">
        <v>5.4</v>
      </c>
      <c r="G518" s="18">
        <v>52</v>
      </c>
      <c r="H518" s="18">
        <v>1020.7</v>
      </c>
      <c r="I518" s="18">
        <v>0</v>
      </c>
      <c r="J518" s="18">
        <v>0</v>
      </c>
      <c r="K518" s="18">
        <v>0</v>
      </c>
      <c r="L518" s="18">
        <v>0.8</v>
      </c>
      <c r="M518" s="18">
        <v>20.100000000000001</v>
      </c>
      <c r="N518">
        <v>226.4</v>
      </c>
      <c r="O518">
        <v>18</v>
      </c>
      <c r="P518">
        <v>18.3</v>
      </c>
      <c r="Q518" s="117">
        <v>0.35347222222222202</v>
      </c>
      <c r="S518" s="216">
        <f t="shared" si="17"/>
        <v>18.3</v>
      </c>
      <c r="T518" s="216">
        <f t="shared" si="16"/>
        <v>-1.5999999999999979</v>
      </c>
      <c r="U518" s="208" t="str">
        <f t="shared" si="15"/>
        <v/>
      </c>
      <c r="V518" s="210"/>
      <c r="W518" s="238" t="str">
        <f t="shared" si="18"/>
        <v/>
      </c>
      <c r="X518" s="350"/>
      <c r="AT518" s="129"/>
      <c r="AV518" s="114"/>
      <c r="AW518" s="18"/>
      <c r="AY518" s="130"/>
    </row>
    <row r="519" spans="2:51" x14ac:dyDescent="0.25">
      <c r="B519" s="18">
        <v>18</v>
      </c>
      <c r="C519" s="18">
        <v>96</v>
      </c>
      <c r="D519" s="18">
        <v>18</v>
      </c>
      <c r="E519" s="18">
        <v>3.2</v>
      </c>
      <c r="F519" s="18">
        <v>3.6</v>
      </c>
      <c r="G519" s="18">
        <v>33</v>
      </c>
      <c r="H519" s="18">
        <v>1020.9</v>
      </c>
      <c r="I519" s="18">
        <v>0</v>
      </c>
      <c r="J519" s="18">
        <v>0</v>
      </c>
      <c r="K519" s="18">
        <v>0</v>
      </c>
      <c r="L519" s="18">
        <v>0.8</v>
      </c>
      <c r="M519" s="18">
        <v>20.100000000000001</v>
      </c>
      <c r="N519">
        <v>226.4</v>
      </c>
      <c r="O519">
        <v>18</v>
      </c>
      <c r="P519">
        <v>18.399999999999999</v>
      </c>
      <c r="Q519" s="117">
        <v>0.35416666666666702</v>
      </c>
      <c r="S519" s="216">
        <f t="shared" si="17"/>
        <v>18.399999999999999</v>
      </c>
      <c r="T519" s="216">
        <f t="shared" si="16"/>
        <v>-1.6000000000000014</v>
      </c>
      <c r="U519" s="208" t="str">
        <f t="shared" si="15"/>
        <v/>
      </c>
      <c r="V519" s="210"/>
      <c r="W519" s="238" t="str">
        <f t="shared" si="18"/>
        <v/>
      </c>
      <c r="X519" s="350"/>
      <c r="AT519" s="129"/>
      <c r="AV519" s="114"/>
      <c r="AW519" s="18"/>
      <c r="AY519" s="130"/>
    </row>
    <row r="520" spans="2:51" x14ac:dyDescent="0.25">
      <c r="B520" s="18">
        <v>18</v>
      </c>
      <c r="C520" s="18">
        <v>96</v>
      </c>
      <c r="D520" s="18">
        <v>18</v>
      </c>
      <c r="E520" s="18">
        <v>3.6</v>
      </c>
      <c r="F520" s="18">
        <v>5.4</v>
      </c>
      <c r="G520" s="18">
        <v>18</v>
      </c>
      <c r="H520" s="18">
        <v>1020.8</v>
      </c>
      <c r="I520" s="18">
        <v>0</v>
      </c>
      <c r="J520" s="18">
        <v>0</v>
      </c>
      <c r="K520" s="18">
        <v>0</v>
      </c>
      <c r="L520" s="18">
        <v>0.8</v>
      </c>
      <c r="M520" s="18">
        <v>20.100000000000001</v>
      </c>
      <c r="N520">
        <v>226.4</v>
      </c>
      <c r="O520">
        <v>18.100000000000001</v>
      </c>
      <c r="P520">
        <v>18.399999999999999</v>
      </c>
      <c r="Q520" s="117">
        <v>0.35486111111111102</v>
      </c>
      <c r="S520" s="216">
        <f t="shared" si="17"/>
        <v>18.399999999999999</v>
      </c>
      <c r="T520" s="216">
        <f t="shared" si="16"/>
        <v>-1.6000000000000014</v>
      </c>
      <c r="U520" s="208" t="str">
        <f t="shared" si="15"/>
        <v/>
      </c>
      <c r="V520" s="210"/>
      <c r="W520" s="238" t="str">
        <f t="shared" si="18"/>
        <v/>
      </c>
      <c r="X520" s="350"/>
      <c r="AT520" s="129"/>
      <c r="AV520" s="114"/>
      <c r="AW520" s="18"/>
      <c r="AY520" s="130"/>
    </row>
    <row r="521" spans="2:51" x14ac:dyDescent="0.25">
      <c r="B521" s="18">
        <v>18</v>
      </c>
      <c r="C521" s="18">
        <v>96</v>
      </c>
      <c r="D521" s="18">
        <v>18</v>
      </c>
      <c r="E521" s="18">
        <v>2.2000000000000002</v>
      </c>
      <c r="F521" s="18">
        <v>3.6</v>
      </c>
      <c r="G521" s="18">
        <v>49</v>
      </c>
      <c r="H521" s="18">
        <v>1020.5</v>
      </c>
      <c r="I521" s="18">
        <v>0</v>
      </c>
      <c r="J521" s="18">
        <v>0</v>
      </c>
      <c r="K521" s="18">
        <v>0</v>
      </c>
      <c r="L521" s="18">
        <v>0.8</v>
      </c>
      <c r="M521" s="18">
        <v>20.100000000000001</v>
      </c>
      <c r="N521">
        <v>226.4</v>
      </c>
      <c r="O521">
        <v>18.100000000000001</v>
      </c>
      <c r="P521">
        <v>18.5</v>
      </c>
      <c r="Q521" s="117">
        <v>0.35555555555555601</v>
      </c>
      <c r="S521" s="216">
        <f t="shared" si="17"/>
        <v>18.5</v>
      </c>
      <c r="T521" s="216">
        <f t="shared" si="16"/>
        <v>-1.5</v>
      </c>
      <c r="U521" s="208" t="str">
        <f t="shared" si="15"/>
        <v/>
      </c>
      <c r="V521" s="210"/>
      <c r="W521" s="238" t="str">
        <f t="shared" si="18"/>
        <v/>
      </c>
      <c r="X521" s="350"/>
      <c r="AT521" s="129"/>
      <c r="AV521" s="114"/>
      <c r="AW521" s="18"/>
      <c r="AY521" s="130"/>
    </row>
    <row r="522" spans="2:51" x14ac:dyDescent="0.25">
      <c r="B522" s="18">
        <v>18.100000000000001</v>
      </c>
      <c r="C522" s="18">
        <v>96</v>
      </c>
      <c r="D522" s="18">
        <v>18.100000000000001</v>
      </c>
      <c r="E522" s="18">
        <v>2.2000000000000002</v>
      </c>
      <c r="F522" s="18">
        <v>3.6</v>
      </c>
      <c r="G522" s="18">
        <v>43</v>
      </c>
      <c r="H522" s="18">
        <v>1020.9</v>
      </c>
      <c r="I522" s="18">
        <v>0</v>
      </c>
      <c r="J522" s="18">
        <v>0</v>
      </c>
      <c r="K522" s="18">
        <v>0</v>
      </c>
      <c r="L522" s="18">
        <v>0.8</v>
      </c>
      <c r="M522" s="18">
        <v>20.100000000000001</v>
      </c>
      <c r="N522">
        <v>226.4</v>
      </c>
      <c r="O522">
        <v>18.100000000000001</v>
      </c>
      <c r="P522">
        <v>18.5</v>
      </c>
      <c r="Q522" s="117">
        <v>0.35625000000000001</v>
      </c>
      <c r="S522" s="216">
        <f t="shared" si="17"/>
        <v>18.5</v>
      </c>
      <c r="T522" s="216">
        <f t="shared" si="16"/>
        <v>-1.6000000000000014</v>
      </c>
      <c r="U522" s="208" t="str">
        <f t="shared" si="15"/>
        <v/>
      </c>
      <c r="V522" s="210"/>
      <c r="W522" s="238" t="str">
        <f t="shared" si="18"/>
        <v/>
      </c>
      <c r="X522" s="350"/>
      <c r="AT522" s="129"/>
      <c r="AV522" s="114"/>
      <c r="AW522" s="18"/>
      <c r="AY522" s="130"/>
    </row>
    <row r="523" spans="2:51" x14ac:dyDescent="0.25">
      <c r="B523" s="18">
        <v>18.100000000000001</v>
      </c>
      <c r="C523" s="18">
        <v>96</v>
      </c>
      <c r="D523" s="18">
        <v>18.100000000000001</v>
      </c>
      <c r="E523" s="18">
        <v>2.2000000000000002</v>
      </c>
      <c r="F523" s="18">
        <v>3.6</v>
      </c>
      <c r="G523" s="18">
        <v>4</v>
      </c>
      <c r="H523" s="18">
        <v>1020.6</v>
      </c>
      <c r="I523" s="18">
        <v>0</v>
      </c>
      <c r="J523" s="18">
        <v>0</v>
      </c>
      <c r="K523" s="18">
        <v>0</v>
      </c>
      <c r="L523" s="18">
        <v>0.8</v>
      </c>
      <c r="M523" s="18">
        <v>20.100000000000001</v>
      </c>
      <c r="N523">
        <v>226.4</v>
      </c>
      <c r="O523">
        <v>18.2</v>
      </c>
      <c r="P523">
        <v>18.5</v>
      </c>
      <c r="Q523" s="117">
        <v>0.35694444444444401</v>
      </c>
      <c r="S523" s="216">
        <f t="shared" si="17"/>
        <v>18.5</v>
      </c>
      <c r="T523" s="216">
        <f t="shared" si="16"/>
        <v>-1.6000000000000014</v>
      </c>
      <c r="U523" s="208" t="str">
        <f t="shared" si="15"/>
        <v/>
      </c>
      <c r="V523" s="210"/>
      <c r="W523" s="238" t="str">
        <f t="shared" si="18"/>
        <v/>
      </c>
      <c r="X523" s="350"/>
      <c r="AT523" s="129"/>
      <c r="AV523" s="114"/>
      <c r="AW523" s="18"/>
      <c r="AY523" s="130"/>
    </row>
    <row r="524" spans="2:51" x14ac:dyDescent="0.25">
      <c r="B524" s="18">
        <v>18.2</v>
      </c>
      <c r="C524" s="18">
        <v>96</v>
      </c>
      <c r="D524" s="18">
        <v>18.2</v>
      </c>
      <c r="E524" s="18">
        <v>2.9</v>
      </c>
      <c r="F524" s="18">
        <v>5.4</v>
      </c>
      <c r="G524" s="18">
        <v>349</v>
      </c>
      <c r="H524" s="18">
        <v>1020.7</v>
      </c>
      <c r="I524" s="18">
        <v>0</v>
      </c>
      <c r="J524" s="18">
        <v>0</v>
      </c>
      <c r="K524" s="18">
        <v>0</v>
      </c>
      <c r="L524" s="18">
        <v>0.8</v>
      </c>
      <c r="M524" s="18">
        <v>20.100000000000001</v>
      </c>
      <c r="N524">
        <v>226.4</v>
      </c>
      <c r="O524">
        <v>18.2</v>
      </c>
      <c r="P524">
        <v>18.5</v>
      </c>
      <c r="Q524" s="117">
        <v>0.35763888888888901</v>
      </c>
      <c r="S524" s="216">
        <f t="shared" si="17"/>
        <v>18.5</v>
      </c>
      <c r="T524" s="216">
        <f t="shared" si="16"/>
        <v>-1.6999999999999993</v>
      </c>
      <c r="U524" s="208" t="str">
        <f t="shared" ref="U524:U587" si="19">IF(J524&gt;0,60,"")</f>
        <v/>
      </c>
      <c r="V524" s="210"/>
      <c r="W524" s="238" t="str">
        <f t="shared" si="18"/>
        <v/>
      </c>
      <c r="X524" s="350"/>
      <c r="AT524" s="129"/>
      <c r="AV524" s="114"/>
      <c r="AW524" s="18"/>
      <c r="AY524" s="130"/>
    </row>
    <row r="525" spans="2:51" x14ac:dyDescent="0.25">
      <c r="B525" s="18">
        <v>18.2</v>
      </c>
      <c r="C525" s="18">
        <v>96</v>
      </c>
      <c r="D525" s="18">
        <v>18.2</v>
      </c>
      <c r="E525" s="18">
        <v>3.2</v>
      </c>
      <c r="F525" s="18">
        <v>5.4</v>
      </c>
      <c r="G525" s="18">
        <v>353</v>
      </c>
      <c r="H525" s="18">
        <v>1020.7</v>
      </c>
      <c r="I525" s="18">
        <v>0</v>
      </c>
      <c r="J525" s="18">
        <v>0</v>
      </c>
      <c r="K525" s="18">
        <v>0</v>
      </c>
      <c r="L525" s="18">
        <v>0.8</v>
      </c>
      <c r="M525" s="18">
        <v>20.100000000000001</v>
      </c>
      <c r="N525">
        <v>226.4</v>
      </c>
      <c r="O525">
        <v>18.3</v>
      </c>
      <c r="P525">
        <v>18.600000000000001</v>
      </c>
      <c r="Q525" s="117">
        <v>0.358333333333333</v>
      </c>
      <c r="S525" s="216">
        <f t="shared" si="17"/>
        <v>18.600000000000001</v>
      </c>
      <c r="T525" s="216">
        <f t="shared" si="16"/>
        <v>-1.5999999999999979</v>
      </c>
      <c r="U525" s="208" t="str">
        <f t="shared" si="19"/>
        <v/>
      </c>
      <c r="V525" s="210"/>
      <c r="W525" s="238" t="str">
        <f t="shared" si="18"/>
        <v/>
      </c>
      <c r="X525" s="350"/>
      <c r="AT525" s="129"/>
      <c r="AV525" s="114"/>
      <c r="AW525" s="18"/>
      <c r="AY525" s="130"/>
    </row>
    <row r="526" spans="2:51" x14ac:dyDescent="0.25">
      <c r="B526" s="18">
        <v>18.2</v>
      </c>
      <c r="C526" s="18">
        <v>96</v>
      </c>
      <c r="D526" s="18">
        <v>18.2</v>
      </c>
      <c r="E526" s="18">
        <v>9</v>
      </c>
      <c r="F526" s="18">
        <v>11.2</v>
      </c>
      <c r="G526" s="18">
        <v>5</v>
      </c>
      <c r="H526" s="18">
        <v>1020.7</v>
      </c>
      <c r="I526" s="18">
        <v>0</v>
      </c>
      <c r="J526" s="18">
        <v>0</v>
      </c>
      <c r="K526" s="18">
        <v>0</v>
      </c>
      <c r="L526" s="18">
        <v>0.8</v>
      </c>
      <c r="M526" s="18">
        <v>20.100000000000001</v>
      </c>
      <c r="N526">
        <v>226.4</v>
      </c>
      <c r="O526">
        <v>18.399999999999999</v>
      </c>
      <c r="P526">
        <v>18.7</v>
      </c>
      <c r="Q526" s="117">
        <v>0.359027777777778</v>
      </c>
      <c r="S526" s="216">
        <f t="shared" si="17"/>
        <v>18.7</v>
      </c>
      <c r="T526" s="216">
        <f t="shared" si="16"/>
        <v>-1.5</v>
      </c>
      <c r="U526" s="208" t="str">
        <f t="shared" si="19"/>
        <v/>
      </c>
      <c r="V526" s="210"/>
      <c r="W526" s="238" t="str">
        <f t="shared" si="18"/>
        <v/>
      </c>
      <c r="X526" s="350"/>
      <c r="AT526" s="129"/>
      <c r="AV526" s="114"/>
      <c r="AW526" s="18"/>
      <c r="AY526" s="130"/>
    </row>
    <row r="527" spans="2:51" x14ac:dyDescent="0.25">
      <c r="B527" s="18">
        <v>18.3</v>
      </c>
      <c r="C527" s="18">
        <v>96</v>
      </c>
      <c r="D527" s="18">
        <v>18.3</v>
      </c>
      <c r="E527" s="18">
        <v>7.9</v>
      </c>
      <c r="F527" s="18">
        <v>9.4</v>
      </c>
      <c r="G527" s="18">
        <v>353</v>
      </c>
      <c r="H527" s="18">
        <v>1020.9</v>
      </c>
      <c r="I527" s="18">
        <v>0</v>
      </c>
      <c r="J527" s="18">
        <v>0</v>
      </c>
      <c r="K527" s="18">
        <v>0</v>
      </c>
      <c r="L527" s="18">
        <v>0.8</v>
      </c>
      <c r="M527" s="18">
        <v>20.100000000000001</v>
      </c>
      <c r="N527">
        <v>226.4</v>
      </c>
      <c r="O527">
        <v>18.399999999999999</v>
      </c>
      <c r="P527">
        <v>18.7</v>
      </c>
      <c r="Q527" s="117">
        <v>0.359722222222222</v>
      </c>
      <c r="S527" s="216">
        <f t="shared" si="17"/>
        <v>18.7</v>
      </c>
      <c r="T527" s="216">
        <f t="shared" si="16"/>
        <v>-1.6000000000000014</v>
      </c>
      <c r="U527" s="208" t="str">
        <f t="shared" si="19"/>
        <v/>
      </c>
      <c r="V527" s="210"/>
      <c r="W527" s="238" t="str">
        <f t="shared" si="18"/>
        <v/>
      </c>
      <c r="X527" s="350"/>
      <c r="AT527" s="129"/>
      <c r="AV527" s="114"/>
      <c r="AW527" s="18"/>
      <c r="AY527" s="130"/>
    </row>
    <row r="528" spans="2:51" x14ac:dyDescent="0.25">
      <c r="B528" s="18">
        <v>18.399999999999999</v>
      </c>
      <c r="C528" s="18">
        <v>96</v>
      </c>
      <c r="D528" s="18">
        <v>18.399999999999999</v>
      </c>
      <c r="E528" s="18">
        <v>7.2</v>
      </c>
      <c r="F528" s="18">
        <v>9.4</v>
      </c>
      <c r="G528" s="18">
        <v>350</v>
      </c>
      <c r="H528" s="18">
        <v>1020.9</v>
      </c>
      <c r="I528" s="18">
        <v>0</v>
      </c>
      <c r="J528" s="18">
        <v>0</v>
      </c>
      <c r="K528" s="18">
        <v>0</v>
      </c>
      <c r="L528" s="18">
        <v>0.8</v>
      </c>
      <c r="M528" s="18">
        <v>20.100000000000001</v>
      </c>
      <c r="N528">
        <v>226.4</v>
      </c>
      <c r="O528">
        <v>18.5</v>
      </c>
      <c r="P528">
        <v>18.7</v>
      </c>
      <c r="Q528" s="117">
        <v>0.360416666666667</v>
      </c>
      <c r="S528" s="216">
        <f t="shared" si="17"/>
        <v>18.7</v>
      </c>
      <c r="T528" s="216">
        <f t="shared" ref="T528:T591" si="20">(S528-B528)-2</f>
        <v>-1.6999999999999993</v>
      </c>
      <c r="U528" s="208" t="str">
        <f t="shared" si="19"/>
        <v/>
      </c>
      <c r="V528" s="210"/>
      <c r="W528" s="238" t="str">
        <f t="shared" si="18"/>
        <v/>
      </c>
      <c r="X528" s="350"/>
      <c r="AT528" s="129"/>
      <c r="AV528" s="114"/>
      <c r="AW528" s="18"/>
      <c r="AY528" s="130"/>
    </row>
    <row r="529" spans="2:51" x14ac:dyDescent="0.25">
      <c r="B529" s="18">
        <v>18.399999999999999</v>
      </c>
      <c r="C529" s="18">
        <v>96</v>
      </c>
      <c r="D529" s="18">
        <v>18.399999999999999</v>
      </c>
      <c r="E529" s="18">
        <v>3.2</v>
      </c>
      <c r="F529" s="18">
        <v>5.4</v>
      </c>
      <c r="G529" s="18">
        <v>16</v>
      </c>
      <c r="H529" s="18">
        <v>1020.7</v>
      </c>
      <c r="I529" s="18">
        <v>0</v>
      </c>
      <c r="J529" s="18">
        <v>0</v>
      </c>
      <c r="K529" s="18">
        <v>0</v>
      </c>
      <c r="L529" s="18">
        <v>0.8</v>
      </c>
      <c r="M529" s="18">
        <v>20.100000000000001</v>
      </c>
      <c r="N529">
        <v>226.4</v>
      </c>
      <c r="O529">
        <v>18.600000000000001</v>
      </c>
      <c r="P529">
        <v>18.8</v>
      </c>
      <c r="Q529" s="117">
        <v>0.36111111111111099</v>
      </c>
      <c r="S529" s="216">
        <f t="shared" ref="S529:S592" si="21">MAX(O529,P529)</f>
        <v>18.8</v>
      </c>
      <c r="T529" s="216">
        <f t="shared" si="20"/>
        <v>-1.5999999999999979</v>
      </c>
      <c r="U529" s="208" t="str">
        <f t="shared" si="19"/>
        <v/>
      </c>
      <c r="V529" s="210"/>
      <c r="W529" s="238" t="str">
        <f t="shared" si="18"/>
        <v/>
      </c>
      <c r="X529" s="350"/>
      <c r="AT529" s="129"/>
      <c r="AV529" s="114"/>
      <c r="AW529" s="18"/>
      <c r="AY529" s="130"/>
    </row>
    <row r="530" spans="2:51" x14ac:dyDescent="0.25">
      <c r="B530" s="18">
        <v>18.5</v>
      </c>
      <c r="C530" s="18">
        <v>96</v>
      </c>
      <c r="D530" s="18">
        <v>18.5</v>
      </c>
      <c r="E530" s="18">
        <v>3.6</v>
      </c>
      <c r="F530" s="18">
        <v>3.6</v>
      </c>
      <c r="G530" s="18">
        <v>51</v>
      </c>
      <c r="H530" s="18">
        <v>1020.9</v>
      </c>
      <c r="I530" s="18">
        <v>0</v>
      </c>
      <c r="J530" s="18">
        <v>0</v>
      </c>
      <c r="K530" s="18">
        <v>0</v>
      </c>
      <c r="L530" s="18">
        <v>0.8</v>
      </c>
      <c r="M530" s="18">
        <v>20.100000000000001</v>
      </c>
      <c r="N530">
        <v>226.4</v>
      </c>
      <c r="O530">
        <v>18.7</v>
      </c>
      <c r="P530">
        <v>18.899999999999999</v>
      </c>
      <c r="Q530" s="117">
        <v>0.36180555555555599</v>
      </c>
      <c r="S530" s="216">
        <f t="shared" si="21"/>
        <v>18.899999999999999</v>
      </c>
      <c r="T530" s="216">
        <f t="shared" si="20"/>
        <v>-1.6000000000000014</v>
      </c>
      <c r="U530" s="208" t="str">
        <f t="shared" si="19"/>
        <v/>
      </c>
      <c r="V530" s="210"/>
      <c r="W530" s="238" t="str">
        <f t="shared" si="18"/>
        <v/>
      </c>
      <c r="X530" s="350"/>
      <c r="AT530" s="129"/>
      <c r="AV530" s="114"/>
      <c r="AW530" s="18"/>
      <c r="AY530" s="130"/>
    </row>
    <row r="531" spans="2:51" x14ac:dyDescent="0.25">
      <c r="B531" s="18">
        <v>18.5</v>
      </c>
      <c r="C531" s="18">
        <v>96</v>
      </c>
      <c r="D531" s="18">
        <v>18.5</v>
      </c>
      <c r="E531" s="18">
        <v>4.7</v>
      </c>
      <c r="F531" s="18">
        <v>5.4</v>
      </c>
      <c r="G531" s="18">
        <v>4</v>
      </c>
      <c r="H531" s="18">
        <v>1020.9</v>
      </c>
      <c r="I531" s="18">
        <v>0</v>
      </c>
      <c r="J531" s="18">
        <v>0</v>
      </c>
      <c r="K531" s="18">
        <v>0</v>
      </c>
      <c r="L531" s="18">
        <v>0.8</v>
      </c>
      <c r="M531" s="18">
        <v>20.100000000000001</v>
      </c>
      <c r="N531">
        <v>226.4</v>
      </c>
      <c r="O531">
        <v>18.7</v>
      </c>
      <c r="P531">
        <v>18.899999999999999</v>
      </c>
      <c r="Q531" s="117">
        <v>0.36249999999999999</v>
      </c>
      <c r="S531" s="216">
        <f t="shared" si="21"/>
        <v>18.899999999999999</v>
      </c>
      <c r="T531" s="216">
        <f t="shared" si="20"/>
        <v>-1.6000000000000014</v>
      </c>
      <c r="U531" s="208" t="str">
        <f t="shared" si="19"/>
        <v/>
      </c>
      <c r="V531" s="210"/>
      <c r="W531" s="238" t="str">
        <f t="shared" si="18"/>
        <v/>
      </c>
      <c r="X531" s="350"/>
      <c r="AT531" s="129"/>
      <c r="AV531" s="114"/>
      <c r="AW531" s="18"/>
      <c r="AY531" s="130"/>
    </row>
    <row r="532" spans="2:51" x14ac:dyDescent="0.25">
      <c r="B532" s="18">
        <v>18.5</v>
      </c>
      <c r="C532" s="18">
        <v>96</v>
      </c>
      <c r="D532" s="18">
        <v>18.5</v>
      </c>
      <c r="E532" s="18">
        <v>4</v>
      </c>
      <c r="F532" s="18">
        <v>5.4</v>
      </c>
      <c r="G532" s="18">
        <v>61</v>
      </c>
      <c r="H532" s="18">
        <v>1020.6</v>
      </c>
      <c r="I532" s="18">
        <v>0</v>
      </c>
      <c r="J532" s="18">
        <v>0</v>
      </c>
      <c r="K532" s="18">
        <v>0</v>
      </c>
      <c r="L532" s="18">
        <v>0.8</v>
      </c>
      <c r="M532" s="18">
        <v>20.100000000000001</v>
      </c>
      <c r="N532">
        <v>226.4</v>
      </c>
      <c r="O532">
        <v>18.8</v>
      </c>
      <c r="P532">
        <v>19</v>
      </c>
      <c r="Q532" s="117">
        <v>0.36319444444444399</v>
      </c>
      <c r="S532" s="216">
        <f t="shared" si="21"/>
        <v>19</v>
      </c>
      <c r="T532" s="216">
        <f t="shared" si="20"/>
        <v>-1.5</v>
      </c>
      <c r="U532" s="208" t="str">
        <f t="shared" si="19"/>
        <v/>
      </c>
      <c r="V532" s="210"/>
      <c r="W532" s="238" t="str">
        <f t="shared" si="18"/>
        <v/>
      </c>
      <c r="X532" s="350"/>
      <c r="AT532" s="129"/>
      <c r="AV532" s="114"/>
      <c r="AW532" s="18"/>
      <c r="AY532" s="130"/>
    </row>
    <row r="533" spans="2:51" x14ac:dyDescent="0.25">
      <c r="B533" s="18">
        <v>18.5</v>
      </c>
      <c r="C533" s="18">
        <v>96</v>
      </c>
      <c r="D533" s="18">
        <v>18.5</v>
      </c>
      <c r="E533" s="18">
        <v>2.9</v>
      </c>
      <c r="F533" s="18">
        <v>5.4</v>
      </c>
      <c r="G533" s="18">
        <v>15</v>
      </c>
      <c r="H533" s="18">
        <v>1020.6</v>
      </c>
      <c r="I533" s="18">
        <v>0</v>
      </c>
      <c r="J533" s="18">
        <v>0</v>
      </c>
      <c r="K533" s="18">
        <v>0</v>
      </c>
      <c r="L533" s="18">
        <v>0.8</v>
      </c>
      <c r="M533" s="18">
        <v>20.100000000000001</v>
      </c>
      <c r="N533">
        <v>226.4</v>
      </c>
      <c r="O533">
        <v>18.899999999999999</v>
      </c>
      <c r="P533">
        <v>19.100000000000001</v>
      </c>
      <c r="Q533" s="117">
        <v>0.36388888888888898</v>
      </c>
      <c r="S533" s="216">
        <f t="shared" si="21"/>
        <v>19.100000000000001</v>
      </c>
      <c r="T533" s="216">
        <f t="shared" si="20"/>
        <v>-1.3999999999999986</v>
      </c>
      <c r="U533" s="208" t="str">
        <f t="shared" si="19"/>
        <v/>
      </c>
      <c r="V533" s="210"/>
      <c r="W533" s="238" t="str">
        <f t="shared" si="18"/>
        <v/>
      </c>
      <c r="X533" s="350"/>
      <c r="AT533" s="129"/>
      <c r="AV533" s="114"/>
      <c r="AW533" s="18"/>
      <c r="AY533" s="130"/>
    </row>
    <row r="534" spans="2:51" x14ac:dyDescent="0.25">
      <c r="B534" s="18">
        <v>18.600000000000001</v>
      </c>
      <c r="C534" s="18">
        <v>96</v>
      </c>
      <c r="D534" s="18">
        <v>18.600000000000001</v>
      </c>
      <c r="E534" s="18">
        <v>4</v>
      </c>
      <c r="F534" s="18">
        <v>5.4</v>
      </c>
      <c r="G534" s="18">
        <v>32</v>
      </c>
      <c r="H534" s="18">
        <v>1021</v>
      </c>
      <c r="I534" s="18">
        <v>0</v>
      </c>
      <c r="J534" s="18">
        <v>0</v>
      </c>
      <c r="K534" s="18">
        <v>0</v>
      </c>
      <c r="L534" s="18">
        <v>0.8</v>
      </c>
      <c r="M534" s="18">
        <v>20.100000000000001</v>
      </c>
      <c r="N534">
        <v>226.4</v>
      </c>
      <c r="O534">
        <v>19</v>
      </c>
      <c r="P534">
        <v>19.100000000000001</v>
      </c>
      <c r="Q534" s="117">
        <v>0.36458333333333298</v>
      </c>
      <c r="S534" s="216">
        <f t="shared" si="21"/>
        <v>19.100000000000001</v>
      </c>
      <c r="T534" s="216">
        <f t="shared" si="20"/>
        <v>-1.5</v>
      </c>
      <c r="U534" s="208" t="str">
        <f t="shared" si="19"/>
        <v/>
      </c>
      <c r="V534" s="210"/>
      <c r="W534" s="238" t="str">
        <f t="shared" si="18"/>
        <v/>
      </c>
      <c r="X534" s="350"/>
      <c r="AT534" s="129"/>
      <c r="AV534" s="114"/>
      <c r="AW534" s="18"/>
      <c r="AY534" s="130"/>
    </row>
    <row r="535" spans="2:51" x14ac:dyDescent="0.25">
      <c r="B535" s="18">
        <v>18.600000000000001</v>
      </c>
      <c r="C535" s="18">
        <v>96</v>
      </c>
      <c r="D535" s="18">
        <v>18.600000000000001</v>
      </c>
      <c r="E535" s="18">
        <v>2.2000000000000002</v>
      </c>
      <c r="F535" s="18">
        <v>3.6</v>
      </c>
      <c r="G535" s="18">
        <v>357</v>
      </c>
      <c r="H535" s="18">
        <v>1020.7</v>
      </c>
      <c r="I535" s="18">
        <v>0</v>
      </c>
      <c r="J535" s="18">
        <v>0</v>
      </c>
      <c r="K535" s="18">
        <v>0</v>
      </c>
      <c r="L535" s="18">
        <v>0.8</v>
      </c>
      <c r="M535" s="18">
        <v>20.100000000000001</v>
      </c>
      <c r="N535">
        <v>226.4</v>
      </c>
      <c r="O535">
        <v>19.100000000000001</v>
      </c>
      <c r="P535">
        <v>19.2</v>
      </c>
      <c r="Q535" s="117">
        <v>0.36527777777777798</v>
      </c>
      <c r="S535" s="216">
        <f t="shared" si="21"/>
        <v>19.2</v>
      </c>
      <c r="T535" s="216">
        <f t="shared" si="20"/>
        <v>-1.4000000000000021</v>
      </c>
      <c r="U535" s="208" t="str">
        <f t="shared" si="19"/>
        <v/>
      </c>
      <c r="V535" s="210"/>
      <c r="W535" s="238" t="str">
        <f t="shared" si="18"/>
        <v/>
      </c>
      <c r="X535" s="350"/>
      <c r="AT535" s="129"/>
      <c r="AV535" s="114"/>
      <c r="AW535" s="18"/>
      <c r="AY535" s="130"/>
    </row>
    <row r="536" spans="2:51" x14ac:dyDescent="0.25">
      <c r="B536" s="18">
        <v>18.600000000000001</v>
      </c>
      <c r="C536" s="18">
        <v>96</v>
      </c>
      <c r="D536" s="18">
        <v>18.600000000000001</v>
      </c>
      <c r="E536" s="18">
        <v>3.6</v>
      </c>
      <c r="F536" s="18">
        <v>3.6</v>
      </c>
      <c r="G536" s="18">
        <v>19</v>
      </c>
      <c r="H536" s="18">
        <v>1020.9</v>
      </c>
      <c r="I536" s="18">
        <v>0</v>
      </c>
      <c r="J536" s="18">
        <v>0</v>
      </c>
      <c r="K536" s="18">
        <v>0</v>
      </c>
      <c r="L536" s="18">
        <v>0.8</v>
      </c>
      <c r="M536" s="18">
        <v>20.100000000000001</v>
      </c>
      <c r="N536">
        <v>226.4</v>
      </c>
      <c r="O536">
        <v>19.2</v>
      </c>
      <c r="P536">
        <v>19.3</v>
      </c>
      <c r="Q536" s="117">
        <v>0.36597222222222198</v>
      </c>
      <c r="S536" s="216">
        <f t="shared" si="21"/>
        <v>19.3</v>
      </c>
      <c r="T536" s="216">
        <f t="shared" si="20"/>
        <v>-1.3000000000000007</v>
      </c>
      <c r="U536" s="208" t="str">
        <f t="shared" si="19"/>
        <v/>
      </c>
      <c r="V536" s="210"/>
      <c r="W536" s="238" t="str">
        <f t="shared" si="18"/>
        <v/>
      </c>
      <c r="X536" s="350"/>
      <c r="AT536" s="129"/>
      <c r="AV536" s="114"/>
      <c r="AW536" s="18"/>
      <c r="AY536" s="130"/>
    </row>
    <row r="537" spans="2:51" x14ac:dyDescent="0.25">
      <c r="B537" s="18">
        <v>18.600000000000001</v>
      </c>
      <c r="C537" s="18">
        <v>96</v>
      </c>
      <c r="D537" s="18">
        <v>18.600000000000001</v>
      </c>
      <c r="E537" s="18">
        <v>5.8</v>
      </c>
      <c r="F537" s="18">
        <v>7.2</v>
      </c>
      <c r="G537" s="18">
        <v>7</v>
      </c>
      <c r="H537" s="18">
        <v>1020.9</v>
      </c>
      <c r="I537" s="18">
        <v>0</v>
      </c>
      <c r="J537" s="18">
        <v>0</v>
      </c>
      <c r="K537" s="18">
        <v>0</v>
      </c>
      <c r="L537" s="18">
        <v>0.8</v>
      </c>
      <c r="M537" s="18">
        <v>20.100000000000001</v>
      </c>
      <c r="N537">
        <v>226.4</v>
      </c>
      <c r="O537">
        <v>19.3</v>
      </c>
      <c r="P537">
        <v>19.399999999999999</v>
      </c>
      <c r="Q537" s="117">
        <v>0.36666666666666697</v>
      </c>
      <c r="S537" s="216">
        <f t="shared" si="21"/>
        <v>19.399999999999999</v>
      </c>
      <c r="T537" s="216">
        <f t="shared" si="20"/>
        <v>-1.2000000000000028</v>
      </c>
      <c r="U537" s="208" t="str">
        <f t="shared" si="19"/>
        <v/>
      </c>
      <c r="V537" s="210"/>
      <c r="W537" s="238" t="str">
        <f t="shared" si="18"/>
        <v/>
      </c>
      <c r="X537" s="350"/>
      <c r="AT537" s="129"/>
      <c r="AV537" s="114"/>
      <c r="AW537" s="18"/>
      <c r="AY537" s="130"/>
    </row>
    <row r="538" spans="2:51" x14ac:dyDescent="0.25">
      <c r="B538" s="18">
        <v>18.600000000000001</v>
      </c>
      <c r="C538" s="18">
        <v>96</v>
      </c>
      <c r="D538" s="18">
        <v>18.600000000000001</v>
      </c>
      <c r="E538" s="18">
        <v>3.6</v>
      </c>
      <c r="F538" s="18">
        <v>3.6</v>
      </c>
      <c r="G538" s="18">
        <v>316</v>
      </c>
      <c r="H538" s="18">
        <v>1020.9</v>
      </c>
      <c r="I538" s="18">
        <v>0</v>
      </c>
      <c r="J538" s="18">
        <v>0</v>
      </c>
      <c r="K538" s="18">
        <v>0</v>
      </c>
      <c r="L538" s="18">
        <v>0.8</v>
      </c>
      <c r="M538" s="18">
        <v>20.100000000000001</v>
      </c>
      <c r="N538">
        <v>226.4</v>
      </c>
      <c r="O538">
        <v>19.3</v>
      </c>
      <c r="P538">
        <v>19.5</v>
      </c>
      <c r="Q538" s="117">
        <v>0.36736111111111103</v>
      </c>
      <c r="S538" s="216">
        <f t="shared" si="21"/>
        <v>19.5</v>
      </c>
      <c r="T538" s="216">
        <f t="shared" si="20"/>
        <v>-1.1000000000000014</v>
      </c>
      <c r="U538" s="208" t="str">
        <f t="shared" si="19"/>
        <v/>
      </c>
      <c r="V538" s="210"/>
      <c r="W538" s="238" t="str">
        <f t="shared" si="18"/>
        <v/>
      </c>
      <c r="X538" s="350"/>
      <c r="AT538" s="129"/>
      <c r="AV538" s="114"/>
      <c r="AW538" s="18"/>
      <c r="AY538" s="130"/>
    </row>
    <row r="539" spans="2:51" x14ac:dyDescent="0.25">
      <c r="B539" s="18">
        <v>18.600000000000001</v>
      </c>
      <c r="C539" s="18">
        <v>96</v>
      </c>
      <c r="D539" s="18">
        <v>18.600000000000001</v>
      </c>
      <c r="E539" s="18">
        <v>6.5</v>
      </c>
      <c r="F539" s="18">
        <v>7.2</v>
      </c>
      <c r="G539" s="18">
        <v>326</v>
      </c>
      <c r="H539" s="18">
        <v>1020.7</v>
      </c>
      <c r="I539" s="18">
        <v>0</v>
      </c>
      <c r="J539" s="18">
        <v>0</v>
      </c>
      <c r="K539" s="18">
        <v>0</v>
      </c>
      <c r="L539" s="18">
        <v>0.8</v>
      </c>
      <c r="M539" s="18">
        <v>20.100000000000001</v>
      </c>
      <c r="N539">
        <v>226.4</v>
      </c>
      <c r="O539">
        <v>19.399999999999999</v>
      </c>
      <c r="P539">
        <v>19.600000000000001</v>
      </c>
      <c r="Q539" s="117">
        <v>0.36805555555555602</v>
      </c>
      <c r="S539" s="216">
        <f t="shared" si="21"/>
        <v>19.600000000000001</v>
      </c>
      <c r="T539" s="216">
        <f t="shared" si="20"/>
        <v>-1</v>
      </c>
      <c r="U539" s="208" t="str">
        <f t="shared" si="19"/>
        <v/>
      </c>
      <c r="V539" s="210"/>
      <c r="W539" s="238" t="str">
        <f t="shared" si="18"/>
        <v/>
      </c>
      <c r="X539" s="350"/>
      <c r="AT539" s="129"/>
      <c r="AV539" s="114"/>
      <c r="AW539" s="18"/>
      <c r="AY539" s="130"/>
    </row>
    <row r="540" spans="2:51" x14ac:dyDescent="0.25">
      <c r="B540" s="18">
        <v>18.600000000000001</v>
      </c>
      <c r="C540" s="18">
        <v>96</v>
      </c>
      <c r="D540" s="18">
        <v>18.600000000000001</v>
      </c>
      <c r="E540" s="18">
        <v>3.6</v>
      </c>
      <c r="F540" s="18">
        <v>3.6</v>
      </c>
      <c r="G540" s="18">
        <v>33</v>
      </c>
      <c r="H540" s="18">
        <v>1020.7</v>
      </c>
      <c r="I540" s="18">
        <v>0</v>
      </c>
      <c r="J540" s="18">
        <v>0</v>
      </c>
      <c r="K540" s="18">
        <v>0</v>
      </c>
      <c r="L540" s="18">
        <v>0.8</v>
      </c>
      <c r="M540" s="18">
        <v>20.100000000000001</v>
      </c>
      <c r="N540">
        <v>226.4</v>
      </c>
      <c r="O540">
        <v>19.5</v>
      </c>
      <c r="P540">
        <v>19.7</v>
      </c>
      <c r="Q540" s="117">
        <v>0.36875000000000002</v>
      </c>
      <c r="S540" s="216">
        <f t="shared" si="21"/>
        <v>19.7</v>
      </c>
      <c r="T540" s="216">
        <f t="shared" si="20"/>
        <v>-0.90000000000000213</v>
      </c>
      <c r="U540" s="208" t="str">
        <f t="shared" si="19"/>
        <v/>
      </c>
      <c r="V540" s="210"/>
      <c r="W540" s="238" t="str">
        <f t="shared" si="18"/>
        <v/>
      </c>
      <c r="X540" s="350"/>
      <c r="AT540" s="129"/>
      <c r="AV540" s="114"/>
      <c r="AW540" s="18"/>
      <c r="AY540" s="130"/>
    </row>
    <row r="541" spans="2:51" x14ac:dyDescent="0.25">
      <c r="B541" s="18">
        <v>18.600000000000001</v>
      </c>
      <c r="C541" s="18">
        <v>96</v>
      </c>
      <c r="D541" s="18">
        <v>18.600000000000001</v>
      </c>
      <c r="E541" s="18">
        <v>2.2000000000000002</v>
      </c>
      <c r="F541" s="18">
        <v>3.6</v>
      </c>
      <c r="G541" s="18">
        <v>63</v>
      </c>
      <c r="H541" s="18">
        <v>1020.9</v>
      </c>
      <c r="I541" s="18">
        <v>0</v>
      </c>
      <c r="J541" s="18">
        <v>0</v>
      </c>
      <c r="K541" s="18">
        <v>0</v>
      </c>
      <c r="L541" s="18">
        <v>0.8</v>
      </c>
      <c r="M541" s="18">
        <v>20.100000000000001</v>
      </c>
      <c r="N541">
        <v>226.4</v>
      </c>
      <c r="O541">
        <v>19.600000000000001</v>
      </c>
      <c r="P541">
        <v>19.7</v>
      </c>
      <c r="Q541" s="117">
        <v>0.36944444444444402</v>
      </c>
      <c r="S541" s="216">
        <f t="shared" si="21"/>
        <v>19.7</v>
      </c>
      <c r="T541" s="216">
        <f t="shared" si="20"/>
        <v>-0.90000000000000213</v>
      </c>
      <c r="U541" s="208" t="str">
        <f t="shared" si="19"/>
        <v/>
      </c>
      <c r="V541" s="210"/>
      <c r="W541" s="238" t="str">
        <f t="shared" si="18"/>
        <v/>
      </c>
      <c r="X541" s="350"/>
      <c r="AT541" s="129"/>
      <c r="AV541" s="114"/>
      <c r="AW541" s="18"/>
      <c r="AY541" s="130"/>
    </row>
    <row r="542" spans="2:51" x14ac:dyDescent="0.25">
      <c r="B542" s="18">
        <v>18.7</v>
      </c>
      <c r="C542" s="18">
        <v>96</v>
      </c>
      <c r="D542" s="18">
        <v>18.7</v>
      </c>
      <c r="E542" s="18">
        <v>6.5</v>
      </c>
      <c r="F542" s="18">
        <v>7.2</v>
      </c>
      <c r="G542" s="18">
        <v>2</v>
      </c>
      <c r="H542" s="18">
        <v>1020.9</v>
      </c>
      <c r="I542" s="18">
        <v>0</v>
      </c>
      <c r="J542" s="18">
        <v>0</v>
      </c>
      <c r="K542" s="18">
        <v>0</v>
      </c>
      <c r="L542" s="18">
        <v>0.8</v>
      </c>
      <c r="M542" s="18">
        <v>20.100000000000001</v>
      </c>
      <c r="N542">
        <v>226.4</v>
      </c>
      <c r="O542">
        <v>19.600000000000001</v>
      </c>
      <c r="P542">
        <v>19.8</v>
      </c>
      <c r="Q542" s="117">
        <v>0.37013888888888902</v>
      </c>
      <c r="S542" s="216">
        <f t="shared" si="21"/>
        <v>19.8</v>
      </c>
      <c r="T542" s="216">
        <f t="shared" si="20"/>
        <v>-0.89999999999999858</v>
      </c>
      <c r="U542" s="208" t="str">
        <f t="shared" si="19"/>
        <v/>
      </c>
      <c r="V542" s="210"/>
      <c r="W542" s="238" t="str">
        <f t="shared" si="18"/>
        <v/>
      </c>
      <c r="X542" s="350"/>
      <c r="AT542" s="129"/>
      <c r="AV542" s="114"/>
      <c r="AW542" s="18"/>
      <c r="AY542" s="130"/>
    </row>
    <row r="543" spans="2:51" x14ac:dyDescent="0.25">
      <c r="B543" s="18">
        <v>18.7</v>
      </c>
      <c r="C543" s="18">
        <v>96</v>
      </c>
      <c r="D543" s="18">
        <v>18.7</v>
      </c>
      <c r="E543" s="18">
        <v>4</v>
      </c>
      <c r="F543" s="18">
        <v>5.4</v>
      </c>
      <c r="G543" s="18">
        <v>42</v>
      </c>
      <c r="H543" s="18">
        <v>1020.9</v>
      </c>
      <c r="I543" s="18">
        <v>0</v>
      </c>
      <c r="J543" s="18">
        <v>0</v>
      </c>
      <c r="K543" s="18">
        <v>0</v>
      </c>
      <c r="L543" s="18">
        <v>0.8</v>
      </c>
      <c r="M543" s="18">
        <v>20.100000000000001</v>
      </c>
      <c r="N543">
        <v>226.4</v>
      </c>
      <c r="O543">
        <v>19.7</v>
      </c>
      <c r="P543">
        <v>19.899999999999999</v>
      </c>
      <c r="Q543" s="117">
        <v>0.37083333333333302</v>
      </c>
      <c r="S543" s="216">
        <f t="shared" si="21"/>
        <v>19.899999999999999</v>
      </c>
      <c r="T543" s="216">
        <f t="shared" si="20"/>
        <v>-0.80000000000000071</v>
      </c>
      <c r="U543" s="208" t="str">
        <f t="shared" si="19"/>
        <v/>
      </c>
      <c r="V543" s="210"/>
      <c r="W543" s="238" t="str">
        <f t="shared" si="18"/>
        <v/>
      </c>
      <c r="X543" s="350"/>
      <c r="AT543" s="129"/>
      <c r="AV543" s="114"/>
      <c r="AW543" s="18"/>
      <c r="AY543" s="130"/>
    </row>
    <row r="544" spans="2:51" x14ac:dyDescent="0.25">
      <c r="B544" s="18">
        <v>18.7</v>
      </c>
      <c r="C544" s="18">
        <v>96</v>
      </c>
      <c r="D544" s="18">
        <v>18.7</v>
      </c>
      <c r="E544" s="18">
        <v>3.6</v>
      </c>
      <c r="F544" s="18">
        <v>5.4</v>
      </c>
      <c r="G544" s="18">
        <v>58</v>
      </c>
      <c r="H544" s="18">
        <v>1021</v>
      </c>
      <c r="I544" s="18">
        <v>0</v>
      </c>
      <c r="J544" s="18">
        <v>0</v>
      </c>
      <c r="K544" s="18">
        <v>0</v>
      </c>
      <c r="L544" s="18">
        <v>0.8</v>
      </c>
      <c r="M544" s="18">
        <v>20.100000000000001</v>
      </c>
      <c r="N544">
        <v>226.4</v>
      </c>
      <c r="O544">
        <v>19.8</v>
      </c>
      <c r="P544">
        <v>20</v>
      </c>
      <c r="Q544" s="117">
        <v>0.37152777777777801</v>
      </c>
      <c r="S544" s="216">
        <f t="shared" si="21"/>
        <v>20</v>
      </c>
      <c r="T544" s="216">
        <f t="shared" si="20"/>
        <v>-0.69999999999999929</v>
      </c>
      <c r="U544" s="208" t="str">
        <f t="shared" si="19"/>
        <v/>
      </c>
      <c r="V544" s="210"/>
      <c r="W544" s="238" t="str">
        <f t="shared" si="18"/>
        <v/>
      </c>
      <c r="X544" s="350"/>
      <c r="AT544" s="129"/>
      <c r="AV544" s="114"/>
      <c r="AW544" s="18"/>
      <c r="AY544" s="130"/>
    </row>
    <row r="545" spans="2:51" x14ac:dyDescent="0.25">
      <c r="B545" s="18">
        <v>18.7</v>
      </c>
      <c r="C545" s="18">
        <v>96</v>
      </c>
      <c r="D545" s="18">
        <v>18.7</v>
      </c>
      <c r="E545" s="18">
        <v>4.7</v>
      </c>
      <c r="F545" s="18">
        <v>7.2</v>
      </c>
      <c r="G545" s="18">
        <v>32</v>
      </c>
      <c r="H545" s="18">
        <v>1020.9</v>
      </c>
      <c r="I545" s="18">
        <v>0</v>
      </c>
      <c r="J545" s="18">
        <v>0</v>
      </c>
      <c r="K545" s="18">
        <v>0</v>
      </c>
      <c r="L545" s="18">
        <v>0.8</v>
      </c>
      <c r="M545" s="18">
        <v>20.100000000000001</v>
      </c>
      <c r="N545">
        <v>226.4</v>
      </c>
      <c r="O545">
        <v>19.899999999999999</v>
      </c>
      <c r="P545">
        <v>20</v>
      </c>
      <c r="Q545" s="117">
        <v>0.37222222222222201</v>
      </c>
      <c r="S545" s="216">
        <f t="shared" si="21"/>
        <v>20</v>
      </c>
      <c r="T545" s="216">
        <f t="shared" si="20"/>
        <v>-0.69999999999999929</v>
      </c>
      <c r="U545" s="208" t="str">
        <f t="shared" si="19"/>
        <v/>
      </c>
      <c r="V545" s="210"/>
      <c r="W545" s="238" t="str">
        <f t="shared" si="18"/>
        <v/>
      </c>
      <c r="X545" s="350"/>
      <c r="AT545" s="129"/>
      <c r="AV545" s="114"/>
      <c r="AW545" s="18"/>
      <c r="AY545" s="130"/>
    </row>
    <row r="546" spans="2:51" x14ac:dyDescent="0.25">
      <c r="B546" s="18">
        <v>18.7</v>
      </c>
      <c r="C546" s="18">
        <v>96</v>
      </c>
      <c r="D546" s="18">
        <v>18.7</v>
      </c>
      <c r="E546" s="18">
        <v>5</v>
      </c>
      <c r="F546" s="18">
        <v>7.2</v>
      </c>
      <c r="G546" s="18">
        <v>39</v>
      </c>
      <c r="H546" s="18">
        <v>1020.9</v>
      </c>
      <c r="I546" s="18">
        <v>0</v>
      </c>
      <c r="J546" s="18">
        <v>0</v>
      </c>
      <c r="K546" s="18">
        <v>0</v>
      </c>
      <c r="L546" s="18">
        <v>0.8</v>
      </c>
      <c r="M546" s="18">
        <v>20.100000000000001</v>
      </c>
      <c r="N546">
        <v>226.4</v>
      </c>
      <c r="O546">
        <v>19.899999999999999</v>
      </c>
      <c r="P546">
        <v>20.100000000000001</v>
      </c>
      <c r="Q546" s="117">
        <v>0.37291666666666701</v>
      </c>
      <c r="S546" s="216">
        <f t="shared" si="21"/>
        <v>20.100000000000001</v>
      </c>
      <c r="T546" s="216">
        <f t="shared" si="20"/>
        <v>-0.59999999999999787</v>
      </c>
      <c r="U546" s="208" t="str">
        <f t="shared" si="19"/>
        <v/>
      </c>
      <c r="V546" s="210"/>
      <c r="W546" s="238" t="str">
        <f t="shared" si="18"/>
        <v/>
      </c>
      <c r="X546" s="350"/>
      <c r="AT546" s="129"/>
      <c r="AV546" s="114"/>
      <c r="AW546" s="18"/>
      <c r="AY546" s="130"/>
    </row>
    <row r="547" spans="2:51" x14ac:dyDescent="0.25">
      <c r="B547" s="18">
        <v>18.7</v>
      </c>
      <c r="C547" s="18">
        <v>96</v>
      </c>
      <c r="D547" s="18">
        <v>18.7</v>
      </c>
      <c r="E547" s="18">
        <v>6.8</v>
      </c>
      <c r="F547" s="18">
        <v>7.2</v>
      </c>
      <c r="G547" s="18">
        <v>18</v>
      </c>
      <c r="H547" s="18">
        <v>1020.9</v>
      </c>
      <c r="I547" s="18">
        <v>0</v>
      </c>
      <c r="J547" s="18">
        <v>0</v>
      </c>
      <c r="K547" s="18">
        <v>0</v>
      </c>
      <c r="L547" s="18">
        <v>0.8</v>
      </c>
      <c r="M547" s="18">
        <v>20.100000000000001</v>
      </c>
      <c r="N547">
        <v>226.4</v>
      </c>
      <c r="O547">
        <v>19.899999999999999</v>
      </c>
      <c r="P547">
        <v>20.100000000000001</v>
      </c>
      <c r="Q547" s="117">
        <v>0.37361111111111101</v>
      </c>
      <c r="S547" s="216">
        <f t="shared" si="21"/>
        <v>20.100000000000001</v>
      </c>
      <c r="T547" s="216">
        <f t="shared" si="20"/>
        <v>-0.59999999999999787</v>
      </c>
      <c r="U547" s="208" t="str">
        <f t="shared" si="19"/>
        <v/>
      </c>
      <c r="V547" s="210"/>
      <c r="W547" s="238" t="str">
        <f t="shared" si="18"/>
        <v/>
      </c>
      <c r="X547" s="350"/>
      <c r="AT547" s="129"/>
      <c r="AV547" s="114"/>
      <c r="AW547" s="18"/>
      <c r="AY547" s="130"/>
    </row>
    <row r="548" spans="2:51" x14ac:dyDescent="0.25">
      <c r="B548" s="18">
        <v>18.7</v>
      </c>
      <c r="C548" s="18">
        <v>96</v>
      </c>
      <c r="D548" s="18">
        <v>18.7</v>
      </c>
      <c r="E548" s="18">
        <v>4.7</v>
      </c>
      <c r="F548" s="18">
        <v>5.4</v>
      </c>
      <c r="G548" s="18">
        <v>340</v>
      </c>
      <c r="H548" s="18">
        <v>1020.9</v>
      </c>
      <c r="I548" s="18">
        <v>0</v>
      </c>
      <c r="J548" s="18">
        <v>0</v>
      </c>
      <c r="K548" s="18">
        <v>0</v>
      </c>
      <c r="L548" s="18">
        <v>0.8</v>
      </c>
      <c r="M548" s="18">
        <v>20.100000000000001</v>
      </c>
      <c r="N548">
        <v>226.4</v>
      </c>
      <c r="O548">
        <v>19.899999999999999</v>
      </c>
      <c r="P548">
        <v>20.100000000000001</v>
      </c>
      <c r="Q548" s="117">
        <v>0.374305555555556</v>
      </c>
      <c r="S548" s="216">
        <f t="shared" si="21"/>
        <v>20.100000000000001</v>
      </c>
      <c r="T548" s="216">
        <f t="shared" si="20"/>
        <v>-0.59999999999999787</v>
      </c>
      <c r="U548" s="208" t="str">
        <f t="shared" si="19"/>
        <v/>
      </c>
      <c r="V548" s="210"/>
      <c r="W548" s="238" t="str">
        <f t="shared" si="18"/>
        <v/>
      </c>
      <c r="X548" s="350"/>
      <c r="AT548" s="129"/>
      <c r="AV548" s="114"/>
      <c r="AW548" s="18"/>
      <c r="AY548" s="130"/>
    </row>
    <row r="549" spans="2:51" x14ac:dyDescent="0.25">
      <c r="B549" s="18">
        <v>18.7</v>
      </c>
      <c r="C549" s="18">
        <v>96</v>
      </c>
      <c r="D549" s="18">
        <v>18.7</v>
      </c>
      <c r="E549" s="18">
        <v>4</v>
      </c>
      <c r="F549" s="18">
        <v>5.4</v>
      </c>
      <c r="G549" s="18">
        <v>5</v>
      </c>
      <c r="H549" s="18">
        <v>1020.8</v>
      </c>
      <c r="I549" s="18">
        <v>0</v>
      </c>
      <c r="J549" s="18">
        <v>0</v>
      </c>
      <c r="K549" s="18">
        <v>0</v>
      </c>
      <c r="L549" s="18">
        <v>0.8</v>
      </c>
      <c r="M549" s="18">
        <v>20.100000000000001</v>
      </c>
      <c r="N549">
        <v>226.4</v>
      </c>
      <c r="O549">
        <v>19.899999999999999</v>
      </c>
      <c r="P549">
        <v>20.100000000000001</v>
      </c>
      <c r="Q549" s="117">
        <v>0.375</v>
      </c>
      <c r="S549" s="216">
        <f t="shared" si="21"/>
        <v>20.100000000000001</v>
      </c>
      <c r="T549" s="216">
        <f t="shared" si="20"/>
        <v>-0.59999999999999787</v>
      </c>
      <c r="U549" s="208" t="str">
        <f t="shared" si="19"/>
        <v/>
      </c>
      <c r="V549" s="210"/>
      <c r="W549" s="238" t="str">
        <f t="shared" si="18"/>
        <v/>
      </c>
      <c r="X549" s="350"/>
      <c r="AT549" s="129"/>
      <c r="AV549" s="114"/>
      <c r="AW549" s="18"/>
      <c r="AY549" s="130"/>
    </row>
    <row r="550" spans="2:51" x14ac:dyDescent="0.25">
      <c r="B550" s="18">
        <v>18.7</v>
      </c>
      <c r="C550" s="18">
        <v>96</v>
      </c>
      <c r="D550" s="18">
        <v>18.7</v>
      </c>
      <c r="E550" s="18">
        <v>4.7</v>
      </c>
      <c r="F550" s="18">
        <v>7.2</v>
      </c>
      <c r="G550" s="18">
        <v>55</v>
      </c>
      <c r="H550" s="18">
        <v>1020.8</v>
      </c>
      <c r="I550" s="18">
        <v>0</v>
      </c>
      <c r="J550" s="18">
        <v>0</v>
      </c>
      <c r="K550" s="18">
        <v>0</v>
      </c>
      <c r="L550" s="18">
        <v>0.8</v>
      </c>
      <c r="M550" s="18">
        <v>20.100000000000001</v>
      </c>
      <c r="N550">
        <v>226.4</v>
      </c>
      <c r="O550">
        <v>19.899999999999999</v>
      </c>
      <c r="P550">
        <v>20.100000000000001</v>
      </c>
      <c r="Q550" s="117">
        <v>0.375694444444444</v>
      </c>
      <c r="S550" s="216">
        <f t="shared" si="21"/>
        <v>20.100000000000001</v>
      </c>
      <c r="T550" s="216">
        <f t="shared" si="20"/>
        <v>-0.59999999999999787</v>
      </c>
      <c r="U550" s="208" t="str">
        <f t="shared" si="19"/>
        <v/>
      </c>
      <c r="V550" s="210"/>
      <c r="W550" s="238" t="str">
        <f t="shared" si="18"/>
        <v/>
      </c>
      <c r="X550" s="350"/>
      <c r="AT550" s="129"/>
      <c r="AV550" s="114"/>
      <c r="AW550" s="18"/>
      <c r="AY550" s="130"/>
    </row>
    <row r="551" spans="2:51" x14ac:dyDescent="0.25">
      <c r="B551" s="18">
        <v>18.8</v>
      </c>
      <c r="C551" s="18">
        <v>96</v>
      </c>
      <c r="D551" s="18">
        <v>18.8</v>
      </c>
      <c r="E551" s="18">
        <v>3.2</v>
      </c>
      <c r="F551" s="18">
        <v>5.4</v>
      </c>
      <c r="G551" s="18">
        <v>53</v>
      </c>
      <c r="H551" s="18">
        <v>1020.7</v>
      </c>
      <c r="I551" s="18">
        <v>0</v>
      </c>
      <c r="J551" s="18">
        <v>0</v>
      </c>
      <c r="K551" s="18">
        <v>0</v>
      </c>
      <c r="L551" s="18">
        <v>0.8</v>
      </c>
      <c r="M551" s="18">
        <v>20.100000000000001</v>
      </c>
      <c r="N551">
        <v>226.4</v>
      </c>
      <c r="O551">
        <v>19.899999999999999</v>
      </c>
      <c r="P551">
        <v>20.100000000000001</v>
      </c>
      <c r="Q551" s="117">
        <v>0.37638888888888899</v>
      </c>
      <c r="S551" s="216">
        <f t="shared" si="21"/>
        <v>20.100000000000001</v>
      </c>
      <c r="T551" s="216">
        <f t="shared" si="20"/>
        <v>-0.69999999999999929</v>
      </c>
      <c r="U551" s="208" t="str">
        <f t="shared" si="19"/>
        <v/>
      </c>
      <c r="V551" s="210"/>
      <c r="W551" s="238" t="str">
        <f t="shared" si="18"/>
        <v/>
      </c>
      <c r="X551" s="350"/>
      <c r="AT551" s="129"/>
      <c r="AV551" s="114"/>
      <c r="AW551" s="18"/>
      <c r="AY551" s="130"/>
    </row>
    <row r="552" spans="2:51" x14ac:dyDescent="0.25">
      <c r="B552" s="18">
        <v>18.7</v>
      </c>
      <c r="C552" s="18">
        <v>96</v>
      </c>
      <c r="D552" s="18">
        <v>18.7</v>
      </c>
      <c r="E552" s="18">
        <v>4.7</v>
      </c>
      <c r="F552" s="18">
        <v>5.4</v>
      </c>
      <c r="G552" s="18">
        <v>13</v>
      </c>
      <c r="H552" s="18">
        <v>1020.8</v>
      </c>
      <c r="I552" s="18">
        <v>0</v>
      </c>
      <c r="J552" s="18">
        <v>0</v>
      </c>
      <c r="K552" s="18">
        <v>0</v>
      </c>
      <c r="L552" s="18">
        <v>0.8</v>
      </c>
      <c r="M552" s="18">
        <v>20.100000000000001</v>
      </c>
      <c r="N552">
        <v>226.4</v>
      </c>
      <c r="O552">
        <v>19.899999999999999</v>
      </c>
      <c r="P552">
        <v>20.100000000000001</v>
      </c>
      <c r="Q552" s="117">
        <v>0.37708333333333299</v>
      </c>
      <c r="S552" s="216">
        <f t="shared" si="21"/>
        <v>20.100000000000001</v>
      </c>
      <c r="T552" s="216">
        <f t="shared" si="20"/>
        <v>-0.59999999999999787</v>
      </c>
      <c r="U552" s="208" t="str">
        <f t="shared" si="19"/>
        <v/>
      </c>
      <c r="V552" s="210"/>
      <c r="W552" s="238" t="str">
        <f t="shared" si="18"/>
        <v/>
      </c>
      <c r="X552" s="350"/>
      <c r="AT552" s="129"/>
      <c r="AV552" s="114"/>
      <c r="AW552" s="18"/>
      <c r="AY552" s="130"/>
    </row>
    <row r="553" spans="2:51" x14ac:dyDescent="0.25">
      <c r="B553" s="18">
        <v>18.7</v>
      </c>
      <c r="C553" s="18">
        <v>96</v>
      </c>
      <c r="D553" s="18">
        <v>18.7</v>
      </c>
      <c r="E553" s="18">
        <v>4.3</v>
      </c>
      <c r="F553" s="18">
        <v>7.2</v>
      </c>
      <c r="G553" s="18">
        <v>7</v>
      </c>
      <c r="H553" s="18">
        <v>1020.8</v>
      </c>
      <c r="I553" s="18">
        <v>0</v>
      </c>
      <c r="J553" s="18">
        <v>0</v>
      </c>
      <c r="K553" s="18">
        <v>0</v>
      </c>
      <c r="L553" s="18">
        <v>0.8</v>
      </c>
      <c r="M553" s="18">
        <v>20.100000000000001</v>
      </c>
      <c r="N553">
        <v>226.4</v>
      </c>
      <c r="O553">
        <v>19.899999999999999</v>
      </c>
      <c r="P553">
        <v>20.100000000000001</v>
      </c>
      <c r="Q553" s="117">
        <v>0.37777777777777799</v>
      </c>
      <c r="S553" s="216">
        <f t="shared" si="21"/>
        <v>20.100000000000001</v>
      </c>
      <c r="T553" s="216">
        <f t="shared" si="20"/>
        <v>-0.59999999999999787</v>
      </c>
      <c r="U553" s="208" t="str">
        <f t="shared" si="19"/>
        <v/>
      </c>
      <c r="V553" s="210"/>
      <c r="W553" s="238" t="str">
        <f t="shared" si="18"/>
        <v/>
      </c>
      <c r="X553" s="350"/>
      <c r="AT553" s="129"/>
      <c r="AV553" s="114"/>
      <c r="AW553" s="18"/>
      <c r="AY553" s="130"/>
    </row>
    <row r="554" spans="2:51" x14ac:dyDescent="0.25">
      <c r="B554" s="18">
        <v>18.8</v>
      </c>
      <c r="C554" s="18">
        <v>96</v>
      </c>
      <c r="D554" s="18">
        <v>18.8</v>
      </c>
      <c r="E554" s="18">
        <v>5</v>
      </c>
      <c r="F554" s="18">
        <v>5.4</v>
      </c>
      <c r="G554" s="18">
        <v>357</v>
      </c>
      <c r="H554" s="18">
        <v>1020.6</v>
      </c>
      <c r="I554" s="18">
        <v>0</v>
      </c>
      <c r="J554" s="18">
        <v>0</v>
      </c>
      <c r="K554" s="18">
        <v>0</v>
      </c>
      <c r="L554" s="18">
        <v>0.8</v>
      </c>
      <c r="M554" s="18">
        <v>20.100000000000001</v>
      </c>
      <c r="N554">
        <v>226.4</v>
      </c>
      <c r="O554">
        <v>20</v>
      </c>
      <c r="P554">
        <v>20.100000000000001</v>
      </c>
      <c r="Q554" s="117">
        <v>0.37847222222222199</v>
      </c>
      <c r="S554" s="216">
        <f t="shared" si="21"/>
        <v>20.100000000000001</v>
      </c>
      <c r="T554" s="216">
        <f t="shared" si="20"/>
        <v>-0.69999999999999929</v>
      </c>
      <c r="U554" s="208" t="str">
        <f t="shared" si="19"/>
        <v/>
      </c>
      <c r="V554" s="210"/>
      <c r="W554" s="238" t="str">
        <f t="shared" si="18"/>
        <v/>
      </c>
      <c r="X554" s="350"/>
      <c r="AT554" s="129"/>
      <c r="AV554" s="114"/>
      <c r="AW554" s="18"/>
      <c r="AY554" s="130"/>
    </row>
    <row r="555" spans="2:51" x14ac:dyDescent="0.25">
      <c r="B555" s="18">
        <v>18.8</v>
      </c>
      <c r="C555" s="18">
        <v>96</v>
      </c>
      <c r="D555" s="18">
        <v>18.8</v>
      </c>
      <c r="E555" s="18">
        <v>3.2</v>
      </c>
      <c r="F555" s="18">
        <v>5.4</v>
      </c>
      <c r="G555" s="18">
        <v>45</v>
      </c>
      <c r="H555" s="18">
        <v>1020.6</v>
      </c>
      <c r="I555" s="18">
        <v>0</v>
      </c>
      <c r="J555" s="18">
        <v>0</v>
      </c>
      <c r="K555" s="18">
        <v>0</v>
      </c>
      <c r="L555" s="18">
        <v>0.8</v>
      </c>
      <c r="M555" s="18">
        <v>20.100000000000001</v>
      </c>
      <c r="N555">
        <v>226.4</v>
      </c>
      <c r="O555">
        <v>20</v>
      </c>
      <c r="P555">
        <v>20.2</v>
      </c>
      <c r="Q555" s="117">
        <v>0.37916666666666698</v>
      </c>
      <c r="S555" s="216">
        <f t="shared" si="21"/>
        <v>20.2</v>
      </c>
      <c r="T555" s="216">
        <f t="shared" si="20"/>
        <v>-0.60000000000000142</v>
      </c>
      <c r="U555" s="208" t="str">
        <f t="shared" si="19"/>
        <v/>
      </c>
      <c r="V555" s="210"/>
      <c r="W555" s="238" t="str">
        <f t="shared" si="18"/>
        <v/>
      </c>
      <c r="X555" s="350"/>
      <c r="AT555" s="129"/>
      <c r="AV555" s="114"/>
      <c r="AW555" s="18"/>
      <c r="AY555" s="130"/>
    </row>
    <row r="556" spans="2:51" x14ac:dyDescent="0.25">
      <c r="B556" s="18">
        <v>18.8</v>
      </c>
      <c r="C556" s="18">
        <v>96</v>
      </c>
      <c r="D556" s="18">
        <v>18.8</v>
      </c>
      <c r="E556" s="18">
        <v>4.3</v>
      </c>
      <c r="F556" s="18">
        <v>5.4</v>
      </c>
      <c r="G556" s="18">
        <v>0</v>
      </c>
      <c r="H556" s="18">
        <v>1020.9</v>
      </c>
      <c r="I556" s="18">
        <v>0</v>
      </c>
      <c r="J556" s="18">
        <v>0</v>
      </c>
      <c r="K556" s="18">
        <v>0</v>
      </c>
      <c r="L556" s="18">
        <v>0.8</v>
      </c>
      <c r="M556" s="18">
        <v>20.100000000000001</v>
      </c>
      <c r="N556">
        <v>226.4</v>
      </c>
      <c r="O556">
        <v>20.100000000000001</v>
      </c>
      <c r="P556">
        <v>20.2</v>
      </c>
      <c r="Q556" s="117">
        <v>0.37986111111111098</v>
      </c>
      <c r="S556" s="216">
        <f t="shared" si="21"/>
        <v>20.2</v>
      </c>
      <c r="T556" s="216">
        <f t="shared" si="20"/>
        <v>-0.60000000000000142</v>
      </c>
      <c r="U556" s="208" t="str">
        <f t="shared" si="19"/>
        <v/>
      </c>
      <c r="V556" s="210"/>
      <c r="W556" s="238" t="str">
        <f t="shared" si="18"/>
        <v/>
      </c>
      <c r="X556" s="350"/>
      <c r="AT556" s="129"/>
      <c r="AV556" s="114"/>
      <c r="AW556" s="18"/>
      <c r="AY556" s="130"/>
    </row>
    <row r="557" spans="2:51" x14ac:dyDescent="0.25">
      <c r="B557" s="18">
        <v>18.8</v>
      </c>
      <c r="C557" s="18">
        <v>96</v>
      </c>
      <c r="D557" s="18">
        <v>18.8</v>
      </c>
      <c r="E557" s="18">
        <v>4.3</v>
      </c>
      <c r="F557" s="18">
        <v>5.4</v>
      </c>
      <c r="G557" s="18">
        <v>19</v>
      </c>
      <c r="H557" s="18">
        <v>1021</v>
      </c>
      <c r="I557" s="18">
        <v>0</v>
      </c>
      <c r="J557" s="18">
        <v>0</v>
      </c>
      <c r="K557" s="18">
        <v>0</v>
      </c>
      <c r="L557" s="18">
        <v>0.8</v>
      </c>
      <c r="M557" s="18">
        <v>20.100000000000001</v>
      </c>
      <c r="N557">
        <v>226.4</v>
      </c>
      <c r="O557">
        <v>20.100000000000001</v>
      </c>
      <c r="P557">
        <v>20.2</v>
      </c>
      <c r="Q557" s="117">
        <v>0.38055555555555598</v>
      </c>
      <c r="S557" s="216">
        <f t="shared" si="21"/>
        <v>20.2</v>
      </c>
      <c r="T557" s="216">
        <f t="shared" si="20"/>
        <v>-0.60000000000000142</v>
      </c>
      <c r="U557" s="208" t="str">
        <f t="shared" si="19"/>
        <v/>
      </c>
      <c r="V557" s="210"/>
      <c r="W557" s="238" t="str">
        <f t="shared" si="18"/>
        <v/>
      </c>
      <c r="X557" s="350"/>
      <c r="AT557" s="129"/>
      <c r="AV557" s="114"/>
      <c r="AW557" s="18"/>
      <c r="AY557" s="130"/>
    </row>
    <row r="558" spans="2:51" x14ac:dyDescent="0.25">
      <c r="B558" s="18">
        <v>18.8</v>
      </c>
      <c r="C558" s="18">
        <v>96</v>
      </c>
      <c r="D558" s="18">
        <v>18.8</v>
      </c>
      <c r="E558" s="18">
        <v>3.6</v>
      </c>
      <c r="F558" s="18">
        <v>3.6</v>
      </c>
      <c r="G558" s="18">
        <v>290</v>
      </c>
      <c r="H558" s="18">
        <v>1020.9</v>
      </c>
      <c r="I558" s="18">
        <v>0</v>
      </c>
      <c r="J558" s="18">
        <v>0</v>
      </c>
      <c r="K558" s="18">
        <v>0</v>
      </c>
      <c r="L558" s="18">
        <v>0.8</v>
      </c>
      <c r="M558" s="18">
        <v>20.100000000000001</v>
      </c>
      <c r="N558">
        <v>226.4</v>
      </c>
      <c r="O558">
        <v>20.2</v>
      </c>
      <c r="P558">
        <v>20.3</v>
      </c>
      <c r="Q558" s="117">
        <v>0.38124999999999998</v>
      </c>
      <c r="S558" s="216">
        <f t="shared" si="21"/>
        <v>20.3</v>
      </c>
      <c r="T558" s="216">
        <f t="shared" si="20"/>
        <v>-0.5</v>
      </c>
      <c r="U558" s="208" t="str">
        <f t="shared" si="19"/>
        <v/>
      </c>
      <c r="V558" s="210"/>
      <c r="W558" s="238" t="str">
        <f t="shared" si="18"/>
        <v/>
      </c>
      <c r="X558" s="350"/>
      <c r="AT558" s="129"/>
      <c r="AV558" s="114"/>
      <c r="AW558" s="18"/>
      <c r="AY558" s="130"/>
    </row>
    <row r="559" spans="2:51" x14ac:dyDescent="0.25">
      <c r="B559" s="18">
        <v>18.899999999999999</v>
      </c>
      <c r="C559" s="18">
        <v>96</v>
      </c>
      <c r="D559" s="18">
        <v>18.899999999999999</v>
      </c>
      <c r="E559" s="18">
        <v>2.5</v>
      </c>
      <c r="F559" s="18">
        <v>3.6</v>
      </c>
      <c r="G559" s="18">
        <v>10</v>
      </c>
      <c r="H559" s="18">
        <v>1020.9</v>
      </c>
      <c r="I559" s="18">
        <v>0</v>
      </c>
      <c r="J559" s="18">
        <v>0</v>
      </c>
      <c r="K559" s="18">
        <v>0</v>
      </c>
      <c r="L559" s="18">
        <v>0.8</v>
      </c>
      <c r="M559" s="18">
        <v>20.100000000000001</v>
      </c>
      <c r="N559">
        <v>226.4</v>
      </c>
      <c r="O559">
        <v>20.3</v>
      </c>
      <c r="P559">
        <v>20.399999999999999</v>
      </c>
      <c r="Q559" s="117">
        <v>0.38194444444444398</v>
      </c>
      <c r="S559" s="216">
        <f t="shared" si="21"/>
        <v>20.399999999999999</v>
      </c>
      <c r="T559" s="216">
        <f t="shared" si="20"/>
        <v>-0.5</v>
      </c>
      <c r="U559" s="208" t="str">
        <f t="shared" si="19"/>
        <v/>
      </c>
      <c r="V559" s="210"/>
      <c r="W559" s="238" t="str">
        <f t="shared" si="18"/>
        <v/>
      </c>
      <c r="X559" s="350"/>
      <c r="Z559" s="20"/>
      <c r="AA559" s="113"/>
      <c r="AB559" s="20"/>
      <c r="AT559" s="129"/>
      <c r="AV559" s="114"/>
      <c r="AW559" s="18"/>
      <c r="AY559" s="130"/>
    </row>
    <row r="560" spans="2:51" x14ac:dyDescent="0.25">
      <c r="B560" s="18">
        <v>19</v>
      </c>
      <c r="C560" s="18">
        <v>96</v>
      </c>
      <c r="D560" s="18">
        <v>19</v>
      </c>
      <c r="E560" s="18">
        <v>1.1000000000000001</v>
      </c>
      <c r="F560" s="18">
        <v>1.8</v>
      </c>
      <c r="G560" s="18">
        <v>54</v>
      </c>
      <c r="H560" s="18">
        <v>1020.8</v>
      </c>
      <c r="I560" s="18">
        <v>0</v>
      </c>
      <c r="J560" s="18">
        <v>0</v>
      </c>
      <c r="K560" s="18">
        <v>0</v>
      </c>
      <c r="L560" s="18">
        <v>0.8</v>
      </c>
      <c r="M560" s="18">
        <v>20.100000000000001</v>
      </c>
      <c r="N560">
        <v>226.4</v>
      </c>
      <c r="O560">
        <v>20.3</v>
      </c>
      <c r="P560">
        <v>20.5</v>
      </c>
      <c r="Q560" s="117">
        <v>0.38263888888888897</v>
      </c>
      <c r="S560" s="216">
        <f t="shared" si="21"/>
        <v>20.5</v>
      </c>
      <c r="T560" s="216">
        <f t="shared" si="20"/>
        <v>-0.5</v>
      </c>
      <c r="U560" s="208" t="str">
        <f t="shared" si="19"/>
        <v/>
      </c>
      <c r="V560" s="210"/>
      <c r="W560" s="238" t="str">
        <f t="shared" si="18"/>
        <v/>
      </c>
      <c r="X560" s="350"/>
      <c r="Z560" s="20"/>
      <c r="AA560" s="113"/>
      <c r="AB560" s="20"/>
      <c r="AT560" s="129"/>
      <c r="AV560" s="114"/>
      <c r="AW560" s="18"/>
      <c r="AY560" s="130"/>
    </row>
    <row r="561" spans="2:51" x14ac:dyDescent="0.25">
      <c r="B561" s="18">
        <v>19</v>
      </c>
      <c r="C561" s="18">
        <v>96</v>
      </c>
      <c r="D561" s="18">
        <v>19</v>
      </c>
      <c r="E561" s="18">
        <v>2.2000000000000002</v>
      </c>
      <c r="F561" s="18">
        <v>3.6</v>
      </c>
      <c r="G561" s="18">
        <v>34</v>
      </c>
      <c r="H561" s="18">
        <v>1020.9</v>
      </c>
      <c r="I561" s="18">
        <v>0</v>
      </c>
      <c r="J561" s="18">
        <v>0</v>
      </c>
      <c r="K561" s="18">
        <v>0</v>
      </c>
      <c r="L561" s="18">
        <v>0.8</v>
      </c>
      <c r="M561" s="18">
        <v>20.100000000000001</v>
      </c>
      <c r="N561">
        <v>226.4</v>
      </c>
      <c r="O561">
        <v>20.399999999999999</v>
      </c>
      <c r="P561">
        <v>20.7</v>
      </c>
      <c r="Q561" s="117">
        <v>0.38333333333333303</v>
      </c>
      <c r="S561" s="216">
        <f t="shared" si="21"/>
        <v>20.7</v>
      </c>
      <c r="T561" s="216">
        <f t="shared" si="20"/>
        <v>-0.30000000000000071</v>
      </c>
      <c r="U561" s="208" t="str">
        <f t="shared" si="19"/>
        <v/>
      </c>
      <c r="V561" s="210"/>
      <c r="W561" s="238" t="str">
        <f t="shared" si="18"/>
        <v/>
      </c>
      <c r="X561" s="350"/>
      <c r="Z561" s="20"/>
      <c r="AA561" s="113"/>
      <c r="AB561" s="20"/>
      <c r="AT561" s="129"/>
      <c r="AV561" s="114"/>
      <c r="AW561" s="18"/>
      <c r="AY561" s="130"/>
    </row>
    <row r="562" spans="2:51" x14ac:dyDescent="0.25">
      <c r="B562" s="18">
        <v>19.100000000000001</v>
      </c>
      <c r="C562" s="18">
        <v>96</v>
      </c>
      <c r="D562" s="18">
        <v>19.100000000000001</v>
      </c>
      <c r="E562" s="18">
        <v>1.1000000000000001</v>
      </c>
      <c r="F562" s="18">
        <v>1.8</v>
      </c>
      <c r="G562" s="18">
        <v>53</v>
      </c>
      <c r="H562" s="18">
        <v>1020.7</v>
      </c>
      <c r="I562" s="18">
        <v>0</v>
      </c>
      <c r="J562" s="18">
        <v>0</v>
      </c>
      <c r="K562" s="18">
        <v>0</v>
      </c>
      <c r="L562" s="18">
        <v>0.8</v>
      </c>
      <c r="M562" s="18">
        <v>20.100000000000001</v>
      </c>
      <c r="N562">
        <v>226.4</v>
      </c>
      <c r="O562">
        <v>20.6</v>
      </c>
      <c r="P562">
        <v>20.8</v>
      </c>
      <c r="Q562" s="117">
        <v>0.38402777777777802</v>
      </c>
      <c r="S562" s="216">
        <f t="shared" si="21"/>
        <v>20.8</v>
      </c>
      <c r="T562" s="216">
        <f t="shared" si="20"/>
        <v>-0.30000000000000071</v>
      </c>
      <c r="U562" s="208" t="str">
        <f t="shared" si="19"/>
        <v/>
      </c>
      <c r="V562" s="210"/>
      <c r="W562" s="238" t="str">
        <f t="shared" ref="W562:W625" si="22">IF(OR(O562&gt;60+2,P562&gt;B562+2),60,"")</f>
        <v/>
      </c>
      <c r="X562" s="350"/>
      <c r="Z562" s="20"/>
      <c r="AA562" s="113"/>
      <c r="AB562" s="20"/>
      <c r="AT562" s="129"/>
      <c r="AV562" s="114"/>
      <c r="AW562" s="18"/>
      <c r="AY562" s="130"/>
    </row>
    <row r="563" spans="2:51" x14ac:dyDescent="0.25">
      <c r="B563" s="18">
        <v>19.100000000000001</v>
      </c>
      <c r="C563" s="18">
        <v>96</v>
      </c>
      <c r="D563" s="18">
        <v>19.100000000000001</v>
      </c>
      <c r="E563" s="18">
        <v>6.1</v>
      </c>
      <c r="F563" s="18">
        <v>7.2</v>
      </c>
      <c r="G563" s="18">
        <v>353</v>
      </c>
      <c r="H563" s="18">
        <v>1020.8</v>
      </c>
      <c r="I563" s="18">
        <v>0</v>
      </c>
      <c r="J563" s="18">
        <v>0</v>
      </c>
      <c r="K563" s="18">
        <v>0</v>
      </c>
      <c r="L563" s="18">
        <v>0.8</v>
      </c>
      <c r="M563" s="18">
        <v>20.100000000000001</v>
      </c>
      <c r="N563">
        <v>226.4</v>
      </c>
      <c r="O563">
        <v>20.7</v>
      </c>
      <c r="P563">
        <v>20.9</v>
      </c>
      <c r="Q563" s="117">
        <v>0.38472222222222202</v>
      </c>
      <c r="S563" s="216">
        <f t="shared" si="21"/>
        <v>20.9</v>
      </c>
      <c r="T563" s="216">
        <f t="shared" si="20"/>
        <v>-0.20000000000000284</v>
      </c>
      <c r="U563" s="208" t="str">
        <f t="shared" si="19"/>
        <v/>
      </c>
      <c r="V563" s="210"/>
      <c r="W563" s="238" t="str">
        <f t="shared" si="22"/>
        <v/>
      </c>
      <c r="X563" s="350"/>
      <c r="Z563" s="20"/>
      <c r="AA563" s="113"/>
      <c r="AB563" s="20"/>
      <c r="AT563" s="129"/>
      <c r="AV563" s="114"/>
      <c r="AW563" s="18"/>
      <c r="AY563" s="130"/>
    </row>
    <row r="564" spans="2:51" x14ac:dyDescent="0.25">
      <c r="B564" s="18">
        <v>19</v>
      </c>
      <c r="C564" s="18">
        <v>96</v>
      </c>
      <c r="D564" s="18">
        <v>19</v>
      </c>
      <c r="E564" s="18">
        <v>1.8</v>
      </c>
      <c r="F564" s="18">
        <v>1.8</v>
      </c>
      <c r="G564" s="18">
        <v>51</v>
      </c>
      <c r="H564" s="18">
        <v>1021</v>
      </c>
      <c r="I564" s="18">
        <v>0</v>
      </c>
      <c r="J564" s="18">
        <v>0</v>
      </c>
      <c r="K564" s="18">
        <v>0</v>
      </c>
      <c r="L564" s="18">
        <v>0.8</v>
      </c>
      <c r="M564" s="18">
        <v>20.100000000000001</v>
      </c>
      <c r="N564">
        <v>226.4</v>
      </c>
      <c r="O564">
        <v>20.8</v>
      </c>
      <c r="P564">
        <v>21</v>
      </c>
      <c r="Q564" s="117">
        <v>0.38541666666666702</v>
      </c>
      <c r="S564" s="216">
        <f t="shared" si="21"/>
        <v>21</v>
      </c>
      <c r="T564" s="216">
        <f t="shared" si="20"/>
        <v>0</v>
      </c>
      <c r="U564" s="208" t="str">
        <f t="shared" si="19"/>
        <v/>
      </c>
      <c r="V564" s="210"/>
      <c r="W564" s="238" t="str">
        <f t="shared" si="22"/>
        <v/>
      </c>
      <c r="X564" s="350"/>
      <c r="Z564" s="20"/>
      <c r="AA564" s="113"/>
      <c r="AB564" s="20"/>
      <c r="AT564" s="129"/>
      <c r="AV564" s="114"/>
      <c r="AW564" s="18"/>
      <c r="AY564" s="130"/>
    </row>
    <row r="565" spans="2:51" x14ac:dyDescent="0.25">
      <c r="B565" s="18">
        <v>19</v>
      </c>
      <c r="C565" s="18">
        <v>96</v>
      </c>
      <c r="D565" s="18">
        <v>19</v>
      </c>
      <c r="E565" s="18">
        <v>1.1000000000000001</v>
      </c>
      <c r="F565" s="18">
        <v>1.8</v>
      </c>
      <c r="G565" s="18">
        <v>32</v>
      </c>
      <c r="H565" s="18">
        <v>1020.7</v>
      </c>
      <c r="I565" s="18">
        <v>0</v>
      </c>
      <c r="J565" s="18">
        <v>0</v>
      </c>
      <c r="K565" s="18">
        <v>0</v>
      </c>
      <c r="L565" s="18">
        <v>0.8</v>
      </c>
      <c r="M565" s="18">
        <v>20.100000000000001</v>
      </c>
      <c r="N565">
        <v>226.4</v>
      </c>
      <c r="O565">
        <v>20.9</v>
      </c>
      <c r="P565">
        <v>21.1</v>
      </c>
      <c r="Q565" s="117">
        <v>0.38611111111111102</v>
      </c>
      <c r="S565" s="216">
        <f t="shared" si="21"/>
        <v>21.1</v>
      </c>
      <c r="T565" s="216">
        <f t="shared" si="20"/>
        <v>0.10000000000000142</v>
      </c>
      <c r="U565" s="208" t="str">
        <f t="shared" si="19"/>
        <v/>
      </c>
      <c r="V565" s="210"/>
      <c r="W565" s="238">
        <f t="shared" si="22"/>
        <v>60</v>
      </c>
      <c r="X565" s="350"/>
      <c r="Z565" s="20"/>
      <c r="AA565" s="113"/>
      <c r="AB565" s="20"/>
      <c r="AT565" s="129"/>
      <c r="AV565" s="114"/>
      <c r="AW565" s="18"/>
      <c r="AY565" s="130"/>
    </row>
    <row r="566" spans="2:51" x14ac:dyDescent="0.25">
      <c r="B566" s="18">
        <v>19</v>
      </c>
      <c r="C566" s="18">
        <v>96</v>
      </c>
      <c r="D566" s="18">
        <v>19</v>
      </c>
      <c r="E566" s="18">
        <v>2.2000000000000002</v>
      </c>
      <c r="F566" s="18">
        <v>3.6</v>
      </c>
      <c r="G566" s="18">
        <v>57</v>
      </c>
      <c r="H566" s="18">
        <v>1020.8</v>
      </c>
      <c r="I566" s="18">
        <v>0</v>
      </c>
      <c r="J566" s="18">
        <v>0</v>
      </c>
      <c r="K566" s="18">
        <v>0</v>
      </c>
      <c r="L566" s="18">
        <v>0.8</v>
      </c>
      <c r="M566" s="18">
        <v>20.100000000000001</v>
      </c>
      <c r="N566">
        <v>226.4</v>
      </c>
      <c r="O566">
        <v>20.9</v>
      </c>
      <c r="P566">
        <v>21.2</v>
      </c>
      <c r="Q566" s="117">
        <v>0.38680555555555601</v>
      </c>
      <c r="S566" s="216">
        <f t="shared" si="21"/>
        <v>21.2</v>
      </c>
      <c r="T566" s="216">
        <f t="shared" si="20"/>
        <v>0.19999999999999929</v>
      </c>
      <c r="U566" s="208" t="str">
        <f t="shared" si="19"/>
        <v/>
      </c>
      <c r="V566" s="210"/>
      <c r="W566" s="238">
        <f t="shared" si="22"/>
        <v>60</v>
      </c>
      <c r="X566" s="350"/>
      <c r="Z566" s="20"/>
      <c r="AA566" s="113"/>
      <c r="AB566" s="20"/>
      <c r="AT566" s="129"/>
      <c r="AV566" s="114"/>
      <c r="AW566" s="18"/>
      <c r="AY566" s="130"/>
    </row>
    <row r="567" spans="2:51" x14ac:dyDescent="0.25">
      <c r="B567" s="18">
        <v>19</v>
      </c>
      <c r="C567" s="18">
        <v>96</v>
      </c>
      <c r="D567" s="18">
        <v>19</v>
      </c>
      <c r="E567" s="18">
        <v>3.6</v>
      </c>
      <c r="F567" s="18">
        <v>3.6</v>
      </c>
      <c r="G567" s="18">
        <v>53</v>
      </c>
      <c r="H567" s="18">
        <v>1021</v>
      </c>
      <c r="I567" s="18">
        <v>0</v>
      </c>
      <c r="J567" s="18">
        <v>0</v>
      </c>
      <c r="K567" s="18">
        <v>0</v>
      </c>
      <c r="L567" s="18">
        <v>0.8</v>
      </c>
      <c r="M567" s="18">
        <v>20.100000000000001</v>
      </c>
      <c r="N567">
        <v>226.4</v>
      </c>
      <c r="O567">
        <v>20.9</v>
      </c>
      <c r="P567">
        <v>21.2</v>
      </c>
      <c r="Q567" s="117">
        <v>0.38750000000000001</v>
      </c>
      <c r="S567" s="216">
        <f t="shared" si="21"/>
        <v>21.2</v>
      </c>
      <c r="T567" s="216">
        <f t="shared" si="20"/>
        <v>0.19999999999999929</v>
      </c>
      <c r="U567" s="208" t="str">
        <f t="shared" si="19"/>
        <v/>
      </c>
      <c r="V567" s="210"/>
      <c r="W567" s="238">
        <f t="shared" si="22"/>
        <v>60</v>
      </c>
      <c r="X567" s="350"/>
      <c r="Z567" s="20"/>
      <c r="AA567" s="113"/>
      <c r="AB567" s="20"/>
      <c r="AT567" s="129"/>
      <c r="AV567" s="114"/>
      <c r="AW567" s="18"/>
      <c r="AY567" s="130"/>
    </row>
    <row r="568" spans="2:51" x14ac:dyDescent="0.25">
      <c r="B568" s="18">
        <v>19</v>
      </c>
      <c r="C568" s="18">
        <v>96</v>
      </c>
      <c r="D568" s="18">
        <v>19</v>
      </c>
      <c r="E568" s="18">
        <v>2.9</v>
      </c>
      <c r="F568" s="18">
        <v>3.6</v>
      </c>
      <c r="G568" s="18">
        <v>36</v>
      </c>
      <c r="H568" s="18">
        <v>1020.8</v>
      </c>
      <c r="I568" s="18">
        <v>0</v>
      </c>
      <c r="J568" s="18">
        <v>0</v>
      </c>
      <c r="K568" s="18">
        <v>0</v>
      </c>
      <c r="L568" s="18">
        <v>0.8</v>
      </c>
      <c r="M568" s="18">
        <v>20.100000000000001</v>
      </c>
      <c r="N568">
        <v>226.4</v>
      </c>
      <c r="O568">
        <v>21</v>
      </c>
      <c r="P568">
        <v>21.2</v>
      </c>
      <c r="Q568" s="117">
        <v>0.38819444444444401</v>
      </c>
      <c r="S568" s="216">
        <f t="shared" si="21"/>
        <v>21.2</v>
      </c>
      <c r="T568" s="216">
        <f t="shared" si="20"/>
        <v>0.19999999999999929</v>
      </c>
      <c r="U568" s="208" t="str">
        <f t="shared" si="19"/>
        <v/>
      </c>
      <c r="V568" s="210"/>
      <c r="W568" s="238">
        <f t="shared" si="22"/>
        <v>60</v>
      </c>
      <c r="X568" s="350"/>
      <c r="Z568" s="20"/>
      <c r="AA568" s="113"/>
      <c r="AB568" s="20"/>
      <c r="AT568" s="129"/>
      <c r="AV568" s="114"/>
      <c r="AW568" s="18"/>
      <c r="AY568" s="130"/>
    </row>
    <row r="569" spans="2:51" x14ac:dyDescent="0.25">
      <c r="B569" s="18">
        <v>19</v>
      </c>
      <c r="C569" s="18">
        <v>96</v>
      </c>
      <c r="D569" s="18">
        <v>19</v>
      </c>
      <c r="E569" s="18">
        <v>4.7</v>
      </c>
      <c r="F569" s="18">
        <v>7.2</v>
      </c>
      <c r="G569" s="18">
        <v>8</v>
      </c>
      <c r="H569" s="18">
        <v>1020.7</v>
      </c>
      <c r="I569" s="18">
        <v>0</v>
      </c>
      <c r="J569" s="18">
        <v>0</v>
      </c>
      <c r="K569" s="18">
        <v>0</v>
      </c>
      <c r="L569" s="18">
        <v>0.8</v>
      </c>
      <c r="M569" s="18">
        <v>20.100000000000001</v>
      </c>
      <c r="N569">
        <v>226.4</v>
      </c>
      <c r="O569">
        <v>21</v>
      </c>
      <c r="P569">
        <v>21.2</v>
      </c>
      <c r="Q569" s="117">
        <v>0.38888888888888901</v>
      </c>
      <c r="S569" s="216">
        <f t="shared" si="21"/>
        <v>21.2</v>
      </c>
      <c r="T569" s="216">
        <f t="shared" si="20"/>
        <v>0.19999999999999929</v>
      </c>
      <c r="U569" s="208" t="str">
        <f>IF(J569&gt;0,60,"")</f>
        <v/>
      </c>
      <c r="V569" s="210"/>
      <c r="W569" s="238">
        <f t="shared" si="22"/>
        <v>60</v>
      </c>
      <c r="X569" s="350"/>
      <c r="Z569" s="20"/>
      <c r="AA569" s="113"/>
      <c r="AB569" s="20"/>
      <c r="AT569" s="129"/>
      <c r="AV569" s="114"/>
      <c r="AW569" s="18"/>
      <c r="AY569" s="130"/>
    </row>
    <row r="570" spans="2:51" x14ac:dyDescent="0.25">
      <c r="B570" s="18">
        <v>19</v>
      </c>
      <c r="C570" s="18">
        <v>96</v>
      </c>
      <c r="D570" s="18">
        <v>19</v>
      </c>
      <c r="E570" s="18">
        <v>6.1</v>
      </c>
      <c r="F570" s="18">
        <v>7.2</v>
      </c>
      <c r="G570" s="18">
        <v>352</v>
      </c>
      <c r="H570" s="18">
        <v>1020.8</v>
      </c>
      <c r="I570" s="18">
        <v>0</v>
      </c>
      <c r="J570" s="18">
        <v>0</v>
      </c>
      <c r="K570" s="18">
        <v>0</v>
      </c>
      <c r="L570" s="18">
        <v>0.8</v>
      </c>
      <c r="M570" s="18">
        <v>20.100000000000001</v>
      </c>
      <c r="N570">
        <v>226.4</v>
      </c>
      <c r="O570">
        <v>20.9</v>
      </c>
      <c r="P570">
        <v>21.2</v>
      </c>
      <c r="Q570" s="117">
        <v>0.389583333333333</v>
      </c>
      <c r="S570" s="216">
        <f t="shared" si="21"/>
        <v>21.2</v>
      </c>
      <c r="T570" s="216">
        <f t="shared" si="20"/>
        <v>0.19999999999999929</v>
      </c>
      <c r="U570" s="208" t="str">
        <f t="shared" si="19"/>
        <v/>
      </c>
      <c r="V570" s="210"/>
      <c r="W570" s="238">
        <f t="shared" si="22"/>
        <v>60</v>
      </c>
      <c r="X570" s="350"/>
      <c r="Z570" s="20"/>
      <c r="AA570" s="113"/>
      <c r="AB570" s="20"/>
      <c r="AT570" s="129"/>
      <c r="AV570" s="114"/>
      <c r="AW570" s="18"/>
      <c r="AY570" s="130"/>
    </row>
    <row r="571" spans="2:51" x14ac:dyDescent="0.25">
      <c r="B571" s="18">
        <v>19</v>
      </c>
      <c r="C571" s="18">
        <v>96</v>
      </c>
      <c r="D571" s="18">
        <v>19</v>
      </c>
      <c r="E571" s="18">
        <v>3.6</v>
      </c>
      <c r="F571" s="18">
        <v>3.6</v>
      </c>
      <c r="G571" s="18">
        <v>50</v>
      </c>
      <c r="H571" s="18">
        <v>1020.8</v>
      </c>
      <c r="I571" s="18">
        <v>0</v>
      </c>
      <c r="J571" s="18">
        <v>0</v>
      </c>
      <c r="K571" s="18">
        <v>0</v>
      </c>
      <c r="L571" s="18">
        <v>0.8</v>
      </c>
      <c r="M571" s="18">
        <v>20.100000000000001</v>
      </c>
      <c r="N571">
        <v>226.4</v>
      </c>
      <c r="O571">
        <v>20.9</v>
      </c>
      <c r="P571">
        <v>21.2</v>
      </c>
      <c r="Q571" s="117">
        <v>0.390277777777778</v>
      </c>
      <c r="S571" s="216">
        <f t="shared" si="21"/>
        <v>21.2</v>
      </c>
      <c r="T571" s="216">
        <f t="shared" si="20"/>
        <v>0.19999999999999929</v>
      </c>
      <c r="U571" s="208" t="str">
        <f t="shared" si="19"/>
        <v/>
      </c>
      <c r="V571" s="210"/>
      <c r="W571" s="238">
        <f t="shared" si="22"/>
        <v>60</v>
      </c>
      <c r="X571" s="350"/>
      <c r="Z571" s="20"/>
      <c r="AA571" s="113"/>
      <c r="AB571" s="20"/>
      <c r="AT571" s="129"/>
      <c r="AV571" s="114"/>
      <c r="AW571" s="18"/>
      <c r="AY571" s="130"/>
    </row>
    <row r="572" spans="2:51" x14ac:dyDescent="0.25">
      <c r="B572" s="18">
        <v>19.100000000000001</v>
      </c>
      <c r="C572" s="18">
        <v>96</v>
      </c>
      <c r="D572" s="18">
        <v>19.100000000000001</v>
      </c>
      <c r="E572" s="18">
        <v>2.9</v>
      </c>
      <c r="F572" s="18">
        <v>3.6</v>
      </c>
      <c r="G572" s="18">
        <v>354</v>
      </c>
      <c r="H572" s="18">
        <v>1020.9</v>
      </c>
      <c r="I572" s="18">
        <v>0</v>
      </c>
      <c r="J572" s="18">
        <v>0</v>
      </c>
      <c r="K572" s="18">
        <v>0</v>
      </c>
      <c r="L572" s="18">
        <v>0.8</v>
      </c>
      <c r="M572" s="18">
        <v>20.100000000000001</v>
      </c>
      <c r="N572">
        <v>226.4</v>
      </c>
      <c r="O572">
        <v>20.9</v>
      </c>
      <c r="P572">
        <v>21.1</v>
      </c>
      <c r="Q572" s="117">
        <v>0.390972222222222</v>
      </c>
      <c r="S572" s="216">
        <f t="shared" si="21"/>
        <v>21.1</v>
      </c>
      <c r="T572" s="216">
        <f t="shared" si="20"/>
        <v>0</v>
      </c>
      <c r="U572" s="208" t="str">
        <f t="shared" si="19"/>
        <v/>
      </c>
      <c r="V572" s="210"/>
      <c r="W572" s="238" t="str">
        <f t="shared" si="22"/>
        <v/>
      </c>
      <c r="X572" s="350"/>
      <c r="Z572" s="20"/>
      <c r="AA572" s="113"/>
      <c r="AB572" s="20"/>
      <c r="AT572" s="129"/>
      <c r="AV572" s="114"/>
      <c r="AW572" s="18"/>
      <c r="AY572" s="130"/>
    </row>
    <row r="573" spans="2:51" x14ac:dyDescent="0.25">
      <c r="B573" s="18">
        <v>19.100000000000001</v>
      </c>
      <c r="C573" s="18">
        <v>96</v>
      </c>
      <c r="D573" s="18">
        <v>19.100000000000001</v>
      </c>
      <c r="E573" s="18">
        <v>5.8</v>
      </c>
      <c r="F573" s="18">
        <v>7.2</v>
      </c>
      <c r="G573" s="18">
        <v>338</v>
      </c>
      <c r="H573" s="18">
        <v>1021.1</v>
      </c>
      <c r="I573" s="18">
        <v>0</v>
      </c>
      <c r="J573" s="18">
        <v>0</v>
      </c>
      <c r="K573" s="18">
        <v>0</v>
      </c>
      <c r="L573" s="18">
        <v>0.8</v>
      </c>
      <c r="M573" s="18">
        <v>20.100000000000001</v>
      </c>
      <c r="N573">
        <v>226.4</v>
      </c>
      <c r="O573">
        <v>20.9</v>
      </c>
      <c r="P573">
        <v>21.1</v>
      </c>
      <c r="Q573" s="117">
        <v>0.391666666666667</v>
      </c>
      <c r="S573" s="216">
        <f t="shared" si="21"/>
        <v>21.1</v>
      </c>
      <c r="T573" s="216">
        <f t="shared" si="20"/>
        <v>0</v>
      </c>
      <c r="U573" s="208" t="str">
        <f t="shared" si="19"/>
        <v/>
      </c>
      <c r="V573" s="210"/>
      <c r="W573" s="238" t="str">
        <f t="shared" si="22"/>
        <v/>
      </c>
      <c r="X573" s="350"/>
      <c r="Z573" s="20"/>
      <c r="AA573" s="113"/>
      <c r="AB573" s="20"/>
      <c r="AT573" s="129"/>
      <c r="AV573" s="114"/>
      <c r="AW573" s="18"/>
      <c r="AY573" s="130"/>
    </row>
    <row r="574" spans="2:51" x14ac:dyDescent="0.25">
      <c r="B574" s="18">
        <v>19.100000000000001</v>
      </c>
      <c r="C574" s="18">
        <v>96</v>
      </c>
      <c r="D574" s="18">
        <v>19.100000000000001</v>
      </c>
      <c r="E574" s="18">
        <v>5.8</v>
      </c>
      <c r="F574" s="18">
        <v>7.2</v>
      </c>
      <c r="G574" s="18">
        <v>16</v>
      </c>
      <c r="H574" s="18">
        <v>1020.8</v>
      </c>
      <c r="I574" s="18">
        <v>0</v>
      </c>
      <c r="J574" s="18">
        <v>0</v>
      </c>
      <c r="K574" s="18">
        <v>0</v>
      </c>
      <c r="L574" s="18">
        <v>0.8</v>
      </c>
      <c r="M574" s="18">
        <v>20.100000000000001</v>
      </c>
      <c r="N574">
        <v>226.4</v>
      </c>
      <c r="O574">
        <v>20.9</v>
      </c>
      <c r="P574">
        <v>21.1</v>
      </c>
      <c r="Q574" s="117">
        <v>0.39236111111111099</v>
      </c>
      <c r="S574" s="216">
        <f t="shared" si="21"/>
        <v>21.1</v>
      </c>
      <c r="T574" s="216">
        <f t="shared" si="20"/>
        <v>0</v>
      </c>
      <c r="U574" s="208" t="str">
        <f t="shared" si="19"/>
        <v/>
      </c>
      <c r="V574" s="210"/>
      <c r="W574" s="238" t="str">
        <f t="shared" si="22"/>
        <v/>
      </c>
      <c r="X574" s="350"/>
      <c r="Z574" s="20"/>
      <c r="AA574" s="113"/>
      <c r="AB574" s="20"/>
      <c r="AT574" s="129"/>
      <c r="AV574" s="114"/>
      <c r="AW574" s="18"/>
      <c r="AY574" s="130"/>
    </row>
    <row r="575" spans="2:51" x14ac:dyDescent="0.25">
      <c r="B575" s="18">
        <v>19.100000000000001</v>
      </c>
      <c r="C575" s="18">
        <v>96</v>
      </c>
      <c r="D575" s="18">
        <v>19.100000000000001</v>
      </c>
      <c r="E575" s="18">
        <v>2.9</v>
      </c>
      <c r="F575" s="18">
        <v>5.4</v>
      </c>
      <c r="G575" s="18">
        <v>31</v>
      </c>
      <c r="H575" s="18">
        <v>1020.8</v>
      </c>
      <c r="I575" s="18">
        <v>0</v>
      </c>
      <c r="J575" s="18">
        <v>0</v>
      </c>
      <c r="K575" s="18">
        <v>0</v>
      </c>
      <c r="L575" s="18">
        <v>0.8</v>
      </c>
      <c r="M575" s="18">
        <v>20.100000000000001</v>
      </c>
      <c r="N575">
        <v>226.4</v>
      </c>
      <c r="O575">
        <v>20.8</v>
      </c>
      <c r="P575">
        <v>21.1</v>
      </c>
      <c r="Q575" s="117">
        <v>0.39305555555555599</v>
      </c>
      <c r="S575" s="216">
        <f t="shared" si="21"/>
        <v>21.1</v>
      </c>
      <c r="T575" s="216">
        <f t="shared" si="20"/>
        <v>0</v>
      </c>
      <c r="U575" s="208" t="str">
        <f t="shared" si="19"/>
        <v/>
      </c>
      <c r="V575" s="210"/>
      <c r="W575" s="238" t="str">
        <f t="shared" si="22"/>
        <v/>
      </c>
      <c r="X575" s="350"/>
      <c r="Z575" s="20"/>
      <c r="AA575" s="113"/>
      <c r="AB575" s="20"/>
      <c r="AT575" s="129"/>
      <c r="AV575" s="114"/>
      <c r="AW575" s="18"/>
      <c r="AY575" s="130"/>
    </row>
    <row r="576" spans="2:51" x14ac:dyDescent="0.25">
      <c r="B576" s="18">
        <v>19</v>
      </c>
      <c r="C576" s="18">
        <v>96</v>
      </c>
      <c r="D576" s="18">
        <v>19</v>
      </c>
      <c r="E576" s="18">
        <v>2.9</v>
      </c>
      <c r="F576" s="18">
        <v>3.6</v>
      </c>
      <c r="G576" s="18">
        <v>16</v>
      </c>
      <c r="H576" s="18">
        <v>1020.8</v>
      </c>
      <c r="I576" s="18">
        <v>0</v>
      </c>
      <c r="J576" s="18">
        <v>0</v>
      </c>
      <c r="K576" s="18">
        <v>0</v>
      </c>
      <c r="L576" s="18">
        <v>0.8</v>
      </c>
      <c r="M576" s="18">
        <v>20.100000000000001</v>
      </c>
      <c r="N576">
        <v>226.4</v>
      </c>
      <c r="O576">
        <v>20.8</v>
      </c>
      <c r="P576">
        <v>21</v>
      </c>
      <c r="Q576" s="117">
        <v>0.39374999999999999</v>
      </c>
      <c r="S576" s="216">
        <f t="shared" si="21"/>
        <v>21</v>
      </c>
      <c r="T576" s="216">
        <f t="shared" si="20"/>
        <v>0</v>
      </c>
      <c r="U576" s="208" t="str">
        <f t="shared" si="19"/>
        <v/>
      </c>
      <c r="V576" s="210"/>
      <c r="W576" s="238" t="str">
        <f t="shared" si="22"/>
        <v/>
      </c>
      <c r="X576" s="350"/>
      <c r="Z576" s="20"/>
      <c r="AA576" s="113"/>
      <c r="AB576" s="20"/>
      <c r="AT576" s="129"/>
      <c r="AV576" s="114"/>
      <c r="AW576" s="18"/>
      <c r="AY576" s="130"/>
    </row>
    <row r="577" spans="2:51" x14ac:dyDescent="0.25">
      <c r="B577" s="18">
        <v>19</v>
      </c>
      <c r="C577" s="18">
        <v>96</v>
      </c>
      <c r="D577" s="18">
        <v>19</v>
      </c>
      <c r="E577" s="18">
        <v>6.1</v>
      </c>
      <c r="F577" s="18">
        <v>7.2</v>
      </c>
      <c r="G577" s="18">
        <v>12</v>
      </c>
      <c r="H577" s="18">
        <v>1020.7</v>
      </c>
      <c r="I577" s="18">
        <v>0</v>
      </c>
      <c r="J577" s="18">
        <v>0</v>
      </c>
      <c r="K577" s="18">
        <v>0</v>
      </c>
      <c r="L577" s="18">
        <v>0.8</v>
      </c>
      <c r="M577" s="18">
        <v>20.100000000000001</v>
      </c>
      <c r="N577">
        <v>226.4</v>
      </c>
      <c r="O577">
        <v>20.8</v>
      </c>
      <c r="P577">
        <v>21</v>
      </c>
      <c r="Q577" s="117">
        <v>0.39444444444444399</v>
      </c>
      <c r="S577" s="216">
        <f t="shared" si="21"/>
        <v>21</v>
      </c>
      <c r="T577" s="216">
        <f t="shared" si="20"/>
        <v>0</v>
      </c>
      <c r="U577" s="208" t="str">
        <f t="shared" si="19"/>
        <v/>
      </c>
      <c r="V577" s="210"/>
      <c r="W577" s="238" t="str">
        <f t="shared" si="22"/>
        <v/>
      </c>
      <c r="X577" s="350"/>
      <c r="Z577" s="20"/>
      <c r="AA577" s="113"/>
      <c r="AB577" s="20"/>
      <c r="AT577" s="129"/>
      <c r="AV577" s="114"/>
      <c r="AW577" s="18"/>
      <c r="AY577" s="130"/>
    </row>
    <row r="578" spans="2:51" x14ac:dyDescent="0.25">
      <c r="B578" s="18">
        <v>19</v>
      </c>
      <c r="C578" s="18">
        <v>96</v>
      </c>
      <c r="D578" s="18">
        <v>19</v>
      </c>
      <c r="E578" s="18">
        <v>5</v>
      </c>
      <c r="F578" s="18">
        <v>5.4</v>
      </c>
      <c r="G578" s="18">
        <v>356</v>
      </c>
      <c r="H578" s="18">
        <v>1020.7</v>
      </c>
      <c r="I578" s="18">
        <v>0</v>
      </c>
      <c r="J578" s="18">
        <v>0</v>
      </c>
      <c r="K578" s="18">
        <v>0</v>
      </c>
      <c r="L578" s="18">
        <v>0.8</v>
      </c>
      <c r="M578" s="18">
        <v>20.100000000000001</v>
      </c>
      <c r="N578">
        <v>226.4</v>
      </c>
      <c r="O578">
        <v>20.8</v>
      </c>
      <c r="P578">
        <v>21</v>
      </c>
      <c r="Q578" s="117">
        <v>0.39513888888888898</v>
      </c>
      <c r="S578" s="216">
        <f t="shared" si="21"/>
        <v>21</v>
      </c>
      <c r="T578" s="216">
        <f t="shared" si="20"/>
        <v>0</v>
      </c>
      <c r="U578" s="208" t="str">
        <f t="shared" si="19"/>
        <v/>
      </c>
      <c r="V578" s="210"/>
      <c r="W578" s="238" t="str">
        <f>IF(OR(O578&gt;60+2,P578&gt;B578+2),60,"")</f>
        <v/>
      </c>
      <c r="X578" s="350"/>
      <c r="Z578" s="20"/>
      <c r="AA578" s="113"/>
      <c r="AB578" s="20"/>
      <c r="AT578" s="129"/>
      <c r="AV578" s="114"/>
      <c r="AW578" s="18"/>
      <c r="AY578" s="130"/>
    </row>
    <row r="579" spans="2:51" x14ac:dyDescent="0.25">
      <c r="B579" s="18">
        <v>19.100000000000001</v>
      </c>
      <c r="C579" s="18">
        <v>96</v>
      </c>
      <c r="D579" s="18">
        <v>19.100000000000001</v>
      </c>
      <c r="E579" s="18">
        <v>5.4</v>
      </c>
      <c r="F579" s="18">
        <v>7.2</v>
      </c>
      <c r="G579" s="18">
        <v>8</v>
      </c>
      <c r="H579" s="18">
        <v>1020.7</v>
      </c>
      <c r="I579" s="18">
        <v>0</v>
      </c>
      <c r="J579" s="18">
        <v>0</v>
      </c>
      <c r="K579" s="18">
        <v>0</v>
      </c>
      <c r="L579" s="18">
        <v>0.8</v>
      </c>
      <c r="M579" s="18">
        <v>20.100000000000001</v>
      </c>
      <c r="N579">
        <v>226.4</v>
      </c>
      <c r="O579">
        <v>20.8</v>
      </c>
      <c r="P579">
        <v>20.9</v>
      </c>
      <c r="Q579" s="117">
        <v>0.39583333333333298</v>
      </c>
      <c r="S579" s="216">
        <f t="shared" si="21"/>
        <v>20.9</v>
      </c>
      <c r="T579" s="216">
        <f t="shared" si="20"/>
        <v>-0.20000000000000284</v>
      </c>
      <c r="U579" s="208" t="str">
        <f t="shared" si="19"/>
        <v/>
      </c>
      <c r="V579" s="210"/>
      <c r="W579" s="238" t="str">
        <f t="shared" si="22"/>
        <v/>
      </c>
      <c r="X579" s="350"/>
      <c r="Z579" s="20"/>
      <c r="AA579" s="113"/>
      <c r="AB579" s="20"/>
      <c r="AT579" s="129"/>
      <c r="AV579" s="114"/>
      <c r="AW579" s="18"/>
      <c r="AY579" s="130"/>
    </row>
    <row r="580" spans="2:51" x14ac:dyDescent="0.25">
      <c r="B580" s="18">
        <v>19</v>
      </c>
      <c r="C580" s="18">
        <v>96</v>
      </c>
      <c r="D580" s="18">
        <v>19</v>
      </c>
      <c r="E580" s="18">
        <v>3.6</v>
      </c>
      <c r="F580" s="18">
        <v>5.4</v>
      </c>
      <c r="G580" s="18">
        <v>58</v>
      </c>
      <c r="H580" s="18">
        <v>1020.9</v>
      </c>
      <c r="I580" s="18">
        <v>0</v>
      </c>
      <c r="J580" s="18">
        <v>0</v>
      </c>
      <c r="K580" s="18">
        <v>0</v>
      </c>
      <c r="L580" s="18">
        <v>0.8</v>
      </c>
      <c r="M580" s="18">
        <v>20.100000000000001</v>
      </c>
      <c r="N580">
        <v>226.4</v>
      </c>
      <c r="O580">
        <v>20.8</v>
      </c>
      <c r="P580">
        <v>21</v>
      </c>
      <c r="Q580" s="117">
        <v>0.39652777777777798</v>
      </c>
      <c r="S580" s="216">
        <f t="shared" si="21"/>
        <v>21</v>
      </c>
      <c r="T580" s="216">
        <f t="shared" si="20"/>
        <v>0</v>
      </c>
      <c r="U580" s="208" t="str">
        <f t="shared" si="19"/>
        <v/>
      </c>
      <c r="V580" s="210"/>
      <c r="W580" s="238" t="str">
        <f t="shared" si="22"/>
        <v/>
      </c>
      <c r="X580" s="350"/>
      <c r="Z580" s="20"/>
      <c r="AA580" s="113"/>
      <c r="AB580" s="20"/>
      <c r="AT580" s="129"/>
      <c r="AV580" s="114"/>
      <c r="AW580" s="18"/>
      <c r="AY580" s="130"/>
    </row>
    <row r="581" spans="2:51" x14ac:dyDescent="0.25">
      <c r="B581" s="18">
        <v>19.100000000000001</v>
      </c>
      <c r="C581" s="18">
        <v>96</v>
      </c>
      <c r="D581" s="18">
        <v>19.100000000000001</v>
      </c>
      <c r="E581" s="18">
        <v>2.9</v>
      </c>
      <c r="F581" s="18">
        <v>3.6</v>
      </c>
      <c r="G581" s="18">
        <v>68</v>
      </c>
      <c r="H581" s="18">
        <v>1020.6</v>
      </c>
      <c r="I581" s="18">
        <v>0</v>
      </c>
      <c r="J581" s="18">
        <v>0</v>
      </c>
      <c r="K581" s="18">
        <v>0</v>
      </c>
      <c r="L581" s="18">
        <v>0.8</v>
      </c>
      <c r="M581" s="18">
        <v>20.100000000000001</v>
      </c>
      <c r="N581">
        <v>226.4</v>
      </c>
      <c r="O581">
        <v>20.7</v>
      </c>
      <c r="P581">
        <v>21</v>
      </c>
      <c r="Q581" s="117">
        <v>0.39722222222222198</v>
      </c>
      <c r="S581" s="216">
        <f t="shared" si="21"/>
        <v>21</v>
      </c>
      <c r="T581" s="216">
        <f t="shared" si="20"/>
        <v>-0.10000000000000142</v>
      </c>
      <c r="U581" s="208" t="str">
        <f t="shared" si="19"/>
        <v/>
      </c>
      <c r="V581" s="210"/>
      <c r="W581" s="238" t="str">
        <f t="shared" si="22"/>
        <v/>
      </c>
      <c r="X581" s="350"/>
      <c r="Z581" s="20"/>
      <c r="AA581" s="113"/>
      <c r="AB581" s="20"/>
      <c r="AT581" s="129"/>
      <c r="AV581" s="114"/>
      <c r="AW581" s="18"/>
      <c r="AY581" s="130"/>
    </row>
    <row r="582" spans="2:51" x14ac:dyDescent="0.25">
      <c r="B582" s="18">
        <v>19.100000000000001</v>
      </c>
      <c r="C582" s="18">
        <v>96</v>
      </c>
      <c r="D582" s="18">
        <v>19.100000000000001</v>
      </c>
      <c r="E582" s="18">
        <v>4.3</v>
      </c>
      <c r="F582" s="18">
        <v>5.4</v>
      </c>
      <c r="G582" s="18">
        <v>48</v>
      </c>
      <c r="H582" s="18">
        <v>1020.7</v>
      </c>
      <c r="I582" s="18">
        <v>0</v>
      </c>
      <c r="J582" s="18">
        <v>0</v>
      </c>
      <c r="K582" s="18">
        <v>0</v>
      </c>
      <c r="L582" s="18">
        <v>0.8</v>
      </c>
      <c r="M582" s="18">
        <v>20.100000000000001</v>
      </c>
      <c r="N582">
        <v>226.4</v>
      </c>
      <c r="O582">
        <v>20.8</v>
      </c>
      <c r="P582">
        <v>21</v>
      </c>
      <c r="Q582" s="117">
        <v>0.39791666666666697</v>
      </c>
      <c r="S582" s="216">
        <f t="shared" si="21"/>
        <v>21</v>
      </c>
      <c r="T582" s="216">
        <f t="shared" si="20"/>
        <v>-0.10000000000000142</v>
      </c>
      <c r="U582" s="208" t="str">
        <f t="shared" si="19"/>
        <v/>
      </c>
      <c r="V582" s="210"/>
      <c r="W582" s="238" t="str">
        <f t="shared" si="22"/>
        <v/>
      </c>
      <c r="X582" s="350"/>
      <c r="Z582" s="20"/>
      <c r="AA582" s="113"/>
      <c r="AB582" s="20"/>
      <c r="AT582" s="129"/>
      <c r="AV582" s="114"/>
      <c r="AW582" s="18"/>
      <c r="AY582" s="130"/>
    </row>
    <row r="583" spans="2:51" x14ac:dyDescent="0.25">
      <c r="B583" s="18">
        <v>19.100000000000001</v>
      </c>
      <c r="C583" s="18">
        <v>96</v>
      </c>
      <c r="D583" s="18">
        <v>19.100000000000001</v>
      </c>
      <c r="E583" s="18">
        <v>4.7</v>
      </c>
      <c r="F583" s="18">
        <v>5.4</v>
      </c>
      <c r="G583" s="18">
        <v>61</v>
      </c>
      <c r="H583" s="18">
        <v>1020.6</v>
      </c>
      <c r="I583" s="18">
        <v>0</v>
      </c>
      <c r="J583" s="18">
        <v>0</v>
      </c>
      <c r="K583" s="18">
        <v>0</v>
      </c>
      <c r="L583" s="18">
        <v>0.8</v>
      </c>
      <c r="M583" s="18">
        <v>20.100000000000001</v>
      </c>
      <c r="N583">
        <v>226.4</v>
      </c>
      <c r="O583">
        <v>20.8</v>
      </c>
      <c r="P583">
        <v>21.1</v>
      </c>
      <c r="Q583" s="117">
        <v>0.39861111111111103</v>
      </c>
      <c r="S583" s="216">
        <f t="shared" si="21"/>
        <v>21.1</v>
      </c>
      <c r="T583" s="216">
        <f t="shared" si="20"/>
        <v>0</v>
      </c>
      <c r="U583" s="208" t="str">
        <f t="shared" si="19"/>
        <v/>
      </c>
      <c r="V583" s="210"/>
      <c r="W583" s="238" t="str">
        <f t="shared" si="22"/>
        <v/>
      </c>
      <c r="X583" s="350"/>
      <c r="Z583" s="20"/>
      <c r="AA583" s="113"/>
      <c r="AB583" s="20"/>
      <c r="AT583" s="129"/>
      <c r="AV583" s="114"/>
      <c r="AW583" s="18"/>
      <c r="AY583" s="130"/>
    </row>
    <row r="584" spans="2:51" x14ac:dyDescent="0.25">
      <c r="B584" s="18">
        <v>19.100000000000001</v>
      </c>
      <c r="C584" s="18">
        <v>96</v>
      </c>
      <c r="D584" s="18">
        <v>19.100000000000001</v>
      </c>
      <c r="E584" s="18">
        <v>5.4</v>
      </c>
      <c r="F584" s="18">
        <v>7.2</v>
      </c>
      <c r="G584" s="18">
        <v>345</v>
      </c>
      <c r="H584" s="18">
        <v>1020.9</v>
      </c>
      <c r="I584" s="18">
        <v>0</v>
      </c>
      <c r="J584" s="18">
        <v>0</v>
      </c>
      <c r="K584" s="18">
        <v>0</v>
      </c>
      <c r="L584" s="18">
        <v>0.8</v>
      </c>
      <c r="M584" s="18">
        <v>20.100000000000001</v>
      </c>
      <c r="N584">
        <v>226.4</v>
      </c>
      <c r="O584">
        <v>20.9</v>
      </c>
      <c r="P584">
        <v>21.2</v>
      </c>
      <c r="Q584" s="117">
        <v>0.39930555555555602</v>
      </c>
      <c r="S584" s="216">
        <f t="shared" si="21"/>
        <v>21.2</v>
      </c>
      <c r="T584" s="216">
        <f t="shared" si="20"/>
        <v>9.9999999999997868E-2</v>
      </c>
      <c r="U584" s="208" t="str">
        <f t="shared" si="19"/>
        <v/>
      </c>
      <c r="V584" s="210"/>
      <c r="W584" s="238">
        <f t="shared" si="22"/>
        <v>60</v>
      </c>
      <c r="X584" s="350"/>
      <c r="Z584" s="20"/>
      <c r="AA584" s="113"/>
      <c r="AB584" s="20"/>
      <c r="AT584" s="129"/>
      <c r="AV584" s="114"/>
      <c r="AW584" s="18"/>
      <c r="AY584" s="130"/>
    </row>
    <row r="585" spans="2:51" x14ac:dyDescent="0.25">
      <c r="B585" s="18">
        <v>19.100000000000001</v>
      </c>
      <c r="C585" s="18">
        <v>96</v>
      </c>
      <c r="D585" s="18">
        <v>19.100000000000001</v>
      </c>
      <c r="E585" s="18">
        <v>4.3</v>
      </c>
      <c r="F585" s="18">
        <v>7.2</v>
      </c>
      <c r="G585" s="18">
        <v>5</v>
      </c>
      <c r="H585" s="18">
        <v>1020.7</v>
      </c>
      <c r="I585" s="18">
        <v>0</v>
      </c>
      <c r="J585" s="18">
        <v>0</v>
      </c>
      <c r="K585" s="18">
        <v>0</v>
      </c>
      <c r="L585" s="18">
        <v>0.8</v>
      </c>
      <c r="M585" s="18">
        <v>20.100000000000001</v>
      </c>
      <c r="N585">
        <v>226.4</v>
      </c>
      <c r="O585">
        <v>21</v>
      </c>
      <c r="P585">
        <v>21.3</v>
      </c>
      <c r="Q585" s="117">
        <v>0.4</v>
      </c>
      <c r="S585" s="216">
        <f t="shared" si="21"/>
        <v>21.3</v>
      </c>
      <c r="T585" s="216">
        <f t="shared" si="20"/>
        <v>0.19999999999999929</v>
      </c>
      <c r="U585" s="208" t="str">
        <f t="shared" si="19"/>
        <v/>
      </c>
      <c r="V585" s="210"/>
      <c r="W585" s="238">
        <f t="shared" si="22"/>
        <v>60</v>
      </c>
      <c r="X585" s="350"/>
      <c r="Z585" s="20"/>
      <c r="AA585" s="113"/>
      <c r="AB585" s="20"/>
      <c r="AT585" s="129"/>
      <c r="AV585" s="114"/>
      <c r="AW585" s="18"/>
      <c r="AY585" s="130"/>
    </row>
    <row r="586" spans="2:51" x14ac:dyDescent="0.25">
      <c r="B586" s="18">
        <v>19.2</v>
      </c>
      <c r="C586" s="18">
        <v>96</v>
      </c>
      <c r="D586" s="18">
        <v>19.2</v>
      </c>
      <c r="E586" s="18">
        <v>5.4</v>
      </c>
      <c r="F586" s="18">
        <v>5.4</v>
      </c>
      <c r="G586" s="18">
        <v>34</v>
      </c>
      <c r="H586" s="18">
        <v>1020.9</v>
      </c>
      <c r="I586" s="18">
        <v>0</v>
      </c>
      <c r="J586" s="18">
        <v>0</v>
      </c>
      <c r="K586" s="18">
        <v>0</v>
      </c>
      <c r="L586" s="18">
        <v>0.8</v>
      </c>
      <c r="M586" s="18">
        <v>20.100000000000001</v>
      </c>
      <c r="N586">
        <v>226.4</v>
      </c>
      <c r="O586">
        <v>21.1</v>
      </c>
      <c r="P586">
        <v>21.4</v>
      </c>
      <c r="Q586" s="117">
        <v>0.40069444444444402</v>
      </c>
      <c r="S586" s="216">
        <f t="shared" si="21"/>
        <v>21.4</v>
      </c>
      <c r="T586" s="216">
        <f t="shared" si="20"/>
        <v>0.19999999999999929</v>
      </c>
      <c r="U586" s="208" t="str">
        <f t="shared" si="19"/>
        <v/>
      </c>
      <c r="V586" s="210"/>
      <c r="W586" s="238">
        <f t="shared" si="22"/>
        <v>60</v>
      </c>
      <c r="X586" s="350"/>
      <c r="Z586" s="20"/>
      <c r="AA586" s="113"/>
      <c r="AB586" s="20"/>
      <c r="AT586" s="129"/>
      <c r="AV586" s="114"/>
      <c r="AW586" s="18"/>
      <c r="AY586" s="130"/>
    </row>
    <row r="587" spans="2:51" x14ac:dyDescent="0.25">
      <c r="B587" s="18">
        <v>19.2</v>
      </c>
      <c r="C587" s="18">
        <v>96</v>
      </c>
      <c r="D587" s="18">
        <v>19.2</v>
      </c>
      <c r="E587" s="18">
        <v>6.1</v>
      </c>
      <c r="F587" s="18">
        <v>7.2</v>
      </c>
      <c r="G587" s="18">
        <v>24</v>
      </c>
      <c r="H587" s="18">
        <v>1020.9</v>
      </c>
      <c r="I587" s="18">
        <v>0</v>
      </c>
      <c r="J587" s="18">
        <v>0</v>
      </c>
      <c r="K587" s="18">
        <v>0</v>
      </c>
      <c r="L587" s="18">
        <v>0.8</v>
      </c>
      <c r="M587" s="18">
        <v>20.100000000000001</v>
      </c>
      <c r="N587">
        <v>226.4</v>
      </c>
      <c r="O587">
        <v>21.1</v>
      </c>
      <c r="P587">
        <v>21.4</v>
      </c>
      <c r="Q587" s="117">
        <v>0.40138888888888902</v>
      </c>
      <c r="S587" s="216">
        <f t="shared" si="21"/>
        <v>21.4</v>
      </c>
      <c r="T587" s="216">
        <f t="shared" si="20"/>
        <v>0.19999999999999929</v>
      </c>
      <c r="U587" s="208" t="str">
        <f t="shared" si="19"/>
        <v/>
      </c>
      <c r="V587" s="210"/>
      <c r="W587" s="238">
        <f t="shared" si="22"/>
        <v>60</v>
      </c>
      <c r="X587" s="350"/>
      <c r="Z587" s="20"/>
      <c r="AA587" s="113"/>
      <c r="AB587" s="20"/>
      <c r="AT587" s="129"/>
      <c r="AV587" s="114"/>
      <c r="AW587" s="18"/>
      <c r="AY587" s="130"/>
    </row>
    <row r="588" spans="2:51" x14ac:dyDescent="0.25">
      <c r="B588" s="18">
        <v>19.2</v>
      </c>
      <c r="C588" s="18">
        <v>96</v>
      </c>
      <c r="D588" s="18">
        <v>19.2</v>
      </c>
      <c r="E588" s="18">
        <v>0.4</v>
      </c>
      <c r="F588" s="18">
        <v>1.8</v>
      </c>
      <c r="G588" s="18">
        <v>53</v>
      </c>
      <c r="H588" s="18">
        <v>1020.9</v>
      </c>
      <c r="I588" s="18">
        <v>0</v>
      </c>
      <c r="J588" s="18">
        <v>0</v>
      </c>
      <c r="K588" s="18">
        <v>0</v>
      </c>
      <c r="L588" s="18">
        <v>0.8</v>
      </c>
      <c r="M588" s="18">
        <v>20.100000000000001</v>
      </c>
      <c r="N588">
        <v>226.4</v>
      </c>
      <c r="O588">
        <v>21.2</v>
      </c>
      <c r="P588">
        <v>21.5</v>
      </c>
      <c r="Q588" s="117">
        <v>0.40208333333333302</v>
      </c>
      <c r="S588" s="216">
        <f t="shared" si="21"/>
        <v>21.5</v>
      </c>
      <c r="T588" s="216">
        <f t="shared" si="20"/>
        <v>0.30000000000000071</v>
      </c>
      <c r="U588" s="208" t="str">
        <f t="shared" ref="U588:U651" si="23">IF(J588&gt;0,60,"")</f>
        <v/>
      </c>
      <c r="V588" s="210"/>
      <c r="W588" s="238">
        <f t="shared" si="22"/>
        <v>60</v>
      </c>
      <c r="X588" s="350"/>
      <c r="Z588" s="20"/>
      <c r="AA588" s="113"/>
      <c r="AB588" s="20"/>
      <c r="AT588" s="129"/>
      <c r="AV588" s="114"/>
      <c r="AW588" s="18"/>
      <c r="AY588" s="130"/>
    </row>
    <row r="589" spans="2:51" x14ac:dyDescent="0.25">
      <c r="B589" s="18">
        <v>19.3</v>
      </c>
      <c r="C589" s="18">
        <v>96</v>
      </c>
      <c r="D589" s="18">
        <v>19.3</v>
      </c>
      <c r="E589" s="18">
        <v>7.2</v>
      </c>
      <c r="F589" s="18">
        <v>7.2</v>
      </c>
      <c r="G589" s="18">
        <v>337</v>
      </c>
      <c r="H589" s="18">
        <v>1020.9</v>
      </c>
      <c r="I589" s="18">
        <v>0</v>
      </c>
      <c r="J589" s="18">
        <v>0</v>
      </c>
      <c r="K589" s="18">
        <v>0</v>
      </c>
      <c r="L589" s="18">
        <v>0.8</v>
      </c>
      <c r="M589" s="18">
        <v>20.100000000000001</v>
      </c>
      <c r="N589">
        <v>226.4</v>
      </c>
      <c r="O589">
        <v>21.3</v>
      </c>
      <c r="P589">
        <v>21.6</v>
      </c>
      <c r="Q589" s="117">
        <v>0.40277777777777801</v>
      </c>
      <c r="S589" s="216">
        <f t="shared" si="21"/>
        <v>21.6</v>
      </c>
      <c r="T589" s="216">
        <f t="shared" si="20"/>
        <v>0.30000000000000071</v>
      </c>
      <c r="U589" s="208" t="str">
        <f t="shared" si="23"/>
        <v/>
      </c>
      <c r="V589" s="210"/>
      <c r="W589" s="238">
        <f t="shared" si="22"/>
        <v>60</v>
      </c>
      <c r="X589" s="350"/>
      <c r="Z589" s="20"/>
      <c r="AA589" s="113"/>
      <c r="AB589" s="20"/>
      <c r="AT589" s="129"/>
      <c r="AV589" s="114"/>
      <c r="AW589" s="18"/>
      <c r="AY589" s="130"/>
    </row>
    <row r="590" spans="2:51" x14ac:dyDescent="0.25">
      <c r="B590" s="18">
        <v>19.3</v>
      </c>
      <c r="C590" s="18">
        <v>96</v>
      </c>
      <c r="D590" s="18">
        <v>19.3</v>
      </c>
      <c r="E590" s="18">
        <v>4</v>
      </c>
      <c r="F590" s="18">
        <v>5.4</v>
      </c>
      <c r="G590" s="18">
        <v>11</v>
      </c>
      <c r="H590" s="18">
        <v>1020.7</v>
      </c>
      <c r="I590" s="18">
        <v>0</v>
      </c>
      <c r="J590" s="18">
        <v>0</v>
      </c>
      <c r="K590" s="18">
        <v>0</v>
      </c>
      <c r="L590" s="18">
        <v>0.8</v>
      </c>
      <c r="M590" s="18">
        <v>20.100000000000001</v>
      </c>
      <c r="N590">
        <v>226.4</v>
      </c>
      <c r="O590">
        <v>21.4</v>
      </c>
      <c r="P590">
        <v>21.7</v>
      </c>
      <c r="Q590" s="117">
        <v>0.40347222222222201</v>
      </c>
      <c r="S590" s="216">
        <f t="shared" si="21"/>
        <v>21.7</v>
      </c>
      <c r="T590" s="216">
        <f t="shared" si="20"/>
        <v>0.39999999999999858</v>
      </c>
      <c r="U590" s="208" t="str">
        <f t="shared" si="23"/>
        <v/>
      </c>
      <c r="V590" s="210"/>
      <c r="W590" s="238">
        <f t="shared" si="22"/>
        <v>60</v>
      </c>
      <c r="X590" s="350"/>
      <c r="Z590" s="20"/>
      <c r="AA590" s="113"/>
      <c r="AB590" s="20"/>
      <c r="AT590" s="129"/>
      <c r="AV590" s="114"/>
      <c r="AW590" s="18"/>
      <c r="AY590" s="130"/>
    </row>
    <row r="591" spans="2:51" x14ac:dyDescent="0.25">
      <c r="B591" s="18">
        <v>19.3</v>
      </c>
      <c r="C591" s="18">
        <v>96</v>
      </c>
      <c r="D591" s="18">
        <v>19.3</v>
      </c>
      <c r="E591" s="18">
        <v>4.3</v>
      </c>
      <c r="F591" s="18">
        <v>5.4</v>
      </c>
      <c r="G591" s="18">
        <v>11</v>
      </c>
      <c r="H591" s="18">
        <v>1020.6</v>
      </c>
      <c r="I591" s="18">
        <v>0</v>
      </c>
      <c r="J591" s="18">
        <v>0</v>
      </c>
      <c r="K591" s="18">
        <v>0</v>
      </c>
      <c r="L591" s="18">
        <v>0.8</v>
      </c>
      <c r="M591" s="18">
        <v>20.100000000000001</v>
      </c>
      <c r="N591">
        <v>226.4</v>
      </c>
      <c r="O591">
        <v>21.4</v>
      </c>
      <c r="P591">
        <v>21.7</v>
      </c>
      <c r="Q591" s="117">
        <v>0.40416666666666701</v>
      </c>
      <c r="S591" s="216">
        <f t="shared" si="21"/>
        <v>21.7</v>
      </c>
      <c r="T591" s="216">
        <f t="shared" si="20"/>
        <v>0.39999999999999858</v>
      </c>
      <c r="U591" s="208" t="str">
        <f t="shared" si="23"/>
        <v/>
      </c>
      <c r="V591" s="210"/>
      <c r="W591" s="238">
        <f t="shared" si="22"/>
        <v>60</v>
      </c>
      <c r="X591" s="350"/>
      <c r="Z591" s="20"/>
      <c r="AA591" s="113"/>
      <c r="AB591" s="20"/>
      <c r="AT591" s="129"/>
      <c r="AV591" s="114"/>
      <c r="AW591" s="18"/>
      <c r="AY591" s="130"/>
    </row>
    <row r="592" spans="2:51" x14ac:dyDescent="0.25">
      <c r="B592" s="18">
        <v>19.3</v>
      </c>
      <c r="C592" s="18">
        <v>96</v>
      </c>
      <c r="D592" s="18">
        <v>19.3</v>
      </c>
      <c r="E592" s="18">
        <v>4.3</v>
      </c>
      <c r="F592" s="18">
        <v>5.4</v>
      </c>
      <c r="G592" s="18">
        <v>58</v>
      </c>
      <c r="H592" s="18">
        <v>1020.5</v>
      </c>
      <c r="I592" s="18">
        <v>0</v>
      </c>
      <c r="J592" s="18">
        <v>0</v>
      </c>
      <c r="K592" s="18">
        <v>0</v>
      </c>
      <c r="L592" s="18">
        <v>0.8</v>
      </c>
      <c r="M592" s="18">
        <v>20.100000000000001</v>
      </c>
      <c r="N592">
        <v>226.4</v>
      </c>
      <c r="O592">
        <v>21.5</v>
      </c>
      <c r="P592">
        <v>21.8</v>
      </c>
      <c r="Q592" s="117">
        <v>0.40486111111111101</v>
      </c>
      <c r="S592" s="216">
        <f t="shared" si="21"/>
        <v>21.8</v>
      </c>
      <c r="T592" s="216">
        <f t="shared" ref="T592:T655" si="24">(S592-B592)-2</f>
        <v>0.5</v>
      </c>
      <c r="U592" s="208" t="str">
        <f t="shared" si="23"/>
        <v/>
      </c>
      <c r="V592" s="210"/>
      <c r="W592" s="238">
        <f t="shared" si="22"/>
        <v>60</v>
      </c>
      <c r="X592" s="350"/>
      <c r="Z592" s="20"/>
      <c r="AA592" s="113"/>
      <c r="AB592" s="20"/>
      <c r="AT592" s="129"/>
      <c r="AV592" s="114"/>
      <c r="AW592" s="18"/>
      <c r="AY592" s="130"/>
    </row>
    <row r="593" spans="2:51" x14ac:dyDescent="0.25">
      <c r="B593" s="18">
        <v>19.3</v>
      </c>
      <c r="C593" s="18">
        <v>96</v>
      </c>
      <c r="D593" s="18">
        <v>19.3</v>
      </c>
      <c r="E593" s="18">
        <v>2.9</v>
      </c>
      <c r="F593" s="18">
        <v>3.6</v>
      </c>
      <c r="G593" s="18">
        <v>50</v>
      </c>
      <c r="H593" s="18">
        <v>1020.4</v>
      </c>
      <c r="I593" s="18">
        <v>0</v>
      </c>
      <c r="J593" s="18">
        <v>0</v>
      </c>
      <c r="K593" s="18">
        <v>0</v>
      </c>
      <c r="L593" s="18">
        <v>0.8</v>
      </c>
      <c r="M593" s="18">
        <v>20.100000000000001</v>
      </c>
      <c r="N593">
        <v>226.4</v>
      </c>
      <c r="O593">
        <v>21.6</v>
      </c>
      <c r="P593">
        <v>21.8</v>
      </c>
      <c r="Q593" s="117">
        <v>0.405555555555556</v>
      </c>
      <c r="S593" s="216">
        <f t="shared" ref="S593:S656" si="25">MAX(O593,P593)</f>
        <v>21.8</v>
      </c>
      <c r="T593" s="216">
        <f t="shared" si="24"/>
        <v>0.5</v>
      </c>
      <c r="U593" s="208" t="str">
        <f t="shared" si="23"/>
        <v/>
      </c>
      <c r="V593" s="210"/>
      <c r="W593" s="238">
        <f t="shared" si="22"/>
        <v>60</v>
      </c>
      <c r="X593" s="350"/>
      <c r="Z593" s="20"/>
      <c r="AA593" s="113"/>
      <c r="AB593" s="20"/>
      <c r="AT593" s="129"/>
      <c r="AV593" s="114"/>
      <c r="AW593" s="18"/>
      <c r="AY593" s="130"/>
    </row>
    <row r="594" spans="2:51" x14ac:dyDescent="0.25">
      <c r="B594" s="18">
        <v>19.3</v>
      </c>
      <c r="C594" s="18">
        <v>96</v>
      </c>
      <c r="D594" s="18">
        <v>19.3</v>
      </c>
      <c r="E594" s="18">
        <v>3.6</v>
      </c>
      <c r="F594" s="18">
        <v>5.4</v>
      </c>
      <c r="G594" s="18">
        <v>27</v>
      </c>
      <c r="H594" s="18">
        <v>1020.7</v>
      </c>
      <c r="I594" s="18">
        <v>0</v>
      </c>
      <c r="J594" s="18">
        <v>0</v>
      </c>
      <c r="K594" s="18">
        <v>0</v>
      </c>
      <c r="L594" s="18">
        <v>0.8</v>
      </c>
      <c r="M594" s="18">
        <v>20.100000000000001</v>
      </c>
      <c r="N594">
        <v>226.4</v>
      </c>
      <c r="O594">
        <v>21.7</v>
      </c>
      <c r="P594">
        <v>21.9</v>
      </c>
      <c r="Q594" s="117">
        <v>0.40625</v>
      </c>
      <c r="S594" s="216">
        <f t="shared" si="25"/>
        <v>21.9</v>
      </c>
      <c r="T594" s="216">
        <f t="shared" si="24"/>
        <v>0.59999999999999787</v>
      </c>
      <c r="U594" s="208" t="str">
        <f t="shared" si="23"/>
        <v/>
      </c>
      <c r="V594" s="210"/>
      <c r="W594" s="238">
        <f t="shared" si="22"/>
        <v>60</v>
      </c>
      <c r="X594" s="350"/>
      <c r="Z594" s="20"/>
      <c r="AA594" s="113"/>
      <c r="AB594" s="20"/>
      <c r="AT594" s="129"/>
      <c r="AV594" s="114"/>
      <c r="AW594" s="18"/>
      <c r="AY594" s="130"/>
    </row>
    <row r="595" spans="2:51" x14ac:dyDescent="0.25">
      <c r="B595" s="18">
        <v>19.399999999999999</v>
      </c>
      <c r="C595" s="18">
        <v>96</v>
      </c>
      <c r="D595" s="18">
        <v>19.399999999999999</v>
      </c>
      <c r="E595" s="18">
        <v>3.6</v>
      </c>
      <c r="F595" s="18">
        <v>5.4</v>
      </c>
      <c r="G595" s="18">
        <v>48</v>
      </c>
      <c r="H595" s="18">
        <v>1020.8</v>
      </c>
      <c r="I595" s="18">
        <v>0</v>
      </c>
      <c r="J595" s="18">
        <v>0</v>
      </c>
      <c r="K595" s="18">
        <v>0</v>
      </c>
      <c r="L595" s="18">
        <v>0.8</v>
      </c>
      <c r="M595" s="18">
        <v>20.100000000000001</v>
      </c>
      <c r="N595">
        <v>226.4</v>
      </c>
      <c r="O595">
        <v>21.8</v>
      </c>
      <c r="P595">
        <v>22</v>
      </c>
      <c r="Q595" s="117">
        <v>0.406944444444444</v>
      </c>
      <c r="S595" s="216">
        <f t="shared" si="25"/>
        <v>22</v>
      </c>
      <c r="T595" s="216">
        <f t="shared" si="24"/>
        <v>0.60000000000000142</v>
      </c>
      <c r="U595" s="208" t="str">
        <f t="shared" si="23"/>
        <v/>
      </c>
      <c r="V595" s="210"/>
      <c r="W595" s="238">
        <f t="shared" si="22"/>
        <v>60</v>
      </c>
      <c r="X595" s="350"/>
      <c r="Z595" s="20"/>
      <c r="AA595" s="113"/>
      <c r="AB595" s="20"/>
      <c r="AT595" s="129"/>
      <c r="AV595" s="114"/>
      <c r="AW595" s="18"/>
      <c r="AY595" s="130"/>
    </row>
    <row r="596" spans="2:51" x14ac:dyDescent="0.25">
      <c r="B596" s="18">
        <v>19.399999999999999</v>
      </c>
      <c r="C596" s="18">
        <v>96</v>
      </c>
      <c r="D596" s="18">
        <v>19.399999999999999</v>
      </c>
      <c r="E596" s="18">
        <v>3.6</v>
      </c>
      <c r="F596" s="18">
        <v>3.6</v>
      </c>
      <c r="G596" s="18">
        <v>30</v>
      </c>
      <c r="H596" s="18">
        <v>1020.8</v>
      </c>
      <c r="I596" s="18">
        <v>0</v>
      </c>
      <c r="J596" s="18">
        <v>0</v>
      </c>
      <c r="K596" s="18">
        <v>0</v>
      </c>
      <c r="L596" s="18">
        <v>0.8</v>
      </c>
      <c r="M596" s="18">
        <v>20.100000000000001</v>
      </c>
      <c r="N596">
        <v>226.4</v>
      </c>
      <c r="O596">
        <v>21.9</v>
      </c>
      <c r="P596">
        <v>22.1</v>
      </c>
      <c r="Q596" s="117">
        <v>0.40763888888888899</v>
      </c>
      <c r="S596" s="216">
        <f t="shared" si="25"/>
        <v>22.1</v>
      </c>
      <c r="T596" s="216">
        <f t="shared" si="24"/>
        <v>0.70000000000000284</v>
      </c>
      <c r="U596" s="208" t="str">
        <f t="shared" si="23"/>
        <v/>
      </c>
      <c r="V596" s="210"/>
      <c r="W596" s="238">
        <f t="shared" si="22"/>
        <v>60</v>
      </c>
      <c r="X596" s="350"/>
      <c r="Z596" s="20"/>
      <c r="AA596" s="113"/>
      <c r="AB596" s="20"/>
      <c r="AT596" s="129"/>
      <c r="AV596" s="114"/>
      <c r="AW596" s="18"/>
      <c r="AY596" s="130"/>
    </row>
    <row r="597" spans="2:51" x14ac:dyDescent="0.25">
      <c r="B597" s="18">
        <v>19.399999999999999</v>
      </c>
      <c r="C597" s="18">
        <v>96</v>
      </c>
      <c r="D597" s="18">
        <v>19.399999999999999</v>
      </c>
      <c r="E597" s="18">
        <v>1.8</v>
      </c>
      <c r="F597" s="18">
        <v>1.8</v>
      </c>
      <c r="G597" s="18">
        <v>45</v>
      </c>
      <c r="H597" s="18">
        <v>1020.8</v>
      </c>
      <c r="I597" s="18">
        <v>0</v>
      </c>
      <c r="J597" s="18">
        <v>0</v>
      </c>
      <c r="K597" s="18">
        <v>0</v>
      </c>
      <c r="L597" s="18">
        <v>0.8</v>
      </c>
      <c r="M597" s="18">
        <v>20.100000000000001</v>
      </c>
      <c r="N597">
        <v>226.4</v>
      </c>
      <c r="O597">
        <v>22</v>
      </c>
      <c r="P597">
        <v>22.3</v>
      </c>
      <c r="Q597" s="117">
        <v>0.40833333333333299</v>
      </c>
      <c r="S597" s="216">
        <f t="shared" si="25"/>
        <v>22.3</v>
      </c>
      <c r="T597" s="216">
        <f t="shared" si="24"/>
        <v>0.90000000000000213</v>
      </c>
      <c r="U597" s="208" t="str">
        <f t="shared" si="23"/>
        <v/>
      </c>
      <c r="V597" s="210"/>
      <c r="W597" s="238">
        <f t="shared" si="22"/>
        <v>60</v>
      </c>
      <c r="X597" s="350"/>
      <c r="Z597" s="20"/>
      <c r="AA597" s="113"/>
      <c r="AB597" s="20"/>
      <c r="AT597" s="129"/>
      <c r="AV597" s="114"/>
      <c r="AW597" s="18"/>
      <c r="AY597" s="130"/>
    </row>
    <row r="598" spans="2:51" x14ac:dyDescent="0.25">
      <c r="B598" s="18">
        <v>19.5</v>
      </c>
      <c r="C598" s="18">
        <v>96</v>
      </c>
      <c r="D598" s="18">
        <v>19.5</v>
      </c>
      <c r="E598" s="18">
        <v>4.7</v>
      </c>
      <c r="F598" s="18">
        <v>7.2</v>
      </c>
      <c r="G598" s="18">
        <v>19</v>
      </c>
      <c r="H598" s="18">
        <v>1020.6</v>
      </c>
      <c r="I598" s="18">
        <v>0</v>
      </c>
      <c r="J598" s="18">
        <v>0</v>
      </c>
      <c r="K598" s="18">
        <v>0</v>
      </c>
      <c r="L598" s="18">
        <v>0.8</v>
      </c>
      <c r="M598" s="18">
        <v>20.100000000000001</v>
      </c>
      <c r="N598">
        <v>226.4</v>
      </c>
      <c r="O598">
        <v>22.1</v>
      </c>
      <c r="P598">
        <v>22.4</v>
      </c>
      <c r="Q598" s="117">
        <v>0.40902777777777799</v>
      </c>
      <c r="S598" s="216">
        <f t="shared" si="25"/>
        <v>22.4</v>
      </c>
      <c r="T598" s="216">
        <f t="shared" si="24"/>
        <v>0.89999999999999858</v>
      </c>
      <c r="U598" s="208" t="str">
        <f t="shared" si="23"/>
        <v/>
      </c>
      <c r="V598" s="210"/>
      <c r="W598" s="238">
        <f t="shared" si="22"/>
        <v>60</v>
      </c>
      <c r="X598" s="350"/>
      <c r="Z598" s="20"/>
      <c r="AA598" s="113"/>
      <c r="AB598" s="20"/>
      <c r="AT598" s="129"/>
      <c r="AV598" s="114"/>
      <c r="AW598" s="18"/>
      <c r="AY598" s="130"/>
    </row>
    <row r="599" spans="2:51" x14ac:dyDescent="0.25">
      <c r="B599" s="18">
        <v>19.399999999999999</v>
      </c>
      <c r="C599" s="18">
        <v>96</v>
      </c>
      <c r="D599" s="18">
        <v>19.399999999999999</v>
      </c>
      <c r="E599" s="18">
        <v>6.5</v>
      </c>
      <c r="F599" s="18">
        <v>9.4</v>
      </c>
      <c r="G599" s="18">
        <v>359</v>
      </c>
      <c r="H599" s="18">
        <v>1020.6</v>
      </c>
      <c r="I599" s="18">
        <v>0</v>
      </c>
      <c r="J599" s="18">
        <v>0</v>
      </c>
      <c r="K599" s="18">
        <v>0</v>
      </c>
      <c r="L599" s="18">
        <v>0.8</v>
      </c>
      <c r="M599" s="18">
        <v>20.100000000000001</v>
      </c>
      <c r="N599">
        <v>226.4</v>
      </c>
      <c r="O599">
        <v>22.3</v>
      </c>
      <c r="P599">
        <v>22.6</v>
      </c>
      <c r="Q599" s="117">
        <v>0.40972222222222199</v>
      </c>
      <c r="S599" s="216">
        <f t="shared" si="25"/>
        <v>22.6</v>
      </c>
      <c r="T599" s="216">
        <f t="shared" si="24"/>
        <v>1.2000000000000028</v>
      </c>
      <c r="U599" s="208" t="str">
        <f t="shared" si="23"/>
        <v/>
      </c>
      <c r="V599" s="210"/>
      <c r="W599" s="238">
        <f t="shared" si="22"/>
        <v>60</v>
      </c>
      <c r="X599" s="350"/>
      <c r="Z599" s="20"/>
      <c r="AA599" s="113"/>
      <c r="AB599" s="20"/>
      <c r="AT599" s="129"/>
      <c r="AV599" s="114"/>
      <c r="AW599" s="18"/>
      <c r="AY599" s="130"/>
    </row>
    <row r="600" spans="2:51" x14ac:dyDescent="0.25">
      <c r="B600" s="18">
        <v>19.399999999999999</v>
      </c>
      <c r="C600" s="18">
        <v>96</v>
      </c>
      <c r="D600" s="18">
        <v>19.399999999999999</v>
      </c>
      <c r="E600" s="18">
        <v>2.2000000000000002</v>
      </c>
      <c r="F600" s="18">
        <v>3.6</v>
      </c>
      <c r="G600" s="18">
        <v>32</v>
      </c>
      <c r="H600" s="18">
        <v>1020.6</v>
      </c>
      <c r="I600" s="18">
        <v>1</v>
      </c>
      <c r="J600" s="18">
        <v>0</v>
      </c>
      <c r="K600" s="18">
        <v>0</v>
      </c>
      <c r="L600" s="18">
        <v>0.8</v>
      </c>
      <c r="M600" s="18">
        <v>20.100000000000001</v>
      </c>
      <c r="N600">
        <v>226.4</v>
      </c>
      <c r="O600">
        <v>22.4</v>
      </c>
      <c r="P600">
        <v>22.7</v>
      </c>
      <c r="Q600" s="117">
        <v>0.41041666666666698</v>
      </c>
      <c r="S600" s="216">
        <f t="shared" si="25"/>
        <v>22.7</v>
      </c>
      <c r="T600" s="216">
        <f t="shared" si="24"/>
        <v>1.3000000000000007</v>
      </c>
      <c r="U600" s="208" t="str">
        <f t="shared" si="23"/>
        <v/>
      </c>
      <c r="V600" s="210"/>
      <c r="W600" s="238">
        <f t="shared" si="22"/>
        <v>60</v>
      </c>
      <c r="X600" s="350"/>
      <c r="Z600" s="20"/>
      <c r="AA600" s="113"/>
      <c r="AB600" s="20"/>
      <c r="AT600" s="129"/>
      <c r="AV600" s="114"/>
      <c r="AW600" s="18"/>
      <c r="AY600" s="130"/>
    </row>
    <row r="601" spans="2:51" x14ac:dyDescent="0.25">
      <c r="B601" s="18">
        <v>19.399999999999999</v>
      </c>
      <c r="C601" s="18">
        <v>96</v>
      </c>
      <c r="D601" s="18">
        <v>19.399999999999999</v>
      </c>
      <c r="E601" s="18">
        <v>8.6</v>
      </c>
      <c r="F601" s="18">
        <v>9.4</v>
      </c>
      <c r="G601" s="18">
        <v>359</v>
      </c>
      <c r="H601" s="18">
        <v>1020.6</v>
      </c>
      <c r="I601" s="18">
        <v>0</v>
      </c>
      <c r="J601" s="18">
        <v>0</v>
      </c>
      <c r="K601" s="18">
        <v>0</v>
      </c>
      <c r="L601" s="18">
        <v>0.8</v>
      </c>
      <c r="M601" s="18">
        <v>20.100000000000001</v>
      </c>
      <c r="N601">
        <v>226.4</v>
      </c>
      <c r="O601">
        <v>22.5</v>
      </c>
      <c r="P601">
        <v>22.8</v>
      </c>
      <c r="Q601" s="117">
        <v>0.41111111111111098</v>
      </c>
      <c r="S601" s="216">
        <f t="shared" si="25"/>
        <v>22.8</v>
      </c>
      <c r="T601" s="216">
        <f t="shared" si="24"/>
        <v>1.4000000000000021</v>
      </c>
      <c r="U601" s="208" t="str">
        <f t="shared" si="23"/>
        <v/>
      </c>
      <c r="V601" s="210"/>
      <c r="W601" s="238">
        <f t="shared" si="22"/>
        <v>60</v>
      </c>
      <c r="X601" s="350"/>
      <c r="Z601" s="20"/>
      <c r="AA601" s="113"/>
      <c r="AB601" s="20"/>
      <c r="AT601" s="129"/>
      <c r="AV601" s="114"/>
      <c r="AW601" s="18"/>
      <c r="AY601" s="130"/>
    </row>
    <row r="602" spans="2:51" x14ac:dyDescent="0.25">
      <c r="B602" s="18">
        <v>19.399999999999999</v>
      </c>
      <c r="C602" s="18">
        <v>96</v>
      </c>
      <c r="D602" s="18">
        <v>19.399999999999999</v>
      </c>
      <c r="E602" s="18">
        <v>6.5</v>
      </c>
      <c r="F602" s="18">
        <v>7.2</v>
      </c>
      <c r="G602" s="18">
        <v>19</v>
      </c>
      <c r="H602" s="18">
        <v>1020.6</v>
      </c>
      <c r="I602" s="18">
        <v>0</v>
      </c>
      <c r="J602" s="18">
        <v>0</v>
      </c>
      <c r="K602" s="18">
        <v>0</v>
      </c>
      <c r="L602" s="18">
        <v>0.8</v>
      </c>
      <c r="M602" s="18">
        <v>20.100000000000001</v>
      </c>
      <c r="N602">
        <v>226.4</v>
      </c>
      <c r="O602">
        <v>22.6</v>
      </c>
      <c r="P602">
        <v>23</v>
      </c>
      <c r="Q602" s="117">
        <v>0.41180555555555598</v>
      </c>
      <c r="S602" s="216">
        <f t="shared" si="25"/>
        <v>23</v>
      </c>
      <c r="T602" s="216">
        <f t="shared" si="24"/>
        <v>1.6000000000000014</v>
      </c>
      <c r="U602" s="208" t="str">
        <f t="shared" si="23"/>
        <v/>
      </c>
      <c r="V602" s="210"/>
      <c r="W602" s="238">
        <f t="shared" si="22"/>
        <v>60</v>
      </c>
      <c r="X602" s="350"/>
      <c r="Z602" s="20"/>
      <c r="AA602" s="113"/>
      <c r="AB602" s="20"/>
      <c r="AT602" s="129"/>
      <c r="AV602" s="114"/>
      <c r="AW602" s="18"/>
      <c r="AY602" s="130"/>
    </row>
    <row r="603" spans="2:51" x14ac:dyDescent="0.25">
      <c r="B603" s="18">
        <v>19.399999999999999</v>
      </c>
      <c r="C603" s="18">
        <v>96</v>
      </c>
      <c r="D603" s="18">
        <v>19.399999999999999</v>
      </c>
      <c r="E603" s="18">
        <v>1.1000000000000001</v>
      </c>
      <c r="F603" s="18">
        <v>1.8</v>
      </c>
      <c r="G603" s="18">
        <v>35</v>
      </c>
      <c r="H603" s="18">
        <v>1020.6</v>
      </c>
      <c r="I603" s="18">
        <v>1</v>
      </c>
      <c r="J603" s="18">
        <v>0</v>
      </c>
      <c r="K603" s="18">
        <v>0</v>
      </c>
      <c r="L603" s="18">
        <v>0.8</v>
      </c>
      <c r="M603" s="18">
        <v>20.100000000000001</v>
      </c>
      <c r="N603">
        <v>226.4</v>
      </c>
      <c r="O603">
        <v>22.7</v>
      </c>
      <c r="P603">
        <v>23.1</v>
      </c>
      <c r="Q603" s="117">
        <v>0.41249999999999998</v>
      </c>
      <c r="S603" s="216">
        <f t="shared" si="25"/>
        <v>23.1</v>
      </c>
      <c r="T603" s="216">
        <f t="shared" si="24"/>
        <v>1.7000000000000028</v>
      </c>
      <c r="U603" s="208" t="str">
        <f t="shared" si="23"/>
        <v/>
      </c>
      <c r="V603" s="210"/>
      <c r="W603" s="238">
        <f t="shared" si="22"/>
        <v>60</v>
      </c>
      <c r="X603" s="350"/>
      <c r="Z603" s="20"/>
      <c r="AA603" s="113"/>
      <c r="AB603" s="20"/>
      <c r="AT603" s="129"/>
      <c r="AV603" s="114"/>
      <c r="AW603" s="18"/>
      <c r="AY603" s="130"/>
    </row>
    <row r="604" spans="2:51" x14ac:dyDescent="0.25">
      <c r="B604" s="18">
        <v>19.5</v>
      </c>
      <c r="C604" s="18">
        <v>96</v>
      </c>
      <c r="D604" s="18">
        <v>19.5</v>
      </c>
      <c r="E604" s="18">
        <v>3.6</v>
      </c>
      <c r="F604" s="18">
        <v>5.4</v>
      </c>
      <c r="G604" s="18">
        <v>52</v>
      </c>
      <c r="H604" s="18">
        <v>1020.7</v>
      </c>
      <c r="I604" s="18">
        <v>1</v>
      </c>
      <c r="J604" s="18">
        <v>0</v>
      </c>
      <c r="K604" s="18">
        <v>0</v>
      </c>
      <c r="L604" s="18">
        <v>0.8</v>
      </c>
      <c r="M604" s="18">
        <v>20.100000000000001</v>
      </c>
      <c r="N604">
        <v>226.4</v>
      </c>
      <c r="O604">
        <v>22.9</v>
      </c>
      <c r="P604">
        <v>23.2</v>
      </c>
      <c r="Q604" s="117">
        <v>0.41319444444444398</v>
      </c>
      <c r="S604" s="216">
        <f t="shared" si="25"/>
        <v>23.2</v>
      </c>
      <c r="T604" s="216">
        <f t="shared" si="24"/>
        <v>1.6999999999999993</v>
      </c>
      <c r="U604" s="208" t="str">
        <f t="shared" si="23"/>
        <v/>
      </c>
      <c r="V604" s="210"/>
      <c r="W604" s="238">
        <f t="shared" si="22"/>
        <v>60</v>
      </c>
      <c r="X604" s="350"/>
      <c r="Z604" s="20"/>
      <c r="AA604" s="113"/>
      <c r="AB604" s="20"/>
      <c r="AT604" s="129"/>
      <c r="AV604" s="114"/>
      <c r="AW604" s="18"/>
      <c r="AY604" s="130"/>
    </row>
    <row r="605" spans="2:51" x14ac:dyDescent="0.25">
      <c r="B605" s="18">
        <v>19.600000000000001</v>
      </c>
      <c r="C605" s="18">
        <v>96</v>
      </c>
      <c r="D605" s="18">
        <v>19.600000000000001</v>
      </c>
      <c r="E605" s="18">
        <v>2.9</v>
      </c>
      <c r="F605" s="18">
        <v>3.6</v>
      </c>
      <c r="G605" s="18">
        <v>32</v>
      </c>
      <c r="H605" s="18">
        <v>1020.6</v>
      </c>
      <c r="I605" s="18">
        <v>1</v>
      </c>
      <c r="J605" s="18">
        <v>0</v>
      </c>
      <c r="K605" s="18">
        <v>0</v>
      </c>
      <c r="L605" s="18">
        <v>0.8</v>
      </c>
      <c r="M605" s="18">
        <v>20.100000000000001</v>
      </c>
      <c r="N605">
        <v>226.4</v>
      </c>
      <c r="O605">
        <v>23</v>
      </c>
      <c r="P605">
        <v>23.4</v>
      </c>
      <c r="Q605" s="117">
        <v>0.41388888888888897</v>
      </c>
      <c r="S605" s="216">
        <f t="shared" si="25"/>
        <v>23.4</v>
      </c>
      <c r="T605" s="216">
        <f t="shared" si="24"/>
        <v>1.7999999999999972</v>
      </c>
      <c r="U605" s="208" t="str">
        <f t="shared" si="23"/>
        <v/>
      </c>
      <c r="V605" s="210"/>
      <c r="W605" s="238">
        <f t="shared" si="22"/>
        <v>60</v>
      </c>
      <c r="X605" s="350"/>
      <c r="Z605" s="20"/>
      <c r="AA605" s="113"/>
      <c r="AB605" s="20"/>
      <c r="AT605" s="129"/>
      <c r="AV605" s="114"/>
      <c r="AW605" s="18"/>
      <c r="AY605" s="130"/>
    </row>
    <row r="606" spans="2:51" x14ac:dyDescent="0.25">
      <c r="B606" s="18">
        <v>19.600000000000001</v>
      </c>
      <c r="C606" s="18">
        <v>96</v>
      </c>
      <c r="D606" s="18">
        <v>19.600000000000001</v>
      </c>
      <c r="E606" s="18">
        <v>6.1</v>
      </c>
      <c r="F606" s="18">
        <v>7.2</v>
      </c>
      <c r="G606" s="18">
        <v>2</v>
      </c>
      <c r="H606" s="18">
        <v>1020.6</v>
      </c>
      <c r="I606" s="18">
        <v>1</v>
      </c>
      <c r="J606" s="18">
        <v>0</v>
      </c>
      <c r="K606" s="18">
        <v>0</v>
      </c>
      <c r="L606" s="18">
        <v>0.8</v>
      </c>
      <c r="M606" s="18">
        <v>20.100000000000001</v>
      </c>
      <c r="N606">
        <v>226.4</v>
      </c>
      <c r="O606">
        <v>23.3</v>
      </c>
      <c r="P606">
        <v>23.7</v>
      </c>
      <c r="Q606" s="117">
        <v>0.41458333333333303</v>
      </c>
      <c r="S606" s="216">
        <f t="shared" si="25"/>
        <v>23.7</v>
      </c>
      <c r="T606" s="216">
        <f t="shared" si="24"/>
        <v>2.0999999999999979</v>
      </c>
      <c r="U606" s="208" t="str">
        <f t="shared" si="23"/>
        <v/>
      </c>
      <c r="V606" s="210"/>
      <c r="W606" s="238">
        <f t="shared" si="22"/>
        <v>60</v>
      </c>
      <c r="X606" s="350"/>
      <c r="AT606" s="129"/>
      <c r="AV606" s="114"/>
      <c r="AW606" s="18"/>
      <c r="AY606" s="130"/>
    </row>
    <row r="607" spans="2:51" x14ac:dyDescent="0.25">
      <c r="B607" s="18">
        <v>19.7</v>
      </c>
      <c r="C607" s="18">
        <v>95</v>
      </c>
      <c r="D607" s="18">
        <v>19.7</v>
      </c>
      <c r="E607" s="18">
        <v>2.2000000000000002</v>
      </c>
      <c r="F607" s="18">
        <v>3.6</v>
      </c>
      <c r="G607" s="18">
        <v>15</v>
      </c>
      <c r="H607" s="18">
        <v>1020.6</v>
      </c>
      <c r="I607" s="18">
        <v>1</v>
      </c>
      <c r="J607" s="18">
        <v>0</v>
      </c>
      <c r="K607" s="18">
        <v>0</v>
      </c>
      <c r="L607" s="18">
        <v>0.8</v>
      </c>
      <c r="M607" s="18">
        <v>20.100000000000001</v>
      </c>
      <c r="N607">
        <v>226.4</v>
      </c>
      <c r="O607">
        <v>23.4</v>
      </c>
      <c r="P607">
        <v>24</v>
      </c>
      <c r="Q607" s="117">
        <v>0.41527777777777802</v>
      </c>
      <c r="S607" s="216">
        <f t="shared" si="25"/>
        <v>24</v>
      </c>
      <c r="T607" s="216">
        <f t="shared" si="24"/>
        <v>2.3000000000000007</v>
      </c>
      <c r="U607" s="208" t="str">
        <f t="shared" si="23"/>
        <v/>
      </c>
      <c r="V607" s="210"/>
      <c r="W607" s="238">
        <f t="shared" si="22"/>
        <v>60</v>
      </c>
      <c r="X607" s="350"/>
      <c r="AT607" s="129"/>
      <c r="AV607" s="114"/>
      <c r="AW607" s="18"/>
      <c r="AY607" s="130"/>
    </row>
    <row r="608" spans="2:51" x14ac:dyDescent="0.25">
      <c r="B608" s="18">
        <v>19.8</v>
      </c>
      <c r="C608" s="18">
        <v>95</v>
      </c>
      <c r="D608" s="18">
        <v>19.8</v>
      </c>
      <c r="E608" s="18">
        <v>6.5</v>
      </c>
      <c r="F608" s="18">
        <v>7.2</v>
      </c>
      <c r="G608" s="18">
        <v>5</v>
      </c>
      <c r="H608" s="18">
        <v>1020.7</v>
      </c>
      <c r="I608" s="18">
        <v>1</v>
      </c>
      <c r="J608" s="18">
        <v>0</v>
      </c>
      <c r="K608" s="18">
        <v>0</v>
      </c>
      <c r="L608" s="18">
        <v>0.8</v>
      </c>
      <c r="M608" s="18">
        <v>20.100000000000001</v>
      </c>
      <c r="N608">
        <v>226.4</v>
      </c>
      <c r="O608">
        <v>23.6</v>
      </c>
      <c r="P608">
        <v>24.2</v>
      </c>
      <c r="Q608" s="117">
        <v>0.41597222222222202</v>
      </c>
      <c r="S608" s="216">
        <f t="shared" si="25"/>
        <v>24.2</v>
      </c>
      <c r="T608" s="216">
        <f t="shared" si="24"/>
        <v>2.3999999999999986</v>
      </c>
      <c r="U608" s="208" t="str">
        <f t="shared" si="23"/>
        <v/>
      </c>
      <c r="V608" s="210"/>
      <c r="W608" s="238">
        <f t="shared" si="22"/>
        <v>60</v>
      </c>
      <c r="X608" s="350"/>
      <c r="AT608" s="129"/>
      <c r="AV608" s="114"/>
      <c r="AW608" s="18"/>
      <c r="AY608" s="130"/>
    </row>
    <row r="609" spans="2:51" x14ac:dyDescent="0.25">
      <c r="B609" s="18">
        <v>19.8</v>
      </c>
      <c r="C609" s="18">
        <v>95</v>
      </c>
      <c r="D609" s="18">
        <v>19.8</v>
      </c>
      <c r="E609" s="18">
        <v>4.7</v>
      </c>
      <c r="F609" s="18">
        <v>5.4</v>
      </c>
      <c r="G609" s="18">
        <v>37</v>
      </c>
      <c r="H609" s="18">
        <v>1020.7</v>
      </c>
      <c r="I609" s="18">
        <v>1</v>
      </c>
      <c r="J609" s="18">
        <v>0</v>
      </c>
      <c r="K609" s="18">
        <v>0</v>
      </c>
      <c r="L609" s="18">
        <v>0.8</v>
      </c>
      <c r="M609" s="18">
        <v>20.100000000000001</v>
      </c>
      <c r="N609">
        <v>226.4</v>
      </c>
      <c r="O609">
        <v>23.8</v>
      </c>
      <c r="P609">
        <v>24.5</v>
      </c>
      <c r="Q609" s="117">
        <v>0.41666666666666702</v>
      </c>
      <c r="S609" s="216">
        <f t="shared" si="25"/>
        <v>24.5</v>
      </c>
      <c r="T609" s="216">
        <f t="shared" si="24"/>
        <v>2.6999999999999993</v>
      </c>
      <c r="U609" s="208" t="str">
        <f t="shared" si="23"/>
        <v/>
      </c>
      <c r="V609" s="210"/>
      <c r="W609" s="238">
        <f t="shared" si="22"/>
        <v>60</v>
      </c>
      <c r="X609" s="350"/>
      <c r="AT609" s="129"/>
      <c r="AV609" s="114"/>
      <c r="AW609" s="18"/>
      <c r="AY609" s="130"/>
    </row>
    <row r="610" spans="2:51" x14ac:dyDescent="0.25">
      <c r="B610" s="18">
        <v>19.8</v>
      </c>
      <c r="C610" s="18">
        <v>95</v>
      </c>
      <c r="D610" s="18">
        <v>19.8</v>
      </c>
      <c r="E610" s="18">
        <v>6.1</v>
      </c>
      <c r="F610" s="18">
        <v>7.2</v>
      </c>
      <c r="G610" s="18">
        <v>19</v>
      </c>
      <c r="H610" s="18">
        <v>1020.6</v>
      </c>
      <c r="I610" s="18">
        <v>1</v>
      </c>
      <c r="J610" s="18">
        <v>0</v>
      </c>
      <c r="K610" s="18">
        <v>0</v>
      </c>
      <c r="L610" s="18">
        <v>0.8</v>
      </c>
      <c r="M610" s="18">
        <v>20.100000000000001</v>
      </c>
      <c r="N610">
        <v>226.4</v>
      </c>
      <c r="O610">
        <v>23.9</v>
      </c>
      <c r="P610">
        <v>24.8</v>
      </c>
      <c r="Q610" s="117">
        <v>0.41736111111111102</v>
      </c>
      <c r="S610" s="216">
        <f t="shared" si="25"/>
        <v>24.8</v>
      </c>
      <c r="T610" s="216">
        <f t="shared" si="24"/>
        <v>3</v>
      </c>
      <c r="U610" s="208" t="str">
        <f t="shared" si="23"/>
        <v/>
      </c>
      <c r="V610" s="210"/>
      <c r="W610" s="238">
        <f t="shared" si="22"/>
        <v>60</v>
      </c>
      <c r="X610" s="350"/>
      <c r="AT610" s="129"/>
      <c r="AV610" s="114"/>
      <c r="AW610" s="18"/>
      <c r="AY610" s="130"/>
    </row>
    <row r="611" spans="2:51" x14ac:dyDescent="0.25">
      <c r="B611" s="18">
        <v>19.8</v>
      </c>
      <c r="C611" s="18">
        <v>95</v>
      </c>
      <c r="D611" s="18">
        <v>19.8</v>
      </c>
      <c r="E611" s="18">
        <v>6.1</v>
      </c>
      <c r="F611" s="18">
        <v>7.2</v>
      </c>
      <c r="G611" s="18">
        <v>19</v>
      </c>
      <c r="H611" s="18">
        <v>1020.5</v>
      </c>
      <c r="I611" s="18">
        <v>1</v>
      </c>
      <c r="J611" s="18">
        <v>0</v>
      </c>
      <c r="K611" s="18">
        <v>0</v>
      </c>
      <c r="L611" s="18">
        <v>0.8</v>
      </c>
      <c r="M611" s="18">
        <v>20.100000000000001</v>
      </c>
      <c r="N611">
        <v>226.4</v>
      </c>
      <c r="O611">
        <v>23.9</v>
      </c>
      <c r="P611">
        <v>25</v>
      </c>
      <c r="Q611" s="117">
        <v>0.41805555555555601</v>
      </c>
      <c r="S611" s="216">
        <f t="shared" si="25"/>
        <v>25</v>
      </c>
      <c r="T611" s="216">
        <f t="shared" si="24"/>
        <v>3.1999999999999993</v>
      </c>
      <c r="U611" s="208" t="str">
        <f t="shared" si="23"/>
        <v/>
      </c>
      <c r="V611" s="210"/>
      <c r="W611" s="238">
        <f t="shared" si="22"/>
        <v>60</v>
      </c>
      <c r="X611" s="350"/>
      <c r="AT611" s="129"/>
      <c r="AV611" s="114"/>
      <c r="AW611" s="18"/>
      <c r="AY611" s="130"/>
    </row>
    <row r="612" spans="2:51" x14ac:dyDescent="0.25">
      <c r="B612" s="18">
        <v>19.8</v>
      </c>
      <c r="C612" s="18">
        <v>95</v>
      </c>
      <c r="D612" s="18">
        <v>19.8</v>
      </c>
      <c r="E612" s="18">
        <v>3.6</v>
      </c>
      <c r="F612" s="18">
        <v>3.6</v>
      </c>
      <c r="G612" s="18">
        <v>30</v>
      </c>
      <c r="H612" s="18">
        <v>1020.6</v>
      </c>
      <c r="I612" s="18">
        <v>1</v>
      </c>
      <c r="J612" s="18">
        <v>0</v>
      </c>
      <c r="K612" s="18">
        <v>0</v>
      </c>
      <c r="L612" s="18">
        <v>0.8</v>
      </c>
      <c r="M612" s="18">
        <v>20.100000000000001</v>
      </c>
      <c r="N612">
        <v>226.4</v>
      </c>
      <c r="O612">
        <v>24</v>
      </c>
      <c r="P612">
        <v>25.1</v>
      </c>
      <c r="Q612" s="117">
        <v>0.41875000000000001</v>
      </c>
      <c r="S612" s="216">
        <f t="shared" si="25"/>
        <v>25.1</v>
      </c>
      <c r="T612" s="216">
        <f t="shared" si="24"/>
        <v>3.3000000000000007</v>
      </c>
      <c r="U612" s="208" t="str">
        <f t="shared" si="23"/>
        <v/>
      </c>
      <c r="V612" s="210"/>
      <c r="W612" s="238">
        <f t="shared" si="22"/>
        <v>60</v>
      </c>
      <c r="X612" s="350"/>
      <c r="AT612" s="129"/>
      <c r="AV612" s="114"/>
      <c r="AW612" s="113"/>
      <c r="AY612" s="130"/>
    </row>
    <row r="613" spans="2:51" s="20" customFormat="1" x14ac:dyDescent="0.25">
      <c r="B613" s="18">
        <v>19.899999999999999</v>
      </c>
      <c r="C613" s="18">
        <v>95</v>
      </c>
      <c r="D613" s="18">
        <v>19.899999999999999</v>
      </c>
      <c r="E613" s="18">
        <v>5.8</v>
      </c>
      <c r="F613" s="18">
        <v>9.4</v>
      </c>
      <c r="G613" s="18">
        <v>14</v>
      </c>
      <c r="H613" s="18">
        <v>1020.5</v>
      </c>
      <c r="I613" s="18">
        <v>1</v>
      </c>
      <c r="J613" s="18">
        <v>0</v>
      </c>
      <c r="K613" s="18">
        <v>0</v>
      </c>
      <c r="L613" s="18">
        <v>0.8</v>
      </c>
      <c r="M613" s="18">
        <v>20.100000000000001</v>
      </c>
      <c r="N613">
        <v>226.4</v>
      </c>
      <c r="O613">
        <v>24.1</v>
      </c>
      <c r="P613">
        <v>25.2</v>
      </c>
      <c r="Q613" s="117">
        <v>0.41944444444444401</v>
      </c>
      <c r="R613"/>
      <c r="S613" s="216">
        <f t="shared" si="25"/>
        <v>25.2</v>
      </c>
      <c r="T613" s="216">
        <f t="shared" si="24"/>
        <v>3.3000000000000007</v>
      </c>
      <c r="U613" s="208" t="str">
        <f t="shared" si="23"/>
        <v/>
      </c>
      <c r="V613" s="210"/>
      <c r="W613" s="238">
        <f t="shared" si="22"/>
        <v>60</v>
      </c>
      <c r="X613" s="350"/>
      <c r="Z613"/>
      <c r="AA613" s="18"/>
      <c r="AB613"/>
      <c r="AT613" s="73"/>
      <c r="AU613" s="73"/>
      <c r="AV613" s="114"/>
      <c r="AW613" s="113"/>
      <c r="AX613" s="18"/>
      <c r="AY613" s="130"/>
    </row>
    <row r="614" spans="2:51" s="20" customFormat="1" x14ac:dyDescent="0.25">
      <c r="B614" s="18">
        <v>19.899999999999999</v>
      </c>
      <c r="C614" s="18">
        <v>95</v>
      </c>
      <c r="D614" s="18">
        <v>19.899999999999999</v>
      </c>
      <c r="E614" s="18">
        <v>9.4</v>
      </c>
      <c r="F614" s="18">
        <v>11.2</v>
      </c>
      <c r="G614" s="18">
        <v>351</v>
      </c>
      <c r="H614" s="18">
        <v>1020.7</v>
      </c>
      <c r="I614" s="18">
        <v>1</v>
      </c>
      <c r="J614" s="18">
        <v>0</v>
      </c>
      <c r="K614" s="18">
        <v>0</v>
      </c>
      <c r="L614" s="18">
        <v>0.8</v>
      </c>
      <c r="M614" s="18">
        <v>20.100000000000001</v>
      </c>
      <c r="N614">
        <v>226.4</v>
      </c>
      <c r="O614">
        <v>24.2</v>
      </c>
      <c r="P614">
        <v>25.4</v>
      </c>
      <c r="Q614" s="117">
        <v>0.42013888888888901</v>
      </c>
      <c r="R614"/>
      <c r="S614" s="216">
        <f t="shared" si="25"/>
        <v>25.4</v>
      </c>
      <c r="T614" s="216">
        <f t="shared" si="24"/>
        <v>3.5</v>
      </c>
      <c r="U614" s="208" t="str">
        <f t="shared" si="23"/>
        <v/>
      </c>
      <c r="V614" s="210"/>
      <c r="W614" s="238">
        <f t="shared" si="22"/>
        <v>60</v>
      </c>
      <c r="X614" s="350"/>
      <c r="Z614"/>
      <c r="AA614" s="18"/>
      <c r="AB614"/>
      <c r="AT614" s="73"/>
      <c r="AU614" s="73"/>
      <c r="AV614" s="114"/>
      <c r="AW614" s="113"/>
      <c r="AX614" s="18"/>
      <c r="AY614" s="130"/>
    </row>
    <row r="615" spans="2:51" s="20" customFormat="1" x14ac:dyDescent="0.25">
      <c r="B615" s="18">
        <v>19.899999999999999</v>
      </c>
      <c r="C615" s="18">
        <v>95</v>
      </c>
      <c r="D615" s="18">
        <v>19.899999999999999</v>
      </c>
      <c r="E615" s="18">
        <v>4</v>
      </c>
      <c r="F615" s="18">
        <v>7.2</v>
      </c>
      <c r="G615" s="18">
        <v>347</v>
      </c>
      <c r="H615" s="18">
        <v>1020.5</v>
      </c>
      <c r="I615" s="18">
        <v>1</v>
      </c>
      <c r="J615" s="18">
        <v>0</v>
      </c>
      <c r="K615" s="18">
        <v>0</v>
      </c>
      <c r="L615" s="18">
        <v>0.8</v>
      </c>
      <c r="M615" s="18">
        <v>20.100000000000001</v>
      </c>
      <c r="N615">
        <v>226.4</v>
      </c>
      <c r="O615">
        <v>24.2</v>
      </c>
      <c r="P615">
        <v>25.4</v>
      </c>
      <c r="Q615" s="117">
        <v>0.420833333333333</v>
      </c>
      <c r="R615"/>
      <c r="S615" s="216">
        <f t="shared" si="25"/>
        <v>25.4</v>
      </c>
      <c r="T615" s="216">
        <f t="shared" si="24"/>
        <v>3.5</v>
      </c>
      <c r="U615" s="208" t="str">
        <f t="shared" si="23"/>
        <v/>
      </c>
      <c r="V615" s="210"/>
      <c r="W615" s="238">
        <f t="shared" si="22"/>
        <v>60</v>
      </c>
      <c r="X615" s="350"/>
      <c r="Z615"/>
      <c r="AA615" s="18"/>
      <c r="AB615"/>
      <c r="AT615" s="73"/>
      <c r="AU615" s="73"/>
      <c r="AV615" s="114"/>
      <c r="AW615" s="113"/>
      <c r="AX615" s="18"/>
      <c r="AY615" s="130"/>
    </row>
    <row r="616" spans="2:51" s="20" customFormat="1" x14ac:dyDescent="0.25">
      <c r="B616" s="18">
        <v>19.899999999999999</v>
      </c>
      <c r="C616" s="18">
        <v>95</v>
      </c>
      <c r="D616" s="18">
        <v>19.899999999999999</v>
      </c>
      <c r="E616" s="18">
        <v>7.9</v>
      </c>
      <c r="F616" s="18">
        <v>9.4</v>
      </c>
      <c r="G616" s="18">
        <v>26</v>
      </c>
      <c r="H616" s="18">
        <v>1020.6</v>
      </c>
      <c r="I616" s="18">
        <v>1</v>
      </c>
      <c r="J616" s="18">
        <v>0</v>
      </c>
      <c r="K616" s="18">
        <v>0</v>
      </c>
      <c r="L616" s="18">
        <v>0.8</v>
      </c>
      <c r="M616" s="18">
        <v>20.100000000000001</v>
      </c>
      <c r="N616">
        <v>226.4</v>
      </c>
      <c r="O616">
        <v>24.2</v>
      </c>
      <c r="P616">
        <v>25.4</v>
      </c>
      <c r="Q616" s="117">
        <v>0.421527777777778</v>
      </c>
      <c r="R616"/>
      <c r="S616" s="216">
        <f t="shared" si="25"/>
        <v>25.4</v>
      </c>
      <c r="T616" s="216">
        <f t="shared" si="24"/>
        <v>3.5</v>
      </c>
      <c r="U616" s="208" t="str">
        <f t="shared" si="23"/>
        <v/>
      </c>
      <c r="V616" s="210"/>
      <c r="W616" s="238">
        <f t="shared" si="22"/>
        <v>60</v>
      </c>
      <c r="X616" s="350"/>
      <c r="Z616"/>
      <c r="AA616" s="18"/>
      <c r="AB616"/>
      <c r="AT616" s="73"/>
      <c r="AU616" s="73"/>
      <c r="AV616" s="114"/>
      <c r="AW616" s="113"/>
      <c r="AX616" s="18"/>
      <c r="AY616" s="130"/>
    </row>
    <row r="617" spans="2:51" s="20" customFormat="1" x14ac:dyDescent="0.25">
      <c r="B617" s="18">
        <v>19.899999999999999</v>
      </c>
      <c r="C617" s="18">
        <v>95</v>
      </c>
      <c r="D617" s="18">
        <v>19.899999999999999</v>
      </c>
      <c r="E617" s="18">
        <v>4</v>
      </c>
      <c r="F617" s="18">
        <v>5.4</v>
      </c>
      <c r="G617" s="18">
        <v>57</v>
      </c>
      <c r="H617" s="18">
        <v>1020.3</v>
      </c>
      <c r="I617" s="18">
        <v>1</v>
      </c>
      <c r="J617" s="18">
        <v>0</v>
      </c>
      <c r="K617" s="18">
        <v>0</v>
      </c>
      <c r="L617" s="18">
        <v>0.8</v>
      </c>
      <c r="M617" s="18">
        <v>20.100000000000001</v>
      </c>
      <c r="N617">
        <v>226.4</v>
      </c>
      <c r="O617">
        <v>24.3</v>
      </c>
      <c r="P617">
        <v>25.4</v>
      </c>
      <c r="Q617" s="117">
        <v>0.422222222222222</v>
      </c>
      <c r="R617"/>
      <c r="S617" s="216">
        <f t="shared" si="25"/>
        <v>25.4</v>
      </c>
      <c r="T617" s="216">
        <f t="shared" si="24"/>
        <v>3.5</v>
      </c>
      <c r="U617" s="208" t="str">
        <f t="shared" si="23"/>
        <v/>
      </c>
      <c r="V617" s="210"/>
      <c r="W617" s="238">
        <f t="shared" si="22"/>
        <v>60</v>
      </c>
      <c r="X617" s="350"/>
      <c r="Z617"/>
      <c r="AA617" s="18"/>
      <c r="AB617"/>
      <c r="AT617" s="73"/>
      <c r="AU617" s="73"/>
      <c r="AV617" s="114"/>
      <c r="AW617" s="113"/>
      <c r="AX617" s="18"/>
      <c r="AY617" s="130"/>
    </row>
    <row r="618" spans="2:51" s="20" customFormat="1" x14ac:dyDescent="0.25">
      <c r="B618" s="18">
        <v>19.899999999999999</v>
      </c>
      <c r="C618" s="18">
        <v>95</v>
      </c>
      <c r="D618" s="18">
        <v>19.899999999999999</v>
      </c>
      <c r="E618" s="18">
        <v>5.4</v>
      </c>
      <c r="F618" s="18">
        <v>5.4</v>
      </c>
      <c r="G618" s="18">
        <v>13</v>
      </c>
      <c r="H618" s="18">
        <v>1020.4</v>
      </c>
      <c r="I618" s="18">
        <v>1</v>
      </c>
      <c r="J618" s="18">
        <v>0</v>
      </c>
      <c r="K618" s="18">
        <v>0</v>
      </c>
      <c r="L618" s="18">
        <v>0.8</v>
      </c>
      <c r="M618" s="18">
        <v>20.100000000000001</v>
      </c>
      <c r="N618">
        <v>226.4</v>
      </c>
      <c r="O618">
        <v>24.3</v>
      </c>
      <c r="P618">
        <v>25.4</v>
      </c>
      <c r="Q618" s="117">
        <v>0.422916666666667</v>
      </c>
      <c r="R618"/>
      <c r="S618" s="216">
        <f t="shared" si="25"/>
        <v>25.4</v>
      </c>
      <c r="T618" s="216">
        <f t="shared" si="24"/>
        <v>3.5</v>
      </c>
      <c r="U618" s="208" t="str">
        <f t="shared" si="23"/>
        <v/>
      </c>
      <c r="V618" s="210"/>
      <c r="W618" s="238">
        <f t="shared" si="22"/>
        <v>60</v>
      </c>
      <c r="X618" s="350"/>
      <c r="Z618"/>
      <c r="AA618" s="18"/>
      <c r="AB618"/>
      <c r="AT618" s="73"/>
      <c r="AU618" s="73"/>
      <c r="AV618" s="114"/>
      <c r="AW618" s="113"/>
      <c r="AX618" s="18"/>
      <c r="AY618" s="130"/>
    </row>
    <row r="619" spans="2:51" s="20" customFormat="1" x14ac:dyDescent="0.25">
      <c r="B619" s="18">
        <v>19.8</v>
      </c>
      <c r="C619" s="18">
        <v>94</v>
      </c>
      <c r="D619" s="18">
        <v>19.8</v>
      </c>
      <c r="E619" s="18">
        <v>6.1</v>
      </c>
      <c r="F619" s="18">
        <v>7.2</v>
      </c>
      <c r="G619" s="18">
        <v>14</v>
      </c>
      <c r="H619" s="18">
        <v>1020.4</v>
      </c>
      <c r="I619" s="18">
        <v>1</v>
      </c>
      <c r="J619" s="18">
        <v>0</v>
      </c>
      <c r="K619" s="18">
        <v>0</v>
      </c>
      <c r="L619" s="18">
        <v>0.8</v>
      </c>
      <c r="M619" s="18">
        <v>20.100000000000001</v>
      </c>
      <c r="N619">
        <v>226.4</v>
      </c>
      <c r="O619">
        <v>24.3</v>
      </c>
      <c r="P619">
        <v>25.4</v>
      </c>
      <c r="Q619" s="117">
        <v>0.42361111111111099</v>
      </c>
      <c r="R619"/>
      <c r="S619" s="216">
        <f t="shared" si="25"/>
        <v>25.4</v>
      </c>
      <c r="T619" s="216">
        <f t="shared" si="24"/>
        <v>3.5999999999999979</v>
      </c>
      <c r="U619" s="208" t="str">
        <f t="shared" si="23"/>
        <v/>
      </c>
      <c r="V619" s="210"/>
      <c r="W619" s="238">
        <f t="shared" si="22"/>
        <v>60</v>
      </c>
      <c r="X619" s="350"/>
      <c r="Z619"/>
      <c r="AA619" s="18"/>
      <c r="AB619"/>
      <c r="AT619" s="73"/>
      <c r="AU619" s="73"/>
      <c r="AV619" s="114"/>
      <c r="AW619" s="113"/>
      <c r="AX619" s="18"/>
      <c r="AY619" s="130"/>
    </row>
    <row r="620" spans="2:51" s="20" customFormat="1" x14ac:dyDescent="0.25">
      <c r="B620" s="18">
        <v>19.8</v>
      </c>
      <c r="C620" s="18">
        <v>94</v>
      </c>
      <c r="D620" s="18">
        <v>19.8</v>
      </c>
      <c r="E620" s="18">
        <v>4.7</v>
      </c>
      <c r="F620" s="18">
        <v>7.2</v>
      </c>
      <c r="G620" s="18">
        <v>354</v>
      </c>
      <c r="H620" s="18">
        <v>1020.7</v>
      </c>
      <c r="I620" s="18">
        <v>0</v>
      </c>
      <c r="J620" s="18">
        <v>0</v>
      </c>
      <c r="K620" s="18">
        <v>0</v>
      </c>
      <c r="L620" s="18">
        <v>0.8</v>
      </c>
      <c r="M620" s="18">
        <v>20.100000000000001</v>
      </c>
      <c r="N620">
        <v>226.4</v>
      </c>
      <c r="O620">
        <v>24.3</v>
      </c>
      <c r="P620">
        <v>25.4</v>
      </c>
      <c r="Q620" s="117">
        <v>0.42430555555555599</v>
      </c>
      <c r="R620"/>
      <c r="S620" s="216">
        <f t="shared" si="25"/>
        <v>25.4</v>
      </c>
      <c r="T620" s="216">
        <f t="shared" si="24"/>
        <v>3.5999999999999979</v>
      </c>
      <c r="U620" s="208" t="str">
        <f t="shared" si="23"/>
        <v/>
      </c>
      <c r="V620" s="210"/>
      <c r="W620" s="238">
        <f t="shared" si="22"/>
        <v>60</v>
      </c>
      <c r="X620" s="350"/>
      <c r="Z620"/>
      <c r="AA620" s="18"/>
      <c r="AB620"/>
      <c r="AT620" s="73"/>
      <c r="AU620" s="73"/>
      <c r="AV620" s="114"/>
      <c r="AW620" s="113"/>
      <c r="AX620" s="18"/>
      <c r="AY620" s="130"/>
    </row>
    <row r="621" spans="2:51" s="20" customFormat="1" x14ac:dyDescent="0.25">
      <c r="B621" s="18">
        <v>19.8</v>
      </c>
      <c r="C621" s="18">
        <v>94</v>
      </c>
      <c r="D621" s="18">
        <v>19.8</v>
      </c>
      <c r="E621" s="18">
        <v>2.9</v>
      </c>
      <c r="F621" s="18">
        <v>3.6</v>
      </c>
      <c r="G621" s="18">
        <v>29</v>
      </c>
      <c r="H621" s="18">
        <v>1020.7</v>
      </c>
      <c r="I621" s="18">
        <v>0</v>
      </c>
      <c r="J621" s="18">
        <v>0</v>
      </c>
      <c r="K621" s="18">
        <v>0</v>
      </c>
      <c r="L621" s="18">
        <v>0.8</v>
      </c>
      <c r="M621" s="18">
        <v>20.100000000000001</v>
      </c>
      <c r="N621">
        <v>226.4</v>
      </c>
      <c r="O621">
        <v>24.3</v>
      </c>
      <c r="P621">
        <v>25.3</v>
      </c>
      <c r="Q621" s="117">
        <v>0.42499999999999999</v>
      </c>
      <c r="R621"/>
      <c r="S621" s="216">
        <f t="shared" si="25"/>
        <v>25.3</v>
      </c>
      <c r="T621" s="216">
        <f t="shared" si="24"/>
        <v>3.5</v>
      </c>
      <c r="U621" s="208" t="str">
        <f t="shared" si="23"/>
        <v/>
      </c>
      <c r="V621" s="210"/>
      <c r="W621" s="238">
        <f t="shared" si="22"/>
        <v>60</v>
      </c>
      <c r="X621" s="350"/>
      <c r="Z621"/>
      <c r="AA621" s="18"/>
      <c r="AB621"/>
      <c r="AT621" s="73"/>
      <c r="AU621" s="73"/>
      <c r="AV621" s="114"/>
      <c r="AW621" s="113"/>
      <c r="AX621" s="18"/>
      <c r="AY621" s="130"/>
    </row>
    <row r="622" spans="2:51" s="20" customFormat="1" x14ac:dyDescent="0.25">
      <c r="B622" s="18">
        <v>19.8</v>
      </c>
      <c r="C622" s="18">
        <v>94</v>
      </c>
      <c r="D622" s="18">
        <v>19.8</v>
      </c>
      <c r="E622" s="18">
        <v>3.6</v>
      </c>
      <c r="F622" s="18">
        <v>3.6</v>
      </c>
      <c r="G622" s="18">
        <v>32</v>
      </c>
      <c r="H622" s="18">
        <v>1020.7</v>
      </c>
      <c r="I622" s="18">
        <v>0</v>
      </c>
      <c r="J622" s="18">
        <v>0</v>
      </c>
      <c r="K622" s="18">
        <v>0</v>
      </c>
      <c r="L622" s="18">
        <v>0.8</v>
      </c>
      <c r="M622" s="18">
        <v>20.100000000000001</v>
      </c>
      <c r="N622">
        <v>226.4</v>
      </c>
      <c r="O622">
        <v>24.4</v>
      </c>
      <c r="P622">
        <v>25.2</v>
      </c>
      <c r="Q622" s="117">
        <v>0.42569444444444399</v>
      </c>
      <c r="R622"/>
      <c r="S622" s="216">
        <f t="shared" si="25"/>
        <v>25.2</v>
      </c>
      <c r="T622" s="216">
        <f t="shared" si="24"/>
        <v>3.3999999999999986</v>
      </c>
      <c r="U622" s="208" t="str">
        <f t="shared" si="23"/>
        <v/>
      </c>
      <c r="V622" s="210"/>
      <c r="W622" s="238">
        <f t="shared" si="22"/>
        <v>60</v>
      </c>
      <c r="X622" s="350"/>
      <c r="Z622"/>
      <c r="AA622" s="18"/>
      <c r="AB622"/>
      <c r="AT622" s="73"/>
      <c r="AU622" s="73"/>
      <c r="AV622" s="114"/>
      <c r="AW622" s="113"/>
      <c r="AX622" s="18"/>
      <c r="AY622" s="130"/>
    </row>
    <row r="623" spans="2:51" s="20" customFormat="1" x14ac:dyDescent="0.25">
      <c r="B623" s="18">
        <v>19.7</v>
      </c>
      <c r="C623" s="18">
        <v>94</v>
      </c>
      <c r="D623" s="18">
        <v>19.7</v>
      </c>
      <c r="E623" s="18">
        <v>4.7</v>
      </c>
      <c r="F623" s="18">
        <v>5.4</v>
      </c>
      <c r="G623" s="18">
        <v>6</v>
      </c>
      <c r="H623" s="18">
        <v>1020.5</v>
      </c>
      <c r="I623" s="18">
        <v>0</v>
      </c>
      <c r="J623" s="18">
        <v>0</v>
      </c>
      <c r="K623" s="18">
        <v>0</v>
      </c>
      <c r="L623" s="18">
        <v>0.8</v>
      </c>
      <c r="M623" s="18">
        <v>20.100000000000001</v>
      </c>
      <c r="N623">
        <v>226.4</v>
      </c>
      <c r="O623">
        <v>24.4</v>
      </c>
      <c r="P623">
        <v>25.2</v>
      </c>
      <c r="Q623" s="117">
        <v>0.42638888888888898</v>
      </c>
      <c r="R623"/>
      <c r="S623" s="216">
        <f t="shared" si="25"/>
        <v>25.2</v>
      </c>
      <c r="T623" s="216">
        <f t="shared" si="24"/>
        <v>3.5</v>
      </c>
      <c r="U623" s="208" t="str">
        <f t="shared" si="23"/>
        <v/>
      </c>
      <c r="V623" s="210"/>
      <c r="W623" s="238">
        <f t="shared" si="22"/>
        <v>60</v>
      </c>
      <c r="X623" s="350"/>
      <c r="Z623"/>
      <c r="AA623" s="18"/>
      <c r="AB623"/>
      <c r="AT623" s="73"/>
      <c r="AU623" s="73"/>
      <c r="AV623" s="114"/>
      <c r="AW623" s="113"/>
      <c r="AX623" s="18"/>
      <c r="AY623" s="130"/>
    </row>
    <row r="624" spans="2:51" s="20" customFormat="1" x14ac:dyDescent="0.25">
      <c r="B624" s="18">
        <v>19.7</v>
      </c>
      <c r="C624" s="18">
        <v>94</v>
      </c>
      <c r="D624" s="18">
        <v>19.7</v>
      </c>
      <c r="E624" s="18">
        <v>4</v>
      </c>
      <c r="F624" s="18">
        <v>5.4</v>
      </c>
      <c r="G624" s="18">
        <v>37</v>
      </c>
      <c r="H624" s="18">
        <v>1020.7</v>
      </c>
      <c r="I624" s="18">
        <v>0</v>
      </c>
      <c r="J624" s="18">
        <v>0</v>
      </c>
      <c r="K624" s="18">
        <v>0</v>
      </c>
      <c r="L624" s="18">
        <v>0.8</v>
      </c>
      <c r="M624" s="18">
        <v>20.100000000000001</v>
      </c>
      <c r="N624">
        <v>226.4</v>
      </c>
      <c r="O624">
        <v>24.3</v>
      </c>
      <c r="P624">
        <v>25.2</v>
      </c>
      <c r="Q624" s="117">
        <v>0.42708333333333298</v>
      </c>
      <c r="R624"/>
      <c r="S624" s="216">
        <f t="shared" si="25"/>
        <v>25.2</v>
      </c>
      <c r="T624" s="216">
        <f t="shared" si="24"/>
        <v>3.5</v>
      </c>
      <c r="U624" s="208" t="str">
        <f t="shared" si="23"/>
        <v/>
      </c>
      <c r="V624" s="210"/>
      <c r="W624" s="238">
        <f t="shared" si="22"/>
        <v>60</v>
      </c>
      <c r="X624" s="350"/>
      <c r="Z624"/>
      <c r="AA624" s="18"/>
      <c r="AB624"/>
      <c r="AT624" s="73"/>
      <c r="AU624" s="73"/>
      <c r="AV624" s="114"/>
      <c r="AW624" s="113"/>
      <c r="AX624" s="18"/>
      <c r="AY624" s="130"/>
    </row>
    <row r="625" spans="2:51" s="20" customFormat="1" x14ac:dyDescent="0.25">
      <c r="B625" s="18">
        <v>19.7</v>
      </c>
      <c r="C625" s="18">
        <v>94</v>
      </c>
      <c r="D625" s="18">
        <v>19.7</v>
      </c>
      <c r="E625" s="18">
        <v>1.8</v>
      </c>
      <c r="F625" s="18">
        <v>1.8</v>
      </c>
      <c r="G625" s="18">
        <v>55</v>
      </c>
      <c r="H625" s="18">
        <v>1020.5</v>
      </c>
      <c r="I625" s="18">
        <v>0</v>
      </c>
      <c r="J625" s="18">
        <v>0</v>
      </c>
      <c r="K625" s="18">
        <v>0</v>
      </c>
      <c r="L625" s="18">
        <v>0.8</v>
      </c>
      <c r="M625" s="18">
        <v>20.100000000000001</v>
      </c>
      <c r="N625">
        <v>226.4</v>
      </c>
      <c r="O625">
        <v>24.4</v>
      </c>
      <c r="P625">
        <v>25.2</v>
      </c>
      <c r="Q625" s="117">
        <v>0.42777777777777798</v>
      </c>
      <c r="R625"/>
      <c r="S625" s="216">
        <f t="shared" si="25"/>
        <v>25.2</v>
      </c>
      <c r="T625" s="216">
        <f t="shared" si="24"/>
        <v>3.5</v>
      </c>
      <c r="U625" s="208" t="str">
        <f t="shared" si="23"/>
        <v/>
      </c>
      <c r="V625" s="210"/>
      <c r="W625" s="238">
        <f t="shared" si="22"/>
        <v>60</v>
      </c>
      <c r="X625" s="350"/>
      <c r="Z625"/>
      <c r="AA625" s="18"/>
      <c r="AB625"/>
      <c r="AT625" s="73"/>
      <c r="AU625" s="73"/>
      <c r="AV625" s="114"/>
      <c r="AW625" s="113"/>
      <c r="AX625" s="18"/>
      <c r="AY625" s="130"/>
    </row>
    <row r="626" spans="2:51" s="20" customFormat="1" x14ac:dyDescent="0.25">
      <c r="B626" s="18">
        <v>19.7</v>
      </c>
      <c r="C626" s="18">
        <v>93</v>
      </c>
      <c r="D626" s="18">
        <v>19.7</v>
      </c>
      <c r="E626" s="18">
        <v>7.9</v>
      </c>
      <c r="F626" s="18">
        <v>9.4</v>
      </c>
      <c r="G626" s="18">
        <v>16</v>
      </c>
      <c r="H626" s="18">
        <v>1020.5</v>
      </c>
      <c r="I626" s="18">
        <v>0</v>
      </c>
      <c r="J626" s="18">
        <v>0</v>
      </c>
      <c r="K626" s="18">
        <v>0</v>
      </c>
      <c r="L626" s="18">
        <v>0.8</v>
      </c>
      <c r="M626" s="18">
        <v>20.100000000000001</v>
      </c>
      <c r="N626">
        <v>226.4</v>
      </c>
      <c r="O626">
        <v>24.3</v>
      </c>
      <c r="P626">
        <v>25.2</v>
      </c>
      <c r="Q626" s="117">
        <v>0.42847222222222198</v>
      </c>
      <c r="R626"/>
      <c r="S626" s="216">
        <f t="shared" si="25"/>
        <v>25.2</v>
      </c>
      <c r="T626" s="216">
        <f t="shared" si="24"/>
        <v>3.5</v>
      </c>
      <c r="U626" s="208" t="str">
        <f t="shared" si="23"/>
        <v/>
      </c>
      <c r="V626" s="210"/>
      <c r="W626" s="238">
        <f t="shared" ref="W626:W689" si="26">IF(OR(O626&gt;60+2,P626&gt;B626+2),60,"")</f>
        <v>60</v>
      </c>
      <c r="X626" s="350"/>
      <c r="Z626"/>
      <c r="AA626" s="18"/>
      <c r="AB626"/>
      <c r="AT626" s="73"/>
      <c r="AU626" s="73"/>
      <c r="AV626" s="114"/>
      <c r="AW626" s="113"/>
      <c r="AX626" s="18"/>
      <c r="AY626" s="130"/>
    </row>
    <row r="627" spans="2:51" s="20" customFormat="1" x14ac:dyDescent="0.25">
      <c r="B627" s="18">
        <v>19.7</v>
      </c>
      <c r="C627" s="18">
        <v>93</v>
      </c>
      <c r="D627" s="18">
        <v>19.7</v>
      </c>
      <c r="E627" s="18">
        <v>2.9</v>
      </c>
      <c r="F627" s="18">
        <v>5.4</v>
      </c>
      <c r="G627" s="18">
        <v>58</v>
      </c>
      <c r="H627" s="18">
        <v>1020.5</v>
      </c>
      <c r="I627" s="18">
        <v>0</v>
      </c>
      <c r="J627" s="18">
        <v>0</v>
      </c>
      <c r="K627" s="18">
        <v>0</v>
      </c>
      <c r="L627" s="18">
        <v>0.8</v>
      </c>
      <c r="M627" s="18">
        <v>20.100000000000001</v>
      </c>
      <c r="N627">
        <v>226.4</v>
      </c>
      <c r="O627">
        <v>24.4</v>
      </c>
      <c r="P627">
        <v>25.2</v>
      </c>
      <c r="Q627" s="117">
        <v>0.42916666666666697</v>
      </c>
      <c r="R627"/>
      <c r="S627" s="216">
        <f t="shared" si="25"/>
        <v>25.2</v>
      </c>
      <c r="T627" s="216">
        <f t="shared" si="24"/>
        <v>3.5</v>
      </c>
      <c r="U627" s="208" t="str">
        <f t="shared" si="23"/>
        <v/>
      </c>
      <c r="V627" s="210"/>
      <c r="W627" s="238">
        <f t="shared" si="26"/>
        <v>60</v>
      </c>
      <c r="X627" s="350"/>
      <c r="Z627"/>
      <c r="AA627" s="18"/>
      <c r="AB627"/>
      <c r="AT627" s="73"/>
      <c r="AU627" s="73"/>
      <c r="AV627" s="114"/>
      <c r="AW627" s="113"/>
      <c r="AX627" s="18"/>
      <c r="AY627" s="130"/>
    </row>
    <row r="628" spans="2:51" s="20" customFormat="1" x14ac:dyDescent="0.25">
      <c r="B628" s="18">
        <v>19.600000000000001</v>
      </c>
      <c r="C628" s="18">
        <v>93</v>
      </c>
      <c r="D628" s="18">
        <v>19.600000000000001</v>
      </c>
      <c r="E628" s="18">
        <v>3.2</v>
      </c>
      <c r="F628" s="18">
        <v>5.4</v>
      </c>
      <c r="G628" s="18">
        <v>25</v>
      </c>
      <c r="H628" s="18">
        <v>1020.5</v>
      </c>
      <c r="I628" s="18">
        <v>0</v>
      </c>
      <c r="J628" s="18">
        <v>0</v>
      </c>
      <c r="K628" s="18">
        <v>0</v>
      </c>
      <c r="L628" s="18">
        <v>0.8</v>
      </c>
      <c r="M628" s="18">
        <v>20.100000000000001</v>
      </c>
      <c r="N628">
        <v>226.4</v>
      </c>
      <c r="O628">
        <v>24.4</v>
      </c>
      <c r="P628">
        <v>25.1</v>
      </c>
      <c r="Q628" s="117">
        <v>0.42986111111111103</v>
      </c>
      <c r="R628"/>
      <c r="S628" s="216">
        <f t="shared" si="25"/>
        <v>25.1</v>
      </c>
      <c r="T628" s="216">
        <f t="shared" si="24"/>
        <v>3.5</v>
      </c>
      <c r="U628" s="208" t="str">
        <f t="shared" si="23"/>
        <v/>
      </c>
      <c r="V628" s="210"/>
      <c r="W628" s="238">
        <f t="shared" si="26"/>
        <v>60</v>
      </c>
      <c r="X628" s="350"/>
      <c r="Z628"/>
      <c r="AA628" s="18"/>
      <c r="AB628"/>
      <c r="AT628" s="73"/>
      <c r="AU628" s="73"/>
      <c r="AV628" s="114"/>
      <c r="AW628" s="113"/>
      <c r="AX628" s="18"/>
      <c r="AY628" s="130"/>
    </row>
    <row r="629" spans="2:51" s="20" customFormat="1" x14ac:dyDescent="0.25">
      <c r="B629" s="18">
        <v>19.7</v>
      </c>
      <c r="C629" s="18">
        <v>93</v>
      </c>
      <c r="D629" s="18">
        <v>19.7</v>
      </c>
      <c r="E629" s="18">
        <v>5.4</v>
      </c>
      <c r="F629" s="18">
        <v>7.2</v>
      </c>
      <c r="G629" s="18">
        <v>22</v>
      </c>
      <c r="H629" s="18">
        <v>1020.5</v>
      </c>
      <c r="I629" s="18">
        <v>0</v>
      </c>
      <c r="J629" s="18">
        <v>0</v>
      </c>
      <c r="K629" s="18">
        <v>0</v>
      </c>
      <c r="L629" s="18">
        <v>0.8</v>
      </c>
      <c r="M629" s="18">
        <v>20.100000000000001</v>
      </c>
      <c r="N629">
        <v>226.4</v>
      </c>
      <c r="O629">
        <v>24.3</v>
      </c>
      <c r="P629">
        <v>25</v>
      </c>
      <c r="Q629" s="117">
        <v>0.43055555555555602</v>
      </c>
      <c r="R629"/>
      <c r="S629" s="216">
        <f t="shared" si="25"/>
        <v>25</v>
      </c>
      <c r="T629" s="216">
        <f t="shared" si="24"/>
        <v>3.3000000000000007</v>
      </c>
      <c r="U629" s="208" t="str">
        <f t="shared" si="23"/>
        <v/>
      </c>
      <c r="V629" s="210"/>
      <c r="W629" s="238">
        <f t="shared" si="26"/>
        <v>60</v>
      </c>
      <c r="X629" s="350"/>
      <c r="Z629"/>
      <c r="AA629" s="18"/>
      <c r="AB629"/>
      <c r="AT629" s="73"/>
      <c r="AU629" s="73"/>
      <c r="AV629" s="114"/>
      <c r="AW629" s="113"/>
      <c r="AX629" s="18"/>
      <c r="AY629" s="130"/>
    </row>
    <row r="630" spans="2:51" s="20" customFormat="1" x14ac:dyDescent="0.25">
      <c r="B630" s="18">
        <v>19.7</v>
      </c>
      <c r="C630" s="18">
        <v>93</v>
      </c>
      <c r="D630" s="18">
        <v>19.7</v>
      </c>
      <c r="E630" s="18">
        <v>4</v>
      </c>
      <c r="F630" s="18">
        <v>5.4</v>
      </c>
      <c r="G630" s="18">
        <v>19</v>
      </c>
      <c r="H630" s="18">
        <v>1020.6</v>
      </c>
      <c r="I630" s="18">
        <v>0</v>
      </c>
      <c r="J630" s="18">
        <v>0</v>
      </c>
      <c r="K630" s="18">
        <v>0</v>
      </c>
      <c r="L630" s="18">
        <v>0.8</v>
      </c>
      <c r="M630" s="18">
        <v>20.100000000000001</v>
      </c>
      <c r="N630">
        <v>226.4</v>
      </c>
      <c r="O630">
        <v>24.3</v>
      </c>
      <c r="P630">
        <v>25</v>
      </c>
      <c r="Q630" s="117">
        <v>0.43125000000000002</v>
      </c>
      <c r="R630"/>
      <c r="S630" s="216">
        <f t="shared" si="25"/>
        <v>25</v>
      </c>
      <c r="T630" s="216">
        <f t="shared" si="24"/>
        <v>3.3000000000000007</v>
      </c>
      <c r="U630" s="208" t="str">
        <f t="shared" si="23"/>
        <v/>
      </c>
      <c r="V630" s="210"/>
      <c r="W630" s="238">
        <f t="shared" si="26"/>
        <v>60</v>
      </c>
      <c r="X630" s="350"/>
      <c r="Z630"/>
      <c r="AA630" s="18"/>
      <c r="AB630"/>
      <c r="AT630" s="73"/>
      <c r="AU630" s="73"/>
      <c r="AV630" s="114"/>
      <c r="AW630" s="113"/>
      <c r="AX630" s="18"/>
      <c r="AY630" s="130"/>
    </row>
    <row r="631" spans="2:51" s="20" customFormat="1" x14ac:dyDescent="0.25">
      <c r="B631" s="18">
        <v>19.8</v>
      </c>
      <c r="C631" s="18">
        <v>93</v>
      </c>
      <c r="D631" s="18">
        <v>19.8</v>
      </c>
      <c r="E631" s="18">
        <v>1.1000000000000001</v>
      </c>
      <c r="F631" s="18">
        <v>1.8</v>
      </c>
      <c r="G631" s="18">
        <v>44</v>
      </c>
      <c r="H631" s="18">
        <v>1020.5</v>
      </c>
      <c r="I631" s="18">
        <v>0</v>
      </c>
      <c r="J631" s="18">
        <v>0</v>
      </c>
      <c r="K631" s="18">
        <v>0</v>
      </c>
      <c r="L631" s="18">
        <v>0.8</v>
      </c>
      <c r="M631" s="18">
        <v>20.100000000000001</v>
      </c>
      <c r="N631">
        <v>226.4</v>
      </c>
      <c r="O631">
        <v>24.3</v>
      </c>
      <c r="P631">
        <v>25</v>
      </c>
      <c r="Q631" s="117">
        <v>0.43194444444444402</v>
      </c>
      <c r="R631"/>
      <c r="S631" s="216">
        <f t="shared" si="25"/>
        <v>25</v>
      </c>
      <c r="T631" s="216">
        <f t="shared" si="24"/>
        <v>3.1999999999999993</v>
      </c>
      <c r="U631" s="208" t="str">
        <f t="shared" si="23"/>
        <v/>
      </c>
      <c r="V631" s="210"/>
      <c r="W631" s="238">
        <f t="shared" si="26"/>
        <v>60</v>
      </c>
      <c r="X631" s="350"/>
      <c r="Z631"/>
      <c r="AA631" s="18"/>
      <c r="AB631"/>
      <c r="AT631" s="73"/>
      <c r="AU631" s="73"/>
      <c r="AV631" s="114"/>
      <c r="AW631" s="113"/>
      <c r="AX631" s="18"/>
      <c r="AY631" s="130"/>
    </row>
    <row r="632" spans="2:51" s="20" customFormat="1" x14ac:dyDescent="0.25">
      <c r="B632" s="18">
        <v>20</v>
      </c>
      <c r="C632" s="18">
        <v>92</v>
      </c>
      <c r="D632" s="18">
        <v>20</v>
      </c>
      <c r="E632" s="18">
        <v>3.2</v>
      </c>
      <c r="F632" s="18">
        <v>3.6</v>
      </c>
      <c r="G632" s="18">
        <v>31</v>
      </c>
      <c r="H632" s="18">
        <v>1020.5</v>
      </c>
      <c r="I632" s="18">
        <v>0</v>
      </c>
      <c r="J632" s="18">
        <v>0</v>
      </c>
      <c r="K632" s="18">
        <v>0</v>
      </c>
      <c r="L632" s="18">
        <v>0.8</v>
      </c>
      <c r="M632" s="18">
        <v>20.100000000000001</v>
      </c>
      <c r="N632">
        <v>226.4</v>
      </c>
      <c r="O632">
        <v>24.3</v>
      </c>
      <c r="P632">
        <v>25</v>
      </c>
      <c r="Q632" s="117">
        <v>0.43263888888888902</v>
      </c>
      <c r="R632"/>
      <c r="S632" s="216">
        <f t="shared" si="25"/>
        <v>25</v>
      </c>
      <c r="T632" s="216">
        <f t="shared" si="24"/>
        <v>3</v>
      </c>
      <c r="U632" s="208" t="str">
        <f t="shared" si="23"/>
        <v/>
      </c>
      <c r="V632" s="210"/>
      <c r="W632" s="238">
        <f t="shared" si="26"/>
        <v>60</v>
      </c>
      <c r="X632" s="350"/>
      <c r="Z632"/>
      <c r="AA632" s="18"/>
      <c r="AB632"/>
      <c r="AT632" s="73"/>
      <c r="AU632" s="73"/>
      <c r="AV632" s="114"/>
      <c r="AW632" s="113"/>
      <c r="AX632" s="18"/>
      <c r="AY632" s="130"/>
    </row>
    <row r="633" spans="2:51" s="20" customFormat="1" x14ac:dyDescent="0.25">
      <c r="B633" s="18">
        <v>20</v>
      </c>
      <c r="C633" s="18">
        <v>92</v>
      </c>
      <c r="D633" s="18">
        <v>20</v>
      </c>
      <c r="E633" s="18">
        <v>0</v>
      </c>
      <c r="F633" s="18">
        <v>0</v>
      </c>
      <c r="G633" s="18">
        <v>71</v>
      </c>
      <c r="H633" s="18">
        <v>1020.7</v>
      </c>
      <c r="I633" s="18">
        <v>0</v>
      </c>
      <c r="J633" s="18">
        <v>0</v>
      </c>
      <c r="K633" s="18">
        <v>0</v>
      </c>
      <c r="L633" s="18">
        <v>0.8</v>
      </c>
      <c r="M633" s="18">
        <v>20.100000000000001</v>
      </c>
      <c r="N633">
        <v>226.4</v>
      </c>
      <c r="O633">
        <v>24.4</v>
      </c>
      <c r="P633">
        <v>25.1</v>
      </c>
      <c r="Q633" s="117">
        <v>0.43333333333333302</v>
      </c>
      <c r="R633"/>
      <c r="S633" s="216">
        <f t="shared" si="25"/>
        <v>25.1</v>
      </c>
      <c r="T633" s="216">
        <f t="shared" si="24"/>
        <v>3.1000000000000014</v>
      </c>
      <c r="U633" s="208" t="str">
        <f t="shared" si="23"/>
        <v/>
      </c>
      <c r="V633" s="210"/>
      <c r="W633" s="238">
        <f t="shared" si="26"/>
        <v>60</v>
      </c>
      <c r="X633" s="350"/>
      <c r="Z633"/>
      <c r="AA633" s="18"/>
      <c r="AB633"/>
      <c r="AT633" s="73"/>
      <c r="AU633" s="73"/>
      <c r="AV633" s="114"/>
      <c r="AW633" s="113"/>
      <c r="AX633" s="18"/>
      <c r="AY633" s="130"/>
    </row>
    <row r="634" spans="2:51" s="20" customFormat="1" x14ac:dyDescent="0.25">
      <c r="B634" s="18">
        <v>20.100000000000001</v>
      </c>
      <c r="C634" s="18">
        <v>92</v>
      </c>
      <c r="D634" s="18">
        <v>20.100000000000001</v>
      </c>
      <c r="E634" s="18">
        <v>4</v>
      </c>
      <c r="F634" s="18">
        <v>5.4</v>
      </c>
      <c r="G634" s="18">
        <v>14</v>
      </c>
      <c r="H634" s="18">
        <v>1020.5</v>
      </c>
      <c r="I634" s="18">
        <v>0</v>
      </c>
      <c r="J634" s="18">
        <v>0</v>
      </c>
      <c r="K634" s="18">
        <v>0</v>
      </c>
      <c r="L634" s="18">
        <v>0.8</v>
      </c>
      <c r="M634" s="18">
        <v>20.100000000000001</v>
      </c>
      <c r="N634">
        <v>226.4</v>
      </c>
      <c r="O634">
        <v>24.4</v>
      </c>
      <c r="P634">
        <v>25.1</v>
      </c>
      <c r="Q634" s="117">
        <v>0.43402777777777801</v>
      </c>
      <c r="R634"/>
      <c r="S634" s="216">
        <f t="shared" si="25"/>
        <v>25.1</v>
      </c>
      <c r="T634" s="216">
        <f t="shared" si="24"/>
        <v>3</v>
      </c>
      <c r="U634" s="208" t="str">
        <f t="shared" si="23"/>
        <v/>
      </c>
      <c r="V634" s="210"/>
      <c r="W634" s="238">
        <f t="shared" si="26"/>
        <v>60</v>
      </c>
      <c r="X634" s="350"/>
      <c r="Z634"/>
      <c r="AA634" s="18"/>
      <c r="AB634"/>
      <c r="AT634" s="73"/>
      <c r="AU634" s="73"/>
      <c r="AV634" s="114"/>
      <c r="AW634" s="113"/>
      <c r="AX634" s="18"/>
      <c r="AY634" s="130"/>
    </row>
    <row r="635" spans="2:51" s="20" customFormat="1" x14ac:dyDescent="0.25">
      <c r="B635" s="18">
        <v>20.100000000000001</v>
      </c>
      <c r="C635" s="18">
        <v>92</v>
      </c>
      <c r="D635" s="18">
        <v>20.100000000000001</v>
      </c>
      <c r="E635" s="18">
        <v>2.9</v>
      </c>
      <c r="F635" s="18">
        <v>3.6</v>
      </c>
      <c r="G635" s="18">
        <v>14</v>
      </c>
      <c r="H635" s="18">
        <v>1020.7</v>
      </c>
      <c r="I635" s="18">
        <v>0</v>
      </c>
      <c r="J635" s="18">
        <v>0</v>
      </c>
      <c r="K635" s="18">
        <v>0</v>
      </c>
      <c r="L635" s="18">
        <v>0.8</v>
      </c>
      <c r="M635" s="18">
        <v>20.100000000000001</v>
      </c>
      <c r="N635">
        <v>226.4</v>
      </c>
      <c r="O635">
        <v>24.4</v>
      </c>
      <c r="P635">
        <v>25.2</v>
      </c>
      <c r="Q635" s="117">
        <v>0.43472222222222201</v>
      </c>
      <c r="R635"/>
      <c r="S635" s="216">
        <f t="shared" si="25"/>
        <v>25.2</v>
      </c>
      <c r="T635" s="216">
        <f t="shared" si="24"/>
        <v>3.0999999999999979</v>
      </c>
      <c r="U635" s="208" t="str">
        <f t="shared" si="23"/>
        <v/>
      </c>
      <c r="V635" s="210"/>
      <c r="W635" s="238">
        <f t="shared" si="26"/>
        <v>60</v>
      </c>
      <c r="X635" s="350"/>
      <c r="Z635"/>
      <c r="AA635" s="18"/>
      <c r="AB635"/>
      <c r="AT635" s="73"/>
      <c r="AU635" s="73"/>
      <c r="AV635" s="114"/>
      <c r="AW635" s="113"/>
      <c r="AX635" s="18"/>
      <c r="AY635" s="130"/>
    </row>
    <row r="636" spans="2:51" s="20" customFormat="1" x14ac:dyDescent="0.25">
      <c r="B636" s="18">
        <v>20.100000000000001</v>
      </c>
      <c r="C636" s="18">
        <v>92</v>
      </c>
      <c r="D636" s="18">
        <v>20.100000000000001</v>
      </c>
      <c r="E636" s="18">
        <v>3.6</v>
      </c>
      <c r="F636" s="18">
        <v>5.4</v>
      </c>
      <c r="G636" s="18">
        <v>11</v>
      </c>
      <c r="H636" s="18">
        <v>1020.7</v>
      </c>
      <c r="I636" s="18">
        <v>0</v>
      </c>
      <c r="J636" s="18">
        <v>0</v>
      </c>
      <c r="K636" s="18">
        <v>0</v>
      </c>
      <c r="L636" s="18">
        <v>0.8</v>
      </c>
      <c r="M636" s="18">
        <v>20.100000000000001</v>
      </c>
      <c r="N636">
        <v>226.4</v>
      </c>
      <c r="O636">
        <v>24.5</v>
      </c>
      <c r="P636">
        <v>25.2</v>
      </c>
      <c r="Q636" s="117">
        <v>0.43541666666666701</v>
      </c>
      <c r="R636"/>
      <c r="S636" s="216">
        <f t="shared" si="25"/>
        <v>25.2</v>
      </c>
      <c r="T636" s="216">
        <f t="shared" si="24"/>
        <v>3.0999999999999979</v>
      </c>
      <c r="U636" s="208" t="str">
        <f t="shared" si="23"/>
        <v/>
      </c>
      <c r="V636" s="210"/>
      <c r="W636" s="238">
        <f t="shared" si="26"/>
        <v>60</v>
      </c>
      <c r="X636" s="350"/>
      <c r="Z636"/>
      <c r="AA636" s="18"/>
      <c r="AB636"/>
      <c r="AT636" s="73"/>
      <c r="AU636" s="73"/>
      <c r="AV636" s="114"/>
      <c r="AW636" s="113"/>
      <c r="AX636" s="18"/>
      <c r="AY636" s="130"/>
    </row>
    <row r="637" spans="2:51" s="20" customFormat="1" x14ac:dyDescent="0.25">
      <c r="B637" s="18">
        <v>20.2</v>
      </c>
      <c r="C637" s="18">
        <v>92</v>
      </c>
      <c r="D637" s="18">
        <v>20.2</v>
      </c>
      <c r="E637" s="18">
        <v>2.9</v>
      </c>
      <c r="F637" s="18">
        <v>3.6</v>
      </c>
      <c r="G637" s="18">
        <v>31</v>
      </c>
      <c r="H637" s="18">
        <v>1020.6</v>
      </c>
      <c r="I637" s="18">
        <v>0</v>
      </c>
      <c r="J637" s="18">
        <v>0</v>
      </c>
      <c r="K637" s="18">
        <v>0</v>
      </c>
      <c r="L637" s="18">
        <v>0.8</v>
      </c>
      <c r="M637" s="18">
        <v>20.100000000000001</v>
      </c>
      <c r="N637">
        <v>226.4</v>
      </c>
      <c r="O637">
        <v>24.5</v>
      </c>
      <c r="P637">
        <v>25.3</v>
      </c>
      <c r="Q637" s="117">
        <v>0.43611111111111101</v>
      </c>
      <c r="R637"/>
      <c r="S637" s="216">
        <f t="shared" si="25"/>
        <v>25.3</v>
      </c>
      <c r="T637" s="216">
        <f t="shared" si="24"/>
        <v>3.1000000000000014</v>
      </c>
      <c r="U637" s="208" t="str">
        <f t="shared" si="23"/>
        <v/>
      </c>
      <c r="V637" s="210"/>
      <c r="W637" s="238">
        <f t="shared" si="26"/>
        <v>60</v>
      </c>
      <c r="X637" s="350"/>
      <c r="Z637"/>
      <c r="AA637" s="18"/>
      <c r="AB637"/>
      <c r="AT637" s="73"/>
      <c r="AU637" s="73"/>
      <c r="AV637" s="114"/>
      <c r="AW637" s="113"/>
      <c r="AX637" s="18"/>
      <c r="AY637" s="130"/>
    </row>
    <row r="638" spans="2:51" s="20" customFormat="1" x14ac:dyDescent="0.25">
      <c r="B638" s="18">
        <v>20.2</v>
      </c>
      <c r="C638" s="18">
        <v>91</v>
      </c>
      <c r="D638" s="18">
        <v>20.2</v>
      </c>
      <c r="E638" s="18">
        <v>5.4</v>
      </c>
      <c r="F638" s="18">
        <v>5.4</v>
      </c>
      <c r="G638" s="18">
        <v>22</v>
      </c>
      <c r="H638" s="18">
        <v>1020.7</v>
      </c>
      <c r="I638" s="18">
        <v>1</v>
      </c>
      <c r="J638" s="18">
        <v>0</v>
      </c>
      <c r="K638" s="18">
        <v>0</v>
      </c>
      <c r="L638" s="18">
        <v>0.8</v>
      </c>
      <c r="M638" s="18">
        <v>20.100000000000001</v>
      </c>
      <c r="N638">
        <v>226.4</v>
      </c>
      <c r="O638">
        <v>24.6</v>
      </c>
      <c r="P638">
        <v>25.4</v>
      </c>
      <c r="Q638" s="117">
        <v>0.436805555555556</v>
      </c>
      <c r="R638"/>
      <c r="S638" s="216">
        <f t="shared" si="25"/>
        <v>25.4</v>
      </c>
      <c r="T638" s="216">
        <f t="shared" si="24"/>
        <v>3.1999999999999993</v>
      </c>
      <c r="U638" s="208" t="str">
        <f t="shared" si="23"/>
        <v/>
      </c>
      <c r="V638" s="210"/>
      <c r="W638" s="238">
        <f t="shared" si="26"/>
        <v>60</v>
      </c>
      <c r="X638" s="350"/>
      <c r="Z638"/>
      <c r="AA638" s="18"/>
      <c r="AB638"/>
      <c r="AT638" s="73"/>
      <c r="AU638" s="73"/>
      <c r="AV638" s="114"/>
      <c r="AW638" s="113"/>
      <c r="AX638" s="18"/>
      <c r="AY638" s="130"/>
    </row>
    <row r="639" spans="2:51" s="20" customFormat="1" x14ac:dyDescent="0.25">
      <c r="B639" s="18">
        <v>20.2</v>
      </c>
      <c r="C639" s="18">
        <v>91</v>
      </c>
      <c r="D639" s="18">
        <v>20.2</v>
      </c>
      <c r="E639" s="18">
        <v>2.2000000000000002</v>
      </c>
      <c r="F639" s="18">
        <v>3.6</v>
      </c>
      <c r="G639" s="18">
        <v>32</v>
      </c>
      <c r="H639" s="18">
        <v>1020.5</v>
      </c>
      <c r="I639" s="18">
        <v>1</v>
      </c>
      <c r="J639" s="18">
        <v>0</v>
      </c>
      <c r="K639" s="18">
        <v>0</v>
      </c>
      <c r="L639" s="18">
        <v>0.8</v>
      </c>
      <c r="M639" s="18">
        <v>20.100000000000001</v>
      </c>
      <c r="N639">
        <v>226.4</v>
      </c>
      <c r="O639">
        <v>24.6</v>
      </c>
      <c r="P639">
        <v>25.4</v>
      </c>
      <c r="Q639" s="117">
        <v>0.4375</v>
      </c>
      <c r="R639"/>
      <c r="S639" s="216">
        <f t="shared" si="25"/>
        <v>25.4</v>
      </c>
      <c r="T639" s="216">
        <f t="shared" si="24"/>
        <v>3.1999999999999993</v>
      </c>
      <c r="U639" s="208" t="str">
        <f t="shared" si="23"/>
        <v/>
      </c>
      <c r="V639" s="210"/>
      <c r="W639" s="238">
        <f t="shared" si="26"/>
        <v>60</v>
      </c>
      <c r="X639" s="350"/>
      <c r="Z639"/>
      <c r="AA639" s="18"/>
      <c r="AB639"/>
      <c r="AT639" s="73"/>
      <c r="AU639" s="73"/>
      <c r="AV639" s="114"/>
      <c r="AW639" s="113"/>
      <c r="AX639" s="18"/>
      <c r="AY639" s="130"/>
    </row>
    <row r="640" spans="2:51" s="20" customFormat="1" x14ac:dyDescent="0.25">
      <c r="B640" s="18">
        <v>20.100000000000001</v>
      </c>
      <c r="C640" s="18">
        <v>91</v>
      </c>
      <c r="D640" s="18">
        <v>20.100000000000001</v>
      </c>
      <c r="E640" s="18">
        <v>1.4</v>
      </c>
      <c r="F640" s="18">
        <v>1.8</v>
      </c>
      <c r="G640" s="18">
        <v>12</v>
      </c>
      <c r="H640" s="18">
        <v>1020.8</v>
      </c>
      <c r="I640" s="18">
        <v>1</v>
      </c>
      <c r="J640" s="18">
        <v>0</v>
      </c>
      <c r="K640" s="18">
        <v>0</v>
      </c>
      <c r="L640" s="18">
        <v>0.8</v>
      </c>
      <c r="M640" s="18">
        <v>20.100000000000001</v>
      </c>
      <c r="N640">
        <v>226.4</v>
      </c>
      <c r="O640">
        <v>24.7</v>
      </c>
      <c r="P640">
        <v>25.5</v>
      </c>
      <c r="Q640" s="117">
        <v>0.438194444444444</v>
      </c>
      <c r="R640"/>
      <c r="S640" s="216">
        <f t="shared" si="25"/>
        <v>25.5</v>
      </c>
      <c r="T640" s="216">
        <f t="shared" si="24"/>
        <v>3.3999999999999986</v>
      </c>
      <c r="U640" s="208" t="str">
        <f t="shared" si="23"/>
        <v/>
      </c>
      <c r="V640" s="210"/>
      <c r="W640" s="238">
        <f t="shared" si="26"/>
        <v>60</v>
      </c>
      <c r="X640" s="350"/>
      <c r="Z640"/>
      <c r="AA640" s="18"/>
      <c r="AB640"/>
      <c r="AT640" s="73"/>
      <c r="AU640" s="73"/>
      <c r="AV640" s="114"/>
      <c r="AW640" s="113"/>
      <c r="AX640" s="18"/>
      <c r="AY640" s="130"/>
    </row>
    <row r="641" spans="2:51" s="20" customFormat="1" x14ac:dyDescent="0.25">
      <c r="B641" s="18">
        <v>20.2</v>
      </c>
      <c r="C641" s="18">
        <v>90</v>
      </c>
      <c r="D641" s="18">
        <v>20.2</v>
      </c>
      <c r="E641" s="18">
        <v>3.6</v>
      </c>
      <c r="F641" s="18">
        <v>3.6</v>
      </c>
      <c r="G641" s="18">
        <v>36</v>
      </c>
      <c r="H641" s="18">
        <v>1020.7</v>
      </c>
      <c r="I641" s="18">
        <v>1</v>
      </c>
      <c r="J641" s="18">
        <v>0</v>
      </c>
      <c r="K641" s="18">
        <v>0</v>
      </c>
      <c r="L641" s="18">
        <v>0.8</v>
      </c>
      <c r="M641" s="18">
        <v>20.100000000000001</v>
      </c>
      <c r="N641">
        <v>226.4</v>
      </c>
      <c r="O641">
        <v>24.7</v>
      </c>
      <c r="P641">
        <v>25.5</v>
      </c>
      <c r="Q641" s="117">
        <v>0.43888888888888899</v>
      </c>
      <c r="R641"/>
      <c r="S641" s="216">
        <f t="shared" si="25"/>
        <v>25.5</v>
      </c>
      <c r="T641" s="216">
        <f t="shared" si="24"/>
        <v>3.3000000000000007</v>
      </c>
      <c r="U641" s="208" t="str">
        <f t="shared" si="23"/>
        <v/>
      </c>
      <c r="V641" s="210"/>
      <c r="W641" s="238">
        <f t="shared" si="26"/>
        <v>60</v>
      </c>
      <c r="X641" s="350"/>
      <c r="Z641"/>
      <c r="AA641" s="18"/>
      <c r="AB641"/>
      <c r="AT641" s="73"/>
      <c r="AU641" s="73"/>
      <c r="AV641" s="114"/>
      <c r="AW641" s="113"/>
      <c r="AX641" s="18"/>
      <c r="AY641" s="130"/>
    </row>
    <row r="642" spans="2:51" s="20" customFormat="1" x14ac:dyDescent="0.25">
      <c r="B642" s="18">
        <v>20.2</v>
      </c>
      <c r="C642" s="18">
        <v>90</v>
      </c>
      <c r="D642" s="18">
        <v>20.2</v>
      </c>
      <c r="E642" s="18">
        <v>5.8</v>
      </c>
      <c r="F642" s="18">
        <v>7.2</v>
      </c>
      <c r="G642" s="18">
        <v>5</v>
      </c>
      <c r="H642" s="18">
        <v>1020.5</v>
      </c>
      <c r="I642" s="18">
        <v>1</v>
      </c>
      <c r="J642" s="18">
        <v>0</v>
      </c>
      <c r="K642" s="18">
        <v>0</v>
      </c>
      <c r="L642" s="18">
        <v>0.8</v>
      </c>
      <c r="M642" s="18">
        <v>20.100000000000001</v>
      </c>
      <c r="N642">
        <v>226.4</v>
      </c>
      <c r="O642">
        <v>24.8</v>
      </c>
      <c r="P642">
        <v>25.6</v>
      </c>
      <c r="Q642" s="117">
        <v>0.43958333333333299</v>
      </c>
      <c r="R642"/>
      <c r="S642" s="216">
        <f t="shared" si="25"/>
        <v>25.6</v>
      </c>
      <c r="T642" s="216">
        <f t="shared" si="24"/>
        <v>3.4000000000000021</v>
      </c>
      <c r="U642" s="208" t="str">
        <f t="shared" si="23"/>
        <v/>
      </c>
      <c r="V642" s="210"/>
      <c r="W642" s="238">
        <f t="shared" si="26"/>
        <v>60</v>
      </c>
      <c r="X642" s="350"/>
      <c r="Z642"/>
      <c r="AA642" s="18"/>
      <c r="AB642"/>
      <c r="AT642" s="73"/>
      <c r="AU642" s="73"/>
      <c r="AV642" s="114"/>
      <c r="AW642" s="113"/>
      <c r="AX642" s="18"/>
      <c r="AY642" s="130"/>
    </row>
    <row r="643" spans="2:51" s="20" customFormat="1" x14ac:dyDescent="0.25">
      <c r="B643" s="18">
        <v>20.2</v>
      </c>
      <c r="C643" s="18">
        <v>90</v>
      </c>
      <c r="D643" s="18">
        <v>20.2</v>
      </c>
      <c r="E643" s="18">
        <v>4</v>
      </c>
      <c r="F643" s="18">
        <v>5.4</v>
      </c>
      <c r="G643" s="18">
        <v>38</v>
      </c>
      <c r="H643" s="18">
        <v>1020.5</v>
      </c>
      <c r="I643" s="18">
        <v>1</v>
      </c>
      <c r="J643" s="18">
        <v>0</v>
      </c>
      <c r="K643" s="18">
        <v>0</v>
      </c>
      <c r="L643" s="18">
        <v>0.8</v>
      </c>
      <c r="M643" s="18">
        <v>20.100000000000001</v>
      </c>
      <c r="N643">
        <v>226.4</v>
      </c>
      <c r="O643">
        <v>24.9</v>
      </c>
      <c r="P643">
        <v>25.7</v>
      </c>
      <c r="Q643" s="117">
        <v>0.44027777777777799</v>
      </c>
      <c r="R643"/>
      <c r="S643" s="216">
        <f t="shared" si="25"/>
        <v>25.7</v>
      </c>
      <c r="T643" s="216">
        <f t="shared" si="24"/>
        <v>3.5</v>
      </c>
      <c r="U643" s="208" t="str">
        <f t="shared" si="23"/>
        <v/>
      </c>
      <c r="V643" s="210"/>
      <c r="W643" s="238">
        <f t="shared" si="26"/>
        <v>60</v>
      </c>
      <c r="X643" s="350"/>
      <c r="Z643"/>
      <c r="AA643" s="18"/>
      <c r="AB643"/>
      <c r="AT643" s="73"/>
      <c r="AU643" s="73"/>
      <c r="AV643" s="114"/>
      <c r="AW643" s="113"/>
      <c r="AX643" s="18"/>
      <c r="AY643" s="130"/>
    </row>
    <row r="644" spans="2:51" s="20" customFormat="1" x14ac:dyDescent="0.25">
      <c r="B644" s="18">
        <v>20.2</v>
      </c>
      <c r="C644" s="18">
        <v>89</v>
      </c>
      <c r="D644" s="18">
        <v>20.2</v>
      </c>
      <c r="E644" s="18">
        <v>4.7</v>
      </c>
      <c r="F644" s="18">
        <v>5.4</v>
      </c>
      <c r="G644" s="18">
        <v>46</v>
      </c>
      <c r="H644" s="18">
        <v>1020.7</v>
      </c>
      <c r="I644" s="18">
        <v>1</v>
      </c>
      <c r="J644" s="18">
        <v>0</v>
      </c>
      <c r="K644" s="18">
        <v>0</v>
      </c>
      <c r="L644" s="18">
        <v>0.8</v>
      </c>
      <c r="M644" s="18">
        <v>20.100000000000001</v>
      </c>
      <c r="N644">
        <v>226.4</v>
      </c>
      <c r="O644">
        <v>25</v>
      </c>
      <c r="P644">
        <v>25.7</v>
      </c>
      <c r="Q644" s="117">
        <v>0.44097222222222199</v>
      </c>
      <c r="R644"/>
      <c r="S644" s="216">
        <f t="shared" si="25"/>
        <v>25.7</v>
      </c>
      <c r="T644" s="216">
        <f t="shared" si="24"/>
        <v>3.5</v>
      </c>
      <c r="U644" s="208" t="str">
        <f t="shared" si="23"/>
        <v/>
      </c>
      <c r="V644" s="210"/>
      <c r="W644" s="238">
        <f t="shared" si="26"/>
        <v>60</v>
      </c>
      <c r="X644" s="350"/>
      <c r="Z644"/>
      <c r="AA644" s="18"/>
      <c r="AB644"/>
      <c r="AT644" s="73"/>
      <c r="AU644" s="73"/>
      <c r="AV644" s="114"/>
      <c r="AW644" s="113"/>
      <c r="AX644" s="18"/>
      <c r="AY644" s="130"/>
    </row>
    <row r="645" spans="2:51" s="20" customFormat="1" x14ac:dyDescent="0.25">
      <c r="B645" s="18">
        <v>20.2</v>
      </c>
      <c r="C645" s="18">
        <v>89</v>
      </c>
      <c r="D645" s="18">
        <v>20.2</v>
      </c>
      <c r="E645" s="18">
        <v>3.2</v>
      </c>
      <c r="F645" s="18">
        <v>3.6</v>
      </c>
      <c r="G645" s="18">
        <v>43</v>
      </c>
      <c r="H645" s="18">
        <v>1020.7</v>
      </c>
      <c r="I645" s="18">
        <v>1</v>
      </c>
      <c r="J645" s="18">
        <v>0</v>
      </c>
      <c r="K645" s="18">
        <v>0</v>
      </c>
      <c r="L645" s="18">
        <v>0.8</v>
      </c>
      <c r="M645" s="18">
        <v>20.100000000000001</v>
      </c>
      <c r="N645">
        <v>226.4</v>
      </c>
      <c r="O645">
        <v>25</v>
      </c>
      <c r="P645">
        <v>25.8</v>
      </c>
      <c r="Q645" s="117">
        <v>0.44166666666666698</v>
      </c>
      <c r="R645"/>
      <c r="S645" s="216">
        <f t="shared" si="25"/>
        <v>25.8</v>
      </c>
      <c r="T645" s="216">
        <f t="shared" si="24"/>
        <v>3.6000000000000014</v>
      </c>
      <c r="U645" s="208" t="str">
        <f t="shared" si="23"/>
        <v/>
      </c>
      <c r="V645" s="210"/>
      <c r="W645" s="238">
        <f t="shared" si="26"/>
        <v>60</v>
      </c>
      <c r="X645" s="350"/>
      <c r="Z645"/>
      <c r="AA645" s="18"/>
      <c r="AB645"/>
      <c r="AT645" s="73"/>
      <c r="AU645" s="73"/>
      <c r="AV645" s="114"/>
      <c r="AW645" s="113"/>
      <c r="AX645" s="18"/>
      <c r="AY645" s="130"/>
    </row>
    <row r="646" spans="2:51" s="20" customFormat="1" x14ac:dyDescent="0.25">
      <c r="B646" s="18">
        <v>20.3</v>
      </c>
      <c r="C646" s="18">
        <v>89</v>
      </c>
      <c r="D646" s="18">
        <v>20.3</v>
      </c>
      <c r="E646" s="18">
        <v>5</v>
      </c>
      <c r="F646" s="18">
        <v>7.2</v>
      </c>
      <c r="G646" s="18">
        <v>20</v>
      </c>
      <c r="H646" s="18">
        <v>1020.7</v>
      </c>
      <c r="I646" s="18">
        <v>1</v>
      </c>
      <c r="J646" s="18">
        <v>0</v>
      </c>
      <c r="K646" s="18">
        <v>0</v>
      </c>
      <c r="L646" s="18">
        <v>0.8</v>
      </c>
      <c r="M646" s="18">
        <v>20.100000000000001</v>
      </c>
      <c r="N646">
        <v>226.4</v>
      </c>
      <c r="O646">
        <v>25.1</v>
      </c>
      <c r="P646">
        <v>25.9</v>
      </c>
      <c r="Q646" s="117">
        <v>0.44236111111111098</v>
      </c>
      <c r="R646"/>
      <c r="S646" s="216">
        <f t="shared" si="25"/>
        <v>25.9</v>
      </c>
      <c r="T646" s="216">
        <f t="shared" si="24"/>
        <v>3.5999999999999979</v>
      </c>
      <c r="U646" s="208" t="str">
        <f t="shared" si="23"/>
        <v/>
      </c>
      <c r="V646" s="210"/>
      <c r="W646" s="238">
        <f t="shared" si="26"/>
        <v>60</v>
      </c>
      <c r="X646" s="350"/>
      <c r="Z646"/>
      <c r="AA646" s="18"/>
      <c r="AB646"/>
      <c r="AT646" s="73"/>
      <c r="AU646" s="73"/>
      <c r="AV646" s="114"/>
      <c r="AW646" s="113"/>
      <c r="AX646" s="18"/>
      <c r="AY646" s="130"/>
    </row>
    <row r="647" spans="2:51" s="20" customFormat="1" x14ac:dyDescent="0.25">
      <c r="B647" s="18">
        <v>20.399999999999999</v>
      </c>
      <c r="C647" s="18">
        <v>89</v>
      </c>
      <c r="D647" s="18">
        <v>20.399999999999999</v>
      </c>
      <c r="E647" s="18">
        <v>4</v>
      </c>
      <c r="F647" s="18">
        <v>5.4</v>
      </c>
      <c r="G647" s="18">
        <v>15</v>
      </c>
      <c r="H647" s="18">
        <v>1020.6</v>
      </c>
      <c r="I647" s="18">
        <v>1</v>
      </c>
      <c r="J647" s="18">
        <v>0</v>
      </c>
      <c r="K647" s="18">
        <v>0</v>
      </c>
      <c r="L647" s="18">
        <v>0.8</v>
      </c>
      <c r="M647" s="18">
        <v>20.100000000000001</v>
      </c>
      <c r="N647">
        <v>226.4</v>
      </c>
      <c r="O647">
        <v>25.1</v>
      </c>
      <c r="P647">
        <v>26</v>
      </c>
      <c r="Q647" s="117">
        <v>0.44305555555555598</v>
      </c>
      <c r="R647"/>
      <c r="S647" s="216">
        <f t="shared" si="25"/>
        <v>26</v>
      </c>
      <c r="T647" s="216">
        <f t="shared" si="24"/>
        <v>3.6000000000000014</v>
      </c>
      <c r="U647" s="208" t="str">
        <f t="shared" si="23"/>
        <v/>
      </c>
      <c r="V647" s="210"/>
      <c r="W647" s="238">
        <f t="shared" si="26"/>
        <v>60</v>
      </c>
      <c r="X647" s="350"/>
      <c r="Z647"/>
      <c r="AA647" s="18"/>
      <c r="AB647"/>
      <c r="AT647" s="73"/>
      <c r="AU647" s="73"/>
      <c r="AV647" s="114"/>
      <c r="AW647" s="113"/>
      <c r="AX647" s="18"/>
      <c r="AY647" s="130"/>
    </row>
    <row r="648" spans="2:51" s="20" customFormat="1" x14ac:dyDescent="0.25">
      <c r="B648" s="18">
        <v>20.5</v>
      </c>
      <c r="C648" s="18">
        <v>88</v>
      </c>
      <c r="D648" s="18">
        <v>20.5</v>
      </c>
      <c r="E648" s="18">
        <v>6.1</v>
      </c>
      <c r="F648" s="18">
        <v>7.2</v>
      </c>
      <c r="G648" s="18">
        <v>29</v>
      </c>
      <c r="H648" s="18">
        <v>1020.5</v>
      </c>
      <c r="I648" s="18">
        <v>1</v>
      </c>
      <c r="J648" s="18">
        <v>0</v>
      </c>
      <c r="K648" s="18">
        <v>0</v>
      </c>
      <c r="L648" s="18">
        <v>0.8</v>
      </c>
      <c r="M648" s="18">
        <v>20.100000000000001</v>
      </c>
      <c r="N648">
        <v>226.4</v>
      </c>
      <c r="O648">
        <v>25.2</v>
      </c>
      <c r="P648">
        <v>26</v>
      </c>
      <c r="Q648" s="117">
        <v>0.44374999999999998</v>
      </c>
      <c r="R648"/>
      <c r="S648" s="216">
        <f t="shared" si="25"/>
        <v>26</v>
      </c>
      <c r="T648" s="216">
        <f t="shared" si="24"/>
        <v>3.5</v>
      </c>
      <c r="U648" s="208" t="str">
        <f t="shared" si="23"/>
        <v/>
      </c>
      <c r="V648" s="210"/>
      <c r="W648" s="238">
        <f t="shared" si="26"/>
        <v>60</v>
      </c>
      <c r="X648" s="350"/>
      <c r="Z648"/>
      <c r="AA648" s="18"/>
      <c r="AB648"/>
      <c r="AT648" s="73"/>
      <c r="AU648" s="73"/>
      <c r="AV648" s="114"/>
      <c r="AW648" s="113"/>
      <c r="AX648" s="18"/>
      <c r="AY648" s="130"/>
    </row>
    <row r="649" spans="2:51" s="20" customFormat="1" x14ac:dyDescent="0.25">
      <c r="B649" s="18">
        <v>20.5</v>
      </c>
      <c r="C649" s="18">
        <v>88</v>
      </c>
      <c r="D649" s="18">
        <v>20.5</v>
      </c>
      <c r="E649" s="18">
        <v>5.4</v>
      </c>
      <c r="F649" s="18">
        <v>5.4</v>
      </c>
      <c r="G649" s="18">
        <v>31</v>
      </c>
      <c r="H649" s="18">
        <v>1020.5</v>
      </c>
      <c r="I649" s="18">
        <v>1</v>
      </c>
      <c r="J649" s="18">
        <v>0</v>
      </c>
      <c r="K649" s="18">
        <v>0</v>
      </c>
      <c r="L649" s="18">
        <v>0.8</v>
      </c>
      <c r="M649" s="18">
        <v>20.100000000000001</v>
      </c>
      <c r="N649">
        <v>226.4</v>
      </c>
      <c r="O649">
        <v>25.3</v>
      </c>
      <c r="P649">
        <v>26.1</v>
      </c>
      <c r="Q649" s="117">
        <v>0.44444444444444398</v>
      </c>
      <c r="R649"/>
      <c r="S649" s="216">
        <f t="shared" si="25"/>
        <v>26.1</v>
      </c>
      <c r="T649" s="216">
        <f t="shared" si="24"/>
        <v>3.6000000000000014</v>
      </c>
      <c r="U649" s="208" t="str">
        <f t="shared" si="23"/>
        <v/>
      </c>
      <c r="V649" s="210"/>
      <c r="W649" s="238">
        <f t="shared" si="26"/>
        <v>60</v>
      </c>
      <c r="X649" s="350"/>
      <c r="Z649"/>
      <c r="AA649" s="18"/>
      <c r="AB649"/>
      <c r="AT649" s="73"/>
      <c r="AU649" s="73"/>
      <c r="AV649" s="114"/>
      <c r="AW649" s="113"/>
      <c r="AX649" s="18"/>
      <c r="AY649" s="130"/>
    </row>
    <row r="650" spans="2:51" s="20" customFormat="1" x14ac:dyDescent="0.25">
      <c r="B650" s="18">
        <v>20.5</v>
      </c>
      <c r="C650" s="18">
        <v>88</v>
      </c>
      <c r="D650" s="18">
        <v>20.5</v>
      </c>
      <c r="E650" s="18">
        <v>3.6</v>
      </c>
      <c r="F650" s="18">
        <v>5.4</v>
      </c>
      <c r="G650" s="18">
        <v>93</v>
      </c>
      <c r="H650" s="18">
        <v>1020.8</v>
      </c>
      <c r="I650" s="18">
        <v>1</v>
      </c>
      <c r="J650" s="18">
        <v>0</v>
      </c>
      <c r="K650" s="18">
        <v>0</v>
      </c>
      <c r="L650" s="18">
        <v>0.8</v>
      </c>
      <c r="M650" s="18">
        <v>20.100000000000001</v>
      </c>
      <c r="N650">
        <v>226.4</v>
      </c>
      <c r="O650">
        <v>25.4</v>
      </c>
      <c r="P650">
        <v>26.2</v>
      </c>
      <c r="Q650" s="117">
        <v>0.44513888888888897</v>
      </c>
      <c r="R650"/>
      <c r="S650" s="216">
        <f t="shared" si="25"/>
        <v>26.2</v>
      </c>
      <c r="T650" s="216">
        <f t="shared" si="24"/>
        <v>3.6999999999999993</v>
      </c>
      <c r="U650" s="208" t="str">
        <f t="shared" si="23"/>
        <v/>
      </c>
      <c r="V650" s="210"/>
      <c r="W650" s="238">
        <f t="shared" si="26"/>
        <v>60</v>
      </c>
      <c r="X650" s="350"/>
      <c r="Z650"/>
      <c r="AA650" s="18"/>
      <c r="AB650"/>
      <c r="AT650" s="73"/>
      <c r="AU650" s="73"/>
      <c r="AV650" s="114"/>
      <c r="AW650" s="113"/>
      <c r="AX650" s="18"/>
      <c r="AY650" s="130"/>
    </row>
    <row r="651" spans="2:51" s="20" customFormat="1" x14ac:dyDescent="0.25">
      <c r="B651" s="18">
        <v>20.6</v>
      </c>
      <c r="C651" s="18">
        <v>88</v>
      </c>
      <c r="D651" s="18">
        <v>20.6</v>
      </c>
      <c r="E651" s="18">
        <v>5.4</v>
      </c>
      <c r="F651" s="18">
        <v>7.2</v>
      </c>
      <c r="G651" s="18">
        <v>41</v>
      </c>
      <c r="H651" s="18">
        <v>1020.7</v>
      </c>
      <c r="I651" s="18">
        <v>1</v>
      </c>
      <c r="J651" s="18">
        <v>0</v>
      </c>
      <c r="K651" s="18">
        <v>0</v>
      </c>
      <c r="L651" s="18">
        <v>0.8</v>
      </c>
      <c r="M651" s="18">
        <v>20.100000000000001</v>
      </c>
      <c r="N651">
        <v>226.4</v>
      </c>
      <c r="O651">
        <v>25.5</v>
      </c>
      <c r="P651">
        <v>26.2</v>
      </c>
      <c r="Q651" s="117">
        <v>0.44583333333333303</v>
      </c>
      <c r="R651"/>
      <c r="S651" s="216">
        <f t="shared" si="25"/>
        <v>26.2</v>
      </c>
      <c r="T651" s="216">
        <f t="shared" si="24"/>
        <v>3.5999999999999979</v>
      </c>
      <c r="U651" s="208" t="str">
        <f t="shared" si="23"/>
        <v/>
      </c>
      <c r="V651" s="210"/>
      <c r="W651" s="238">
        <f t="shared" si="26"/>
        <v>60</v>
      </c>
      <c r="X651" s="350"/>
      <c r="Z651"/>
      <c r="AA651" s="18"/>
      <c r="AB651"/>
      <c r="AT651" s="73"/>
      <c r="AU651" s="73"/>
      <c r="AV651" s="114"/>
      <c r="AW651" s="113"/>
      <c r="AX651" s="18"/>
      <c r="AY651" s="130"/>
    </row>
    <row r="652" spans="2:51" s="20" customFormat="1" x14ac:dyDescent="0.25">
      <c r="B652" s="18">
        <v>20.6</v>
      </c>
      <c r="C652" s="18">
        <v>87</v>
      </c>
      <c r="D652" s="18">
        <v>20.6</v>
      </c>
      <c r="E652" s="18">
        <v>1.8</v>
      </c>
      <c r="F652" s="18">
        <v>1.8</v>
      </c>
      <c r="G652" s="18">
        <v>40</v>
      </c>
      <c r="H652" s="18">
        <v>1020.9</v>
      </c>
      <c r="I652" s="18">
        <v>1</v>
      </c>
      <c r="J652" s="18">
        <v>0</v>
      </c>
      <c r="K652" s="18">
        <v>0</v>
      </c>
      <c r="L652" s="18">
        <v>0.8</v>
      </c>
      <c r="M652" s="18">
        <v>20.100000000000001</v>
      </c>
      <c r="N652">
        <v>226.4</v>
      </c>
      <c r="O652">
        <v>25.7</v>
      </c>
      <c r="P652">
        <v>26.3</v>
      </c>
      <c r="Q652" s="117">
        <v>0.44652777777777802</v>
      </c>
      <c r="R652"/>
      <c r="S652" s="216">
        <f t="shared" si="25"/>
        <v>26.3</v>
      </c>
      <c r="T652" s="216">
        <f t="shared" si="24"/>
        <v>3.6999999999999993</v>
      </c>
      <c r="U652" s="208" t="str">
        <f t="shared" ref="U652:U715" si="27">IF(J652&gt;0,60,"")</f>
        <v/>
      </c>
      <c r="V652" s="210"/>
      <c r="W652" s="238">
        <f t="shared" si="26"/>
        <v>60</v>
      </c>
      <c r="X652" s="350"/>
      <c r="Z652"/>
      <c r="AA652" s="18"/>
      <c r="AB652"/>
      <c r="AT652" s="73"/>
      <c r="AU652" s="73"/>
      <c r="AV652" s="114"/>
      <c r="AW652" s="113"/>
      <c r="AX652" s="18"/>
      <c r="AY652" s="130"/>
    </row>
    <row r="653" spans="2:51" s="20" customFormat="1" x14ac:dyDescent="0.25">
      <c r="B653" s="18">
        <v>20.8</v>
      </c>
      <c r="C653" s="18">
        <v>87</v>
      </c>
      <c r="D653" s="18">
        <v>20.8</v>
      </c>
      <c r="E653" s="18">
        <v>2.9</v>
      </c>
      <c r="F653" s="18">
        <v>3.6</v>
      </c>
      <c r="G653" s="18">
        <v>46</v>
      </c>
      <c r="H653" s="18">
        <v>1020.5</v>
      </c>
      <c r="I653" s="18">
        <v>1</v>
      </c>
      <c r="J653" s="18">
        <v>0</v>
      </c>
      <c r="K653" s="18">
        <v>0</v>
      </c>
      <c r="L653" s="18">
        <v>0.8</v>
      </c>
      <c r="M653" s="18">
        <v>20.100000000000001</v>
      </c>
      <c r="N653">
        <v>226.4</v>
      </c>
      <c r="O653">
        <v>25.8</v>
      </c>
      <c r="P653">
        <v>26.4</v>
      </c>
      <c r="Q653" s="117">
        <v>0.44722222222222202</v>
      </c>
      <c r="R653"/>
      <c r="S653" s="216">
        <f t="shared" si="25"/>
        <v>26.4</v>
      </c>
      <c r="T653" s="216">
        <f t="shared" si="24"/>
        <v>3.5999999999999979</v>
      </c>
      <c r="U653" s="208" t="str">
        <f t="shared" si="27"/>
        <v/>
      </c>
      <c r="V653" s="210"/>
      <c r="W653" s="238">
        <f t="shared" si="26"/>
        <v>60</v>
      </c>
      <c r="X653" s="350"/>
      <c r="Z653"/>
      <c r="AA653" s="18"/>
      <c r="AB653"/>
      <c r="AT653" s="73"/>
      <c r="AU653" s="73"/>
      <c r="AV653" s="114"/>
      <c r="AW653" s="113"/>
      <c r="AX653" s="18"/>
      <c r="AY653" s="130"/>
    </row>
    <row r="654" spans="2:51" s="20" customFormat="1" x14ac:dyDescent="0.25">
      <c r="B654" s="18">
        <v>20.9</v>
      </c>
      <c r="C654" s="18">
        <v>87</v>
      </c>
      <c r="D654" s="18">
        <v>20.9</v>
      </c>
      <c r="E654" s="18">
        <v>4.7</v>
      </c>
      <c r="F654" s="18">
        <v>5.4</v>
      </c>
      <c r="G654" s="18">
        <v>9</v>
      </c>
      <c r="H654" s="18">
        <v>1020.7</v>
      </c>
      <c r="I654" s="18">
        <v>1</v>
      </c>
      <c r="J654" s="18">
        <v>0</v>
      </c>
      <c r="K654" s="18">
        <v>0</v>
      </c>
      <c r="L654" s="18">
        <v>0.8</v>
      </c>
      <c r="M654" s="18">
        <v>20.100000000000001</v>
      </c>
      <c r="N654">
        <v>226.4</v>
      </c>
      <c r="O654">
        <v>26</v>
      </c>
      <c r="P654">
        <v>26.6</v>
      </c>
      <c r="Q654" s="117">
        <v>0.44791666666666702</v>
      </c>
      <c r="R654"/>
      <c r="S654" s="216">
        <f t="shared" si="25"/>
        <v>26.6</v>
      </c>
      <c r="T654" s="216">
        <f t="shared" si="24"/>
        <v>3.7000000000000028</v>
      </c>
      <c r="U654" s="208" t="str">
        <f t="shared" si="27"/>
        <v/>
      </c>
      <c r="V654" s="210"/>
      <c r="W654" s="238">
        <f t="shared" si="26"/>
        <v>60</v>
      </c>
      <c r="X654" s="350"/>
      <c r="Z654"/>
      <c r="AA654" s="18"/>
      <c r="AB654"/>
      <c r="AT654" s="73"/>
      <c r="AU654" s="73"/>
      <c r="AV654" s="114"/>
      <c r="AW654" s="113"/>
      <c r="AX654" s="18"/>
      <c r="AY654" s="130"/>
    </row>
    <row r="655" spans="2:51" s="20" customFormat="1" x14ac:dyDescent="0.25">
      <c r="B655" s="18">
        <v>21</v>
      </c>
      <c r="C655" s="18">
        <v>86</v>
      </c>
      <c r="D655" s="18">
        <v>21</v>
      </c>
      <c r="E655" s="18">
        <v>3.6</v>
      </c>
      <c r="F655" s="18">
        <v>3.6</v>
      </c>
      <c r="G655" s="18">
        <v>37</v>
      </c>
      <c r="H655" s="18">
        <v>1020.6</v>
      </c>
      <c r="I655" s="18">
        <v>1</v>
      </c>
      <c r="J655" s="18">
        <v>0</v>
      </c>
      <c r="K655" s="18">
        <v>0</v>
      </c>
      <c r="L655" s="18">
        <v>0.8</v>
      </c>
      <c r="M655" s="18">
        <v>20.100000000000001</v>
      </c>
      <c r="N655">
        <v>226.4</v>
      </c>
      <c r="O655">
        <v>26.1</v>
      </c>
      <c r="P655">
        <v>26.7</v>
      </c>
      <c r="Q655" s="117">
        <v>0.44861111111111102</v>
      </c>
      <c r="R655"/>
      <c r="S655" s="216">
        <f t="shared" si="25"/>
        <v>26.7</v>
      </c>
      <c r="T655" s="216">
        <f t="shared" si="24"/>
        <v>3.6999999999999993</v>
      </c>
      <c r="U655" s="208" t="str">
        <f t="shared" si="27"/>
        <v/>
      </c>
      <c r="V655" s="210"/>
      <c r="W655" s="238">
        <f t="shared" si="26"/>
        <v>60</v>
      </c>
      <c r="X655" s="350"/>
      <c r="Z655"/>
      <c r="AA655" s="18"/>
      <c r="AB655"/>
      <c r="AT655" s="73"/>
      <c r="AU655" s="73"/>
      <c r="AV655" s="114"/>
      <c r="AW655" s="113"/>
      <c r="AX655" s="18"/>
      <c r="AY655" s="130"/>
    </row>
    <row r="656" spans="2:51" s="20" customFormat="1" x14ac:dyDescent="0.25">
      <c r="B656" s="18">
        <v>21</v>
      </c>
      <c r="C656" s="18">
        <v>86</v>
      </c>
      <c r="D656" s="18">
        <v>21</v>
      </c>
      <c r="E656" s="18">
        <v>5.4</v>
      </c>
      <c r="F656" s="18">
        <v>5.4</v>
      </c>
      <c r="G656" s="18">
        <v>25</v>
      </c>
      <c r="H656" s="18">
        <v>1020.7</v>
      </c>
      <c r="I656" s="18">
        <v>1</v>
      </c>
      <c r="J656" s="18">
        <v>0</v>
      </c>
      <c r="K656" s="18">
        <v>0</v>
      </c>
      <c r="L656" s="18">
        <v>0.8</v>
      </c>
      <c r="M656" s="18">
        <v>20.100000000000001</v>
      </c>
      <c r="N656">
        <v>226.4</v>
      </c>
      <c r="O656">
        <v>26.3</v>
      </c>
      <c r="P656">
        <v>26.9</v>
      </c>
      <c r="Q656" s="117">
        <v>0.44930555555555601</v>
      </c>
      <c r="R656"/>
      <c r="S656" s="216">
        <f t="shared" si="25"/>
        <v>26.9</v>
      </c>
      <c r="T656" s="216">
        <f t="shared" ref="T656:T719" si="28">(S656-B656)-2</f>
        <v>3.8999999999999986</v>
      </c>
      <c r="U656" s="208" t="str">
        <f t="shared" si="27"/>
        <v/>
      </c>
      <c r="V656" s="210"/>
      <c r="W656" s="238">
        <f t="shared" si="26"/>
        <v>60</v>
      </c>
      <c r="X656" s="350"/>
      <c r="Z656"/>
      <c r="AA656" s="18"/>
      <c r="AB656"/>
      <c r="AT656" s="73"/>
      <c r="AU656" s="73"/>
      <c r="AV656" s="114"/>
      <c r="AW656" s="113"/>
      <c r="AX656" s="18"/>
      <c r="AY656" s="130"/>
    </row>
    <row r="657" spans="2:51" s="20" customFormat="1" x14ac:dyDescent="0.25">
      <c r="B657" s="18">
        <v>21</v>
      </c>
      <c r="C657" s="18">
        <v>86</v>
      </c>
      <c r="D657" s="18">
        <v>21</v>
      </c>
      <c r="E657" s="18">
        <v>5</v>
      </c>
      <c r="F657" s="18">
        <v>5.4</v>
      </c>
      <c r="G657" s="18">
        <v>50</v>
      </c>
      <c r="H657" s="18">
        <v>1020.7</v>
      </c>
      <c r="I657" s="18">
        <v>1</v>
      </c>
      <c r="J657" s="18">
        <v>0</v>
      </c>
      <c r="K657" s="18">
        <v>0</v>
      </c>
      <c r="L657" s="18">
        <v>0.8</v>
      </c>
      <c r="M657" s="18">
        <v>20.100000000000001</v>
      </c>
      <c r="N657">
        <v>226.4</v>
      </c>
      <c r="O657">
        <v>26.4</v>
      </c>
      <c r="P657">
        <v>27</v>
      </c>
      <c r="Q657" s="117">
        <v>0.45</v>
      </c>
      <c r="R657"/>
      <c r="S657" s="216">
        <f t="shared" ref="S657:S720" si="29">MAX(O657,P657)</f>
        <v>27</v>
      </c>
      <c r="T657" s="216">
        <f t="shared" si="28"/>
        <v>4</v>
      </c>
      <c r="U657" s="208" t="str">
        <f t="shared" si="27"/>
        <v/>
      </c>
      <c r="V657" s="210"/>
      <c r="W657" s="238">
        <f t="shared" si="26"/>
        <v>60</v>
      </c>
      <c r="X657" s="350"/>
      <c r="Z657"/>
      <c r="AA657" s="18"/>
      <c r="AB657"/>
      <c r="AT657" s="73"/>
      <c r="AU657" s="73"/>
      <c r="AV657" s="114"/>
      <c r="AW657" s="113"/>
      <c r="AX657" s="18"/>
      <c r="AY657" s="130"/>
    </row>
    <row r="658" spans="2:51" s="20" customFormat="1" x14ac:dyDescent="0.25">
      <c r="B658" s="18">
        <v>21.1</v>
      </c>
      <c r="C658" s="18">
        <v>86</v>
      </c>
      <c r="D658" s="18">
        <v>21.1</v>
      </c>
      <c r="E658" s="18">
        <v>4.7</v>
      </c>
      <c r="F658" s="18">
        <v>7.2</v>
      </c>
      <c r="G658" s="18">
        <v>16</v>
      </c>
      <c r="H658" s="18">
        <v>1020.6</v>
      </c>
      <c r="I658" s="18">
        <v>1</v>
      </c>
      <c r="J658" s="18">
        <v>0</v>
      </c>
      <c r="K658" s="18">
        <v>0</v>
      </c>
      <c r="L658" s="18">
        <v>0.8</v>
      </c>
      <c r="M658" s="18">
        <v>20.100000000000001</v>
      </c>
      <c r="N658">
        <v>226.4</v>
      </c>
      <c r="O658">
        <v>26.5</v>
      </c>
      <c r="P658">
        <v>27.1</v>
      </c>
      <c r="Q658" s="117">
        <v>0.45069444444444401</v>
      </c>
      <c r="R658"/>
      <c r="S658" s="216">
        <f t="shared" si="29"/>
        <v>27.1</v>
      </c>
      <c r="T658" s="216">
        <f t="shared" si="28"/>
        <v>4</v>
      </c>
      <c r="U658" s="208" t="str">
        <f t="shared" si="27"/>
        <v/>
      </c>
      <c r="V658" s="210"/>
      <c r="W658" s="238">
        <f t="shared" si="26"/>
        <v>60</v>
      </c>
      <c r="X658" s="350"/>
      <c r="Z658"/>
      <c r="AA658" s="18"/>
      <c r="AB658"/>
      <c r="AT658" s="73"/>
      <c r="AU658" s="73"/>
      <c r="AV658" s="114"/>
      <c r="AW658" s="18"/>
      <c r="AX658" s="18"/>
      <c r="AY658" s="130"/>
    </row>
    <row r="659" spans="2:51" x14ac:dyDescent="0.25">
      <c r="B659" s="18">
        <v>21.2</v>
      </c>
      <c r="C659" s="18">
        <v>85</v>
      </c>
      <c r="D659" s="18">
        <v>21.2</v>
      </c>
      <c r="E659" s="18">
        <v>3.2</v>
      </c>
      <c r="F659" s="18">
        <v>3.6</v>
      </c>
      <c r="G659" s="18">
        <v>35</v>
      </c>
      <c r="H659" s="18">
        <v>1020.7</v>
      </c>
      <c r="I659" s="18">
        <v>1</v>
      </c>
      <c r="J659" s="18">
        <v>0</v>
      </c>
      <c r="K659" s="18">
        <v>0</v>
      </c>
      <c r="L659" s="18">
        <v>0.8</v>
      </c>
      <c r="M659" s="18">
        <v>20.100000000000001</v>
      </c>
      <c r="N659">
        <v>226.4</v>
      </c>
      <c r="O659">
        <v>26.6</v>
      </c>
      <c r="P659">
        <v>27.3</v>
      </c>
      <c r="Q659" s="117">
        <v>0.45138888888888901</v>
      </c>
      <c r="S659" s="216">
        <f t="shared" si="29"/>
        <v>27.3</v>
      </c>
      <c r="T659" s="216">
        <f t="shared" si="28"/>
        <v>4.1000000000000014</v>
      </c>
      <c r="U659" s="208" t="str">
        <f t="shared" si="27"/>
        <v/>
      </c>
      <c r="V659" s="210"/>
      <c r="W659" s="238">
        <f t="shared" si="26"/>
        <v>60</v>
      </c>
      <c r="X659" s="350"/>
      <c r="AT659" s="129"/>
      <c r="AV659" s="114"/>
      <c r="AW659" s="18"/>
      <c r="AY659" s="130"/>
    </row>
    <row r="660" spans="2:51" x14ac:dyDescent="0.25">
      <c r="B660" s="18">
        <v>21.2</v>
      </c>
      <c r="C660" s="18">
        <v>85</v>
      </c>
      <c r="D660" s="18">
        <v>21.2</v>
      </c>
      <c r="E660" s="18">
        <v>2.2000000000000002</v>
      </c>
      <c r="F660" s="18">
        <v>3.6</v>
      </c>
      <c r="G660" s="18">
        <v>56</v>
      </c>
      <c r="H660" s="18">
        <v>1020.5</v>
      </c>
      <c r="I660" s="18">
        <v>1</v>
      </c>
      <c r="J660" s="18">
        <v>0</v>
      </c>
      <c r="K660" s="18">
        <v>0</v>
      </c>
      <c r="L660" s="18">
        <v>0.8</v>
      </c>
      <c r="M660" s="18">
        <v>20.100000000000001</v>
      </c>
      <c r="N660">
        <v>226.4</v>
      </c>
      <c r="O660">
        <v>26.8</v>
      </c>
      <c r="P660">
        <v>27.4</v>
      </c>
      <c r="Q660" s="117">
        <v>0.452083333333333</v>
      </c>
      <c r="S660" s="216">
        <f t="shared" si="29"/>
        <v>27.4</v>
      </c>
      <c r="T660" s="216">
        <f t="shared" si="28"/>
        <v>4.1999999999999993</v>
      </c>
      <c r="U660" s="208" t="str">
        <f t="shared" si="27"/>
        <v/>
      </c>
      <c r="V660" s="210"/>
      <c r="W660" s="238">
        <f t="shared" si="26"/>
        <v>60</v>
      </c>
      <c r="X660" s="350"/>
      <c r="AT660" s="129"/>
      <c r="AV660" s="114"/>
      <c r="AW660" s="18"/>
      <c r="AY660" s="130"/>
    </row>
    <row r="661" spans="2:51" x14ac:dyDescent="0.25">
      <c r="B661" s="18">
        <v>21.3</v>
      </c>
      <c r="C661" s="18">
        <v>84</v>
      </c>
      <c r="D661" s="18">
        <v>21.3</v>
      </c>
      <c r="E661" s="18">
        <v>2.2000000000000002</v>
      </c>
      <c r="F661" s="18">
        <v>3.6</v>
      </c>
      <c r="G661" s="18">
        <v>16</v>
      </c>
      <c r="H661" s="18">
        <v>1020.6</v>
      </c>
      <c r="I661" s="18">
        <v>1</v>
      </c>
      <c r="J661" s="18">
        <v>0</v>
      </c>
      <c r="K661" s="18">
        <v>0</v>
      </c>
      <c r="L661" s="18">
        <v>0.8</v>
      </c>
      <c r="M661" s="18">
        <v>20.100000000000001</v>
      </c>
      <c r="N661">
        <v>226.4</v>
      </c>
      <c r="O661">
        <v>26.9</v>
      </c>
      <c r="P661">
        <v>27.5</v>
      </c>
      <c r="Q661" s="117">
        <v>0.452777777777778</v>
      </c>
      <c r="S661" s="216">
        <f t="shared" si="29"/>
        <v>27.5</v>
      </c>
      <c r="T661" s="216">
        <f t="shared" si="28"/>
        <v>4.1999999999999993</v>
      </c>
      <c r="U661" s="208" t="str">
        <f t="shared" si="27"/>
        <v/>
      </c>
      <c r="V661" s="210"/>
      <c r="W661" s="238">
        <f t="shared" si="26"/>
        <v>60</v>
      </c>
      <c r="X661" s="350"/>
      <c r="AT661" s="129"/>
      <c r="AV661" s="114"/>
      <c r="AW661" s="18"/>
      <c r="AY661" s="130"/>
    </row>
    <row r="662" spans="2:51" x14ac:dyDescent="0.25">
      <c r="B662" s="18">
        <v>21.3</v>
      </c>
      <c r="C662" s="18">
        <v>84</v>
      </c>
      <c r="D662" s="18">
        <v>21.3</v>
      </c>
      <c r="E662" s="18">
        <v>4</v>
      </c>
      <c r="F662" s="18">
        <v>5.4</v>
      </c>
      <c r="G662" s="18">
        <v>53</v>
      </c>
      <c r="H662" s="18">
        <v>1020.7</v>
      </c>
      <c r="I662" s="18">
        <v>1</v>
      </c>
      <c r="J662" s="18">
        <v>0</v>
      </c>
      <c r="K662" s="18">
        <v>0</v>
      </c>
      <c r="L662" s="18">
        <v>0.8</v>
      </c>
      <c r="M662" s="18">
        <v>20.100000000000001</v>
      </c>
      <c r="N662">
        <v>226.4</v>
      </c>
      <c r="O662">
        <v>27</v>
      </c>
      <c r="P662">
        <v>27.7</v>
      </c>
      <c r="Q662" s="117">
        <v>0.453472222222222</v>
      </c>
      <c r="S662" s="216">
        <f t="shared" si="29"/>
        <v>27.7</v>
      </c>
      <c r="T662" s="216">
        <f t="shared" si="28"/>
        <v>4.3999999999999986</v>
      </c>
      <c r="U662" s="208" t="str">
        <f t="shared" si="27"/>
        <v/>
      </c>
      <c r="V662" s="210"/>
      <c r="W662" s="238">
        <f t="shared" si="26"/>
        <v>60</v>
      </c>
      <c r="X662" s="350"/>
      <c r="AT662" s="129"/>
      <c r="AV662" s="114"/>
      <c r="AW662" s="18"/>
      <c r="AY662" s="130"/>
    </row>
    <row r="663" spans="2:51" x14ac:dyDescent="0.25">
      <c r="B663" s="18">
        <v>21.4</v>
      </c>
      <c r="C663" s="18">
        <v>83</v>
      </c>
      <c r="D663" s="18">
        <v>21.4</v>
      </c>
      <c r="E663" s="18">
        <v>3.6</v>
      </c>
      <c r="F663" s="18">
        <v>5.4</v>
      </c>
      <c r="G663" s="18">
        <v>10</v>
      </c>
      <c r="H663" s="18">
        <v>1020.7</v>
      </c>
      <c r="I663" s="18">
        <v>1</v>
      </c>
      <c r="J663" s="18">
        <v>0</v>
      </c>
      <c r="K663" s="18">
        <v>0</v>
      </c>
      <c r="L663" s="18">
        <v>0.8</v>
      </c>
      <c r="M663" s="18">
        <v>20.100000000000001</v>
      </c>
      <c r="N663">
        <v>226.4</v>
      </c>
      <c r="O663">
        <v>27.2</v>
      </c>
      <c r="P663">
        <v>28</v>
      </c>
      <c r="Q663" s="117">
        <v>0.454166666666667</v>
      </c>
      <c r="S663" s="216">
        <f t="shared" si="29"/>
        <v>28</v>
      </c>
      <c r="T663" s="216">
        <f t="shared" si="28"/>
        <v>4.6000000000000014</v>
      </c>
      <c r="U663" s="208" t="str">
        <f t="shared" si="27"/>
        <v/>
      </c>
      <c r="V663" s="210"/>
      <c r="W663" s="238">
        <f t="shared" si="26"/>
        <v>60</v>
      </c>
      <c r="X663" s="350"/>
      <c r="AT663" s="129"/>
      <c r="AV663" s="114"/>
      <c r="AW663" s="18"/>
      <c r="AY663" s="130"/>
    </row>
    <row r="664" spans="2:51" x14ac:dyDescent="0.25">
      <c r="B664" s="18">
        <v>21.4</v>
      </c>
      <c r="C664" s="18">
        <v>83</v>
      </c>
      <c r="D664" s="18">
        <v>21.4</v>
      </c>
      <c r="E664" s="18">
        <v>6.5</v>
      </c>
      <c r="F664" s="18">
        <v>7.2</v>
      </c>
      <c r="G664" s="18">
        <v>23</v>
      </c>
      <c r="H664" s="18">
        <v>1020.7</v>
      </c>
      <c r="I664" s="18">
        <v>1</v>
      </c>
      <c r="J664" s="18">
        <v>0</v>
      </c>
      <c r="K664" s="18">
        <v>0</v>
      </c>
      <c r="L664" s="18">
        <v>0.8</v>
      </c>
      <c r="M664" s="18">
        <v>20.100000000000001</v>
      </c>
      <c r="N664">
        <v>226.4</v>
      </c>
      <c r="O664">
        <v>27.3</v>
      </c>
      <c r="P664">
        <v>28.2</v>
      </c>
      <c r="Q664" s="117">
        <v>0.45486111111111099</v>
      </c>
      <c r="S664" s="216">
        <f t="shared" si="29"/>
        <v>28.2</v>
      </c>
      <c r="T664" s="216">
        <f t="shared" si="28"/>
        <v>4.8000000000000007</v>
      </c>
      <c r="U664" s="208" t="str">
        <f t="shared" si="27"/>
        <v/>
      </c>
      <c r="V664" s="210"/>
      <c r="W664" s="238">
        <f t="shared" si="26"/>
        <v>60</v>
      </c>
      <c r="X664" s="350"/>
      <c r="AT664" s="129"/>
      <c r="AV664" s="114"/>
      <c r="AW664" s="18"/>
      <c r="AY664" s="130"/>
    </row>
    <row r="665" spans="2:51" x14ac:dyDescent="0.25">
      <c r="B665" s="18">
        <v>21.5</v>
      </c>
      <c r="C665" s="18">
        <v>83</v>
      </c>
      <c r="D665" s="18">
        <v>21.5</v>
      </c>
      <c r="E665" s="18">
        <v>4</v>
      </c>
      <c r="F665" s="18">
        <v>5.4</v>
      </c>
      <c r="G665" s="18">
        <v>18</v>
      </c>
      <c r="H665" s="18">
        <v>1020.6</v>
      </c>
      <c r="I665" s="18">
        <v>1</v>
      </c>
      <c r="J665" s="18">
        <v>0</v>
      </c>
      <c r="K665" s="18">
        <v>0</v>
      </c>
      <c r="L665" s="18">
        <v>0.8</v>
      </c>
      <c r="M665" s="18">
        <v>20.100000000000001</v>
      </c>
      <c r="N665">
        <v>226.4</v>
      </c>
      <c r="O665">
        <v>27.4</v>
      </c>
      <c r="P665">
        <v>28.4</v>
      </c>
      <c r="Q665" s="117">
        <v>0.45555555555555599</v>
      </c>
      <c r="S665" s="216">
        <f t="shared" si="29"/>
        <v>28.4</v>
      </c>
      <c r="T665" s="216">
        <f t="shared" si="28"/>
        <v>4.8999999999999986</v>
      </c>
      <c r="U665" s="208" t="str">
        <f t="shared" si="27"/>
        <v/>
      </c>
      <c r="V665" s="210"/>
      <c r="W665" s="238">
        <f t="shared" si="26"/>
        <v>60</v>
      </c>
      <c r="X665" s="350"/>
      <c r="AT665" s="129"/>
      <c r="AV665" s="114"/>
      <c r="AW665" s="18"/>
      <c r="AY665" s="130"/>
    </row>
    <row r="666" spans="2:51" x14ac:dyDescent="0.25">
      <c r="B666" s="18">
        <v>21.6</v>
      </c>
      <c r="C666" s="18">
        <v>82</v>
      </c>
      <c r="D666" s="18">
        <v>21.6</v>
      </c>
      <c r="E666" s="18">
        <v>3.6</v>
      </c>
      <c r="F666" s="18">
        <v>5.4</v>
      </c>
      <c r="G666" s="18">
        <v>45</v>
      </c>
      <c r="H666" s="18">
        <v>1020.8</v>
      </c>
      <c r="I666" s="18">
        <v>1</v>
      </c>
      <c r="J666" s="18">
        <v>0</v>
      </c>
      <c r="K666" s="18">
        <v>0</v>
      </c>
      <c r="L666" s="18">
        <v>0.8</v>
      </c>
      <c r="M666" s="18">
        <v>20.100000000000001</v>
      </c>
      <c r="N666">
        <v>226.4</v>
      </c>
      <c r="O666">
        <v>27.5</v>
      </c>
      <c r="P666">
        <v>28.7</v>
      </c>
      <c r="Q666" s="117">
        <v>0.45624999999999999</v>
      </c>
      <c r="S666" s="216">
        <f t="shared" si="29"/>
        <v>28.7</v>
      </c>
      <c r="T666" s="216">
        <f t="shared" si="28"/>
        <v>5.0999999999999979</v>
      </c>
      <c r="U666" s="208" t="str">
        <f t="shared" si="27"/>
        <v/>
      </c>
      <c r="V666" s="210"/>
      <c r="W666" s="238">
        <f t="shared" si="26"/>
        <v>60</v>
      </c>
      <c r="X666" s="350"/>
      <c r="AT666" s="129"/>
      <c r="AV666" s="114"/>
      <c r="AW666" s="18"/>
      <c r="AY666" s="130"/>
    </row>
    <row r="667" spans="2:51" x14ac:dyDescent="0.25">
      <c r="B667" s="18">
        <v>21.7</v>
      </c>
      <c r="C667" s="18">
        <v>81</v>
      </c>
      <c r="D667" s="18">
        <v>21.7</v>
      </c>
      <c r="E667" s="18">
        <v>5</v>
      </c>
      <c r="F667" s="18">
        <v>5.4</v>
      </c>
      <c r="G667" s="18">
        <v>352</v>
      </c>
      <c r="H667" s="18">
        <v>1020.5</v>
      </c>
      <c r="I667" s="18">
        <v>1</v>
      </c>
      <c r="J667" s="18">
        <v>0</v>
      </c>
      <c r="K667" s="18">
        <v>0</v>
      </c>
      <c r="L667" s="18">
        <v>0.8</v>
      </c>
      <c r="M667" s="18">
        <v>20.100000000000001</v>
      </c>
      <c r="N667">
        <v>226.4</v>
      </c>
      <c r="O667">
        <v>27.6</v>
      </c>
      <c r="P667">
        <v>28.9</v>
      </c>
      <c r="Q667" s="117">
        <v>0.45694444444444399</v>
      </c>
      <c r="S667" s="216">
        <f t="shared" si="29"/>
        <v>28.9</v>
      </c>
      <c r="T667" s="216">
        <f t="shared" si="28"/>
        <v>5.1999999999999993</v>
      </c>
      <c r="U667" s="208" t="str">
        <f t="shared" si="27"/>
        <v/>
      </c>
      <c r="V667" s="210"/>
      <c r="W667" s="238">
        <f t="shared" si="26"/>
        <v>60</v>
      </c>
      <c r="X667" s="350"/>
      <c r="AT667" s="129"/>
      <c r="AV667" s="114"/>
      <c r="AW667" s="18"/>
      <c r="AY667" s="130"/>
    </row>
    <row r="668" spans="2:51" x14ac:dyDescent="0.25">
      <c r="B668" s="18">
        <v>21.8</v>
      </c>
      <c r="C668" s="18">
        <v>82</v>
      </c>
      <c r="D668" s="18">
        <v>21.8</v>
      </c>
      <c r="E668" s="18">
        <v>4.7</v>
      </c>
      <c r="F668" s="18">
        <v>5.4</v>
      </c>
      <c r="G668" s="18">
        <v>357</v>
      </c>
      <c r="H668" s="18">
        <v>1020.6</v>
      </c>
      <c r="I668" s="18">
        <v>1</v>
      </c>
      <c r="J668" s="18">
        <v>0</v>
      </c>
      <c r="K668" s="18">
        <v>0</v>
      </c>
      <c r="L668" s="18">
        <v>0.8</v>
      </c>
      <c r="M668" s="18">
        <v>20.100000000000001</v>
      </c>
      <c r="N668">
        <v>226.4</v>
      </c>
      <c r="O668">
        <v>27.7</v>
      </c>
      <c r="P668">
        <v>29.1</v>
      </c>
      <c r="Q668" s="117">
        <v>0.45763888888888898</v>
      </c>
      <c r="S668" s="216">
        <f t="shared" si="29"/>
        <v>29.1</v>
      </c>
      <c r="T668" s="216">
        <f t="shared" si="28"/>
        <v>5.3000000000000007</v>
      </c>
      <c r="U668" s="208" t="str">
        <f t="shared" si="27"/>
        <v/>
      </c>
      <c r="V668" s="210"/>
      <c r="W668" s="238">
        <f t="shared" si="26"/>
        <v>60</v>
      </c>
      <c r="X668" s="350"/>
      <c r="AT668" s="129"/>
      <c r="AV668" s="114"/>
      <c r="AW668" s="18"/>
      <c r="AY668" s="130"/>
    </row>
    <row r="669" spans="2:51" x14ac:dyDescent="0.25">
      <c r="B669" s="18">
        <v>21.8</v>
      </c>
      <c r="C669" s="18">
        <v>82</v>
      </c>
      <c r="D669" s="18">
        <v>21.8</v>
      </c>
      <c r="E669" s="18">
        <v>4</v>
      </c>
      <c r="F669" s="18">
        <v>5.4</v>
      </c>
      <c r="G669" s="18">
        <v>31</v>
      </c>
      <c r="H669" s="18">
        <v>1020.7</v>
      </c>
      <c r="I669" s="18">
        <v>1</v>
      </c>
      <c r="J669" s="18">
        <v>0</v>
      </c>
      <c r="K669" s="18">
        <v>0</v>
      </c>
      <c r="L669" s="18">
        <v>0.8</v>
      </c>
      <c r="M669" s="18">
        <v>20.100000000000001</v>
      </c>
      <c r="N669">
        <v>226.4</v>
      </c>
      <c r="O669">
        <v>27.8</v>
      </c>
      <c r="P669">
        <v>29.2</v>
      </c>
      <c r="Q669" s="117">
        <v>0.45833333333333298</v>
      </c>
      <c r="S669" s="216">
        <f t="shared" si="29"/>
        <v>29.2</v>
      </c>
      <c r="T669" s="216">
        <f t="shared" si="28"/>
        <v>5.3999999999999986</v>
      </c>
      <c r="U669" s="208" t="str">
        <f t="shared" si="27"/>
        <v/>
      </c>
      <c r="V669" s="210"/>
      <c r="W669" s="238">
        <f t="shared" si="26"/>
        <v>60</v>
      </c>
      <c r="X669" s="350"/>
      <c r="AT669" s="129"/>
      <c r="AV669" s="114"/>
      <c r="AW669" s="18"/>
      <c r="AY669" s="130"/>
    </row>
    <row r="670" spans="2:51" x14ac:dyDescent="0.25">
      <c r="B670" s="18">
        <v>21.9</v>
      </c>
      <c r="C670" s="18">
        <v>81</v>
      </c>
      <c r="D670" s="18">
        <v>21.9</v>
      </c>
      <c r="E670" s="18">
        <v>1.8</v>
      </c>
      <c r="F670" s="18">
        <v>1.8</v>
      </c>
      <c r="G670" s="18">
        <v>58</v>
      </c>
      <c r="H670" s="18">
        <v>1020.6</v>
      </c>
      <c r="I670" s="18">
        <v>1</v>
      </c>
      <c r="J670" s="18">
        <v>0</v>
      </c>
      <c r="K670" s="18">
        <v>0</v>
      </c>
      <c r="L670" s="18">
        <v>0.8</v>
      </c>
      <c r="M670" s="18">
        <v>20.100000000000001</v>
      </c>
      <c r="N670">
        <v>226.4</v>
      </c>
      <c r="O670">
        <v>27.8</v>
      </c>
      <c r="P670">
        <v>29.3</v>
      </c>
      <c r="Q670" s="117">
        <v>0.45902777777777798</v>
      </c>
      <c r="S670" s="216">
        <f t="shared" si="29"/>
        <v>29.3</v>
      </c>
      <c r="T670" s="216">
        <f t="shared" si="28"/>
        <v>5.4000000000000021</v>
      </c>
      <c r="U670" s="208" t="str">
        <f t="shared" si="27"/>
        <v/>
      </c>
      <c r="V670" s="210"/>
      <c r="W670" s="238">
        <f t="shared" si="26"/>
        <v>60</v>
      </c>
      <c r="X670" s="350"/>
      <c r="AT670" s="129"/>
      <c r="AV670" s="114"/>
      <c r="AW670" s="18"/>
      <c r="AY670" s="130"/>
    </row>
    <row r="671" spans="2:51" x14ac:dyDescent="0.25">
      <c r="B671" s="18">
        <v>22</v>
      </c>
      <c r="C671" s="18">
        <v>81</v>
      </c>
      <c r="D671" s="18">
        <v>22</v>
      </c>
      <c r="E671" s="18">
        <v>1.8</v>
      </c>
      <c r="F671" s="18">
        <v>1.8</v>
      </c>
      <c r="G671" s="18">
        <v>55</v>
      </c>
      <c r="H671" s="18">
        <v>1020.6</v>
      </c>
      <c r="I671" s="18">
        <v>1</v>
      </c>
      <c r="J671" s="18">
        <v>0</v>
      </c>
      <c r="K671" s="18">
        <v>0</v>
      </c>
      <c r="L671" s="18">
        <v>0.8</v>
      </c>
      <c r="M671" s="18">
        <v>20.100000000000001</v>
      </c>
      <c r="N671">
        <v>226.4</v>
      </c>
      <c r="O671">
        <v>27.8</v>
      </c>
      <c r="P671">
        <v>29.5</v>
      </c>
      <c r="Q671" s="117">
        <v>0.45972222222222198</v>
      </c>
      <c r="S671" s="216">
        <f t="shared" si="29"/>
        <v>29.5</v>
      </c>
      <c r="T671" s="216">
        <f t="shared" si="28"/>
        <v>5.5</v>
      </c>
      <c r="U671" s="208" t="str">
        <f t="shared" si="27"/>
        <v/>
      </c>
      <c r="V671" s="210"/>
      <c r="W671" s="238">
        <f t="shared" si="26"/>
        <v>60</v>
      </c>
      <c r="X671" s="350"/>
      <c r="AT671" s="129"/>
      <c r="AV671" s="114"/>
      <c r="AW671" s="18"/>
      <c r="AY671" s="130"/>
    </row>
    <row r="672" spans="2:51" x14ac:dyDescent="0.25">
      <c r="B672" s="18">
        <v>22.1</v>
      </c>
      <c r="C672" s="18">
        <v>80</v>
      </c>
      <c r="D672" s="18">
        <v>22.1</v>
      </c>
      <c r="E672" s="18">
        <v>0.4</v>
      </c>
      <c r="F672" s="18">
        <v>1.8</v>
      </c>
      <c r="G672" s="18">
        <v>67</v>
      </c>
      <c r="H672" s="18">
        <v>1020.6</v>
      </c>
      <c r="I672" s="18">
        <v>1</v>
      </c>
      <c r="J672" s="18">
        <v>0</v>
      </c>
      <c r="K672" s="18">
        <v>0</v>
      </c>
      <c r="L672" s="18">
        <v>0.8</v>
      </c>
      <c r="M672" s="18">
        <v>20.100000000000001</v>
      </c>
      <c r="N672">
        <v>226.4</v>
      </c>
      <c r="O672">
        <v>27.9</v>
      </c>
      <c r="P672">
        <v>29.6</v>
      </c>
      <c r="Q672" s="117">
        <v>0.46041666666666697</v>
      </c>
      <c r="S672" s="216">
        <f t="shared" si="29"/>
        <v>29.6</v>
      </c>
      <c r="T672" s="216">
        <f t="shared" si="28"/>
        <v>5.5</v>
      </c>
      <c r="U672" s="208" t="str">
        <f t="shared" si="27"/>
        <v/>
      </c>
      <c r="V672" s="210"/>
      <c r="W672" s="238">
        <f t="shared" si="26"/>
        <v>60</v>
      </c>
      <c r="X672" s="350"/>
      <c r="AT672" s="129"/>
      <c r="AV672" s="114"/>
      <c r="AW672" s="18"/>
      <c r="AY672" s="130"/>
    </row>
    <row r="673" spans="2:51" x14ac:dyDescent="0.25">
      <c r="B673" s="18">
        <v>22.2</v>
      </c>
      <c r="C673" s="18">
        <v>80</v>
      </c>
      <c r="D673" s="18">
        <v>22.2</v>
      </c>
      <c r="E673" s="18">
        <v>3.2</v>
      </c>
      <c r="F673" s="18">
        <v>3.6</v>
      </c>
      <c r="G673" s="18">
        <v>80</v>
      </c>
      <c r="H673" s="18">
        <v>1020.6</v>
      </c>
      <c r="I673" s="18">
        <v>1</v>
      </c>
      <c r="J673" s="18">
        <v>0</v>
      </c>
      <c r="K673" s="18">
        <v>0</v>
      </c>
      <c r="L673" s="18">
        <v>0.8</v>
      </c>
      <c r="M673" s="18">
        <v>20.100000000000001</v>
      </c>
      <c r="N673">
        <v>226.4</v>
      </c>
      <c r="O673">
        <v>28</v>
      </c>
      <c r="P673">
        <v>29.7</v>
      </c>
      <c r="Q673" s="117">
        <v>0.46111111111111103</v>
      </c>
      <c r="S673" s="216">
        <f t="shared" si="29"/>
        <v>29.7</v>
      </c>
      <c r="T673" s="216">
        <f t="shared" si="28"/>
        <v>5.5</v>
      </c>
      <c r="U673" s="208" t="str">
        <f t="shared" si="27"/>
        <v/>
      </c>
      <c r="V673" s="210"/>
      <c r="W673" s="238">
        <f t="shared" si="26"/>
        <v>60</v>
      </c>
      <c r="X673" s="350"/>
      <c r="AT673" s="129"/>
      <c r="AV673" s="114"/>
      <c r="AW673" s="18"/>
      <c r="AY673" s="130"/>
    </row>
    <row r="674" spans="2:51" x14ac:dyDescent="0.25">
      <c r="B674" s="18">
        <v>22.2</v>
      </c>
      <c r="C674" s="18">
        <v>80</v>
      </c>
      <c r="D674" s="18">
        <v>22.2</v>
      </c>
      <c r="E674" s="18">
        <v>1.4</v>
      </c>
      <c r="F674" s="18">
        <v>3.6</v>
      </c>
      <c r="G674" s="18">
        <v>101</v>
      </c>
      <c r="H674" s="18">
        <v>1020.6</v>
      </c>
      <c r="I674" s="18">
        <v>1</v>
      </c>
      <c r="J674" s="18">
        <v>0</v>
      </c>
      <c r="K674" s="18">
        <v>0</v>
      </c>
      <c r="L674" s="18">
        <v>0.8</v>
      </c>
      <c r="M674" s="18">
        <v>20.100000000000001</v>
      </c>
      <c r="N674">
        <v>226.4</v>
      </c>
      <c r="O674">
        <v>28.1</v>
      </c>
      <c r="P674">
        <v>30</v>
      </c>
      <c r="Q674" s="117">
        <v>0.46180555555555602</v>
      </c>
      <c r="S674" s="216">
        <f t="shared" si="29"/>
        <v>30</v>
      </c>
      <c r="T674" s="216">
        <f t="shared" si="28"/>
        <v>5.8000000000000007</v>
      </c>
      <c r="U674" s="208" t="str">
        <f t="shared" si="27"/>
        <v/>
      </c>
      <c r="V674" s="210"/>
      <c r="W674" s="238">
        <f t="shared" si="26"/>
        <v>60</v>
      </c>
      <c r="X674" s="350"/>
      <c r="AT674" s="129"/>
      <c r="AV674" s="114"/>
      <c r="AW674" s="18"/>
      <c r="AY674" s="130"/>
    </row>
    <row r="675" spans="2:51" x14ac:dyDescent="0.25">
      <c r="B675" s="18">
        <v>22.2</v>
      </c>
      <c r="C675" s="18">
        <v>80</v>
      </c>
      <c r="D675" s="18">
        <v>22.2</v>
      </c>
      <c r="E675" s="18">
        <v>0</v>
      </c>
      <c r="F675" s="18">
        <v>0</v>
      </c>
      <c r="G675" s="18">
        <v>78</v>
      </c>
      <c r="H675" s="18">
        <v>1020.6</v>
      </c>
      <c r="I675" s="18">
        <v>1</v>
      </c>
      <c r="J675" s="18">
        <v>0</v>
      </c>
      <c r="K675" s="18">
        <v>0</v>
      </c>
      <c r="L675" s="18">
        <v>0.8</v>
      </c>
      <c r="M675" s="18">
        <v>20.100000000000001</v>
      </c>
      <c r="N675">
        <v>226.4</v>
      </c>
      <c r="O675">
        <v>28.3</v>
      </c>
      <c r="P675">
        <v>30.2</v>
      </c>
      <c r="Q675" s="117">
        <v>0.46250000000000002</v>
      </c>
      <c r="S675" s="216">
        <f t="shared" si="29"/>
        <v>30.2</v>
      </c>
      <c r="T675" s="216">
        <f t="shared" si="28"/>
        <v>6</v>
      </c>
      <c r="U675" s="208" t="str">
        <f t="shared" si="27"/>
        <v/>
      </c>
      <c r="V675" s="210"/>
      <c r="W675" s="238">
        <f t="shared" si="26"/>
        <v>60</v>
      </c>
      <c r="X675" s="350"/>
      <c r="AT675" s="129"/>
      <c r="AV675" s="114"/>
      <c r="AW675" s="18"/>
      <c r="AY675" s="130"/>
    </row>
    <row r="676" spans="2:51" x14ac:dyDescent="0.25">
      <c r="B676" s="18">
        <v>22.3</v>
      </c>
      <c r="C676" s="18">
        <v>79</v>
      </c>
      <c r="D676" s="18">
        <v>22.3</v>
      </c>
      <c r="E676" s="18">
        <v>1.4</v>
      </c>
      <c r="F676" s="18">
        <v>1.8</v>
      </c>
      <c r="G676" s="18">
        <v>81</v>
      </c>
      <c r="H676" s="18">
        <v>1020.5</v>
      </c>
      <c r="I676" s="18">
        <v>1</v>
      </c>
      <c r="J676" s="18">
        <v>0</v>
      </c>
      <c r="K676" s="18">
        <v>0</v>
      </c>
      <c r="L676" s="18">
        <v>0.8</v>
      </c>
      <c r="M676" s="18">
        <v>20.100000000000001</v>
      </c>
      <c r="N676">
        <v>226.4</v>
      </c>
      <c r="O676">
        <v>28.3</v>
      </c>
      <c r="P676">
        <v>30.4</v>
      </c>
      <c r="Q676" s="117">
        <v>0.46319444444444402</v>
      </c>
      <c r="S676" s="216">
        <f t="shared" si="29"/>
        <v>30.4</v>
      </c>
      <c r="T676" s="216">
        <f t="shared" si="28"/>
        <v>6.0999999999999979</v>
      </c>
      <c r="U676" s="208" t="str">
        <f t="shared" si="27"/>
        <v/>
      </c>
      <c r="V676" s="210"/>
      <c r="W676" s="238">
        <f t="shared" si="26"/>
        <v>60</v>
      </c>
      <c r="X676" s="350"/>
      <c r="AT676" s="129"/>
      <c r="AV676" s="114"/>
      <c r="AW676" s="18"/>
      <c r="AY676" s="130"/>
    </row>
    <row r="677" spans="2:51" x14ac:dyDescent="0.25">
      <c r="B677" s="18">
        <v>22.3</v>
      </c>
      <c r="C677" s="18">
        <v>79</v>
      </c>
      <c r="D677" s="18">
        <v>22.3</v>
      </c>
      <c r="E677" s="18">
        <v>0.4</v>
      </c>
      <c r="F677" s="18">
        <v>1.8</v>
      </c>
      <c r="G677" s="18">
        <v>74</v>
      </c>
      <c r="H677" s="18">
        <v>1020.4</v>
      </c>
      <c r="I677" s="18">
        <v>1</v>
      </c>
      <c r="J677" s="18">
        <v>0</v>
      </c>
      <c r="K677" s="18">
        <v>0</v>
      </c>
      <c r="L677" s="18">
        <v>0.8</v>
      </c>
      <c r="M677" s="18">
        <v>20.100000000000001</v>
      </c>
      <c r="N677">
        <v>226.4</v>
      </c>
      <c r="O677">
        <v>28.5</v>
      </c>
      <c r="P677">
        <v>30.7</v>
      </c>
      <c r="Q677" s="117">
        <v>0.46388888888888902</v>
      </c>
      <c r="S677" s="216">
        <f t="shared" si="29"/>
        <v>30.7</v>
      </c>
      <c r="T677" s="216">
        <f t="shared" si="28"/>
        <v>6.3999999999999986</v>
      </c>
      <c r="U677" s="208" t="str">
        <f t="shared" si="27"/>
        <v/>
      </c>
      <c r="V677" s="210"/>
      <c r="W677" s="238">
        <f t="shared" si="26"/>
        <v>60</v>
      </c>
      <c r="X677" s="350"/>
      <c r="AT677" s="129"/>
      <c r="AV677" s="114"/>
      <c r="AW677" s="18"/>
      <c r="AY677" s="130"/>
    </row>
    <row r="678" spans="2:51" x14ac:dyDescent="0.25">
      <c r="B678" s="18">
        <v>22.3</v>
      </c>
      <c r="C678" s="18">
        <v>79</v>
      </c>
      <c r="D678" s="18">
        <v>22.3</v>
      </c>
      <c r="E678" s="18">
        <v>1.4</v>
      </c>
      <c r="F678" s="18">
        <v>1.8</v>
      </c>
      <c r="G678" s="18">
        <v>68</v>
      </c>
      <c r="H678" s="18">
        <v>1020.5</v>
      </c>
      <c r="I678" s="18">
        <v>1</v>
      </c>
      <c r="J678" s="18">
        <v>0</v>
      </c>
      <c r="K678" s="18">
        <v>0</v>
      </c>
      <c r="L678" s="18">
        <v>0.8</v>
      </c>
      <c r="M678" s="18">
        <v>20.100000000000001</v>
      </c>
      <c r="N678">
        <v>226.4</v>
      </c>
      <c r="O678">
        <v>28.6</v>
      </c>
      <c r="P678">
        <v>31.1</v>
      </c>
      <c r="Q678" s="117">
        <v>0.46458333333333302</v>
      </c>
      <c r="S678" s="216">
        <f t="shared" si="29"/>
        <v>31.1</v>
      </c>
      <c r="T678" s="216">
        <f t="shared" si="28"/>
        <v>6.8000000000000007</v>
      </c>
      <c r="U678" s="208" t="str">
        <f t="shared" si="27"/>
        <v/>
      </c>
      <c r="V678" s="210"/>
      <c r="W678" s="238">
        <f t="shared" si="26"/>
        <v>60</v>
      </c>
      <c r="X678" s="350"/>
      <c r="AT678" s="129"/>
      <c r="AV678" s="114"/>
      <c r="AW678" s="18"/>
      <c r="AY678" s="130"/>
    </row>
    <row r="679" spans="2:51" x14ac:dyDescent="0.25">
      <c r="B679" s="18">
        <v>22.4</v>
      </c>
      <c r="C679" s="18">
        <v>79</v>
      </c>
      <c r="D679" s="18">
        <v>22.4</v>
      </c>
      <c r="E679" s="18">
        <v>1.8</v>
      </c>
      <c r="F679" s="18">
        <v>1.8</v>
      </c>
      <c r="G679" s="18">
        <v>25</v>
      </c>
      <c r="H679" s="18">
        <v>1020.8</v>
      </c>
      <c r="I679" s="18">
        <v>1</v>
      </c>
      <c r="J679" s="18">
        <v>0</v>
      </c>
      <c r="K679" s="18">
        <v>0</v>
      </c>
      <c r="L679" s="18">
        <v>0.8</v>
      </c>
      <c r="M679" s="18">
        <v>20.100000000000001</v>
      </c>
      <c r="N679">
        <v>226.4</v>
      </c>
      <c r="O679">
        <v>28.8</v>
      </c>
      <c r="P679">
        <v>31.1</v>
      </c>
      <c r="Q679" s="117">
        <v>0.46527777777777801</v>
      </c>
      <c r="S679" s="216">
        <f t="shared" si="29"/>
        <v>31.1</v>
      </c>
      <c r="T679" s="216">
        <f t="shared" si="28"/>
        <v>6.7000000000000028</v>
      </c>
      <c r="U679" s="208" t="str">
        <f t="shared" si="27"/>
        <v/>
      </c>
      <c r="V679" s="210"/>
      <c r="W679" s="238">
        <f t="shared" si="26"/>
        <v>60</v>
      </c>
      <c r="X679" s="350"/>
      <c r="AT679" s="129"/>
      <c r="AV679" s="114"/>
      <c r="AW679" s="18"/>
      <c r="AY679" s="130"/>
    </row>
    <row r="680" spans="2:51" x14ac:dyDescent="0.25">
      <c r="B680" s="18">
        <v>22.5</v>
      </c>
      <c r="C680" s="18">
        <v>78</v>
      </c>
      <c r="D680" s="18">
        <v>22.5</v>
      </c>
      <c r="E680" s="18">
        <v>3.2</v>
      </c>
      <c r="F680" s="18">
        <v>3.6</v>
      </c>
      <c r="G680" s="18">
        <v>52</v>
      </c>
      <c r="H680" s="18">
        <v>1020.7</v>
      </c>
      <c r="I680" s="18">
        <v>1</v>
      </c>
      <c r="J680" s="18">
        <v>0</v>
      </c>
      <c r="K680" s="18">
        <v>0</v>
      </c>
      <c r="L680" s="18">
        <v>0.8</v>
      </c>
      <c r="M680" s="18">
        <v>20.100000000000001</v>
      </c>
      <c r="N680">
        <v>226.4</v>
      </c>
      <c r="O680">
        <v>28.9</v>
      </c>
      <c r="P680">
        <v>31.3</v>
      </c>
      <c r="Q680" s="117">
        <v>0.46597222222222201</v>
      </c>
      <c r="S680" s="216">
        <f t="shared" si="29"/>
        <v>31.3</v>
      </c>
      <c r="T680" s="216">
        <f t="shared" si="28"/>
        <v>6.8000000000000007</v>
      </c>
      <c r="U680" s="208" t="str">
        <f t="shared" si="27"/>
        <v/>
      </c>
      <c r="V680" s="210"/>
      <c r="W680" s="238">
        <f t="shared" si="26"/>
        <v>60</v>
      </c>
      <c r="X680" s="350"/>
      <c r="AT680" s="129"/>
      <c r="AV680" s="114"/>
      <c r="AW680" s="18"/>
      <c r="AY680" s="130"/>
    </row>
    <row r="681" spans="2:51" x14ac:dyDescent="0.25">
      <c r="B681" s="18">
        <v>22.5</v>
      </c>
      <c r="C681" s="18">
        <v>78</v>
      </c>
      <c r="D681" s="18">
        <v>22.5</v>
      </c>
      <c r="E681" s="18">
        <v>5</v>
      </c>
      <c r="F681" s="18">
        <v>5.4</v>
      </c>
      <c r="G681" s="18">
        <v>31</v>
      </c>
      <c r="H681" s="18">
        <v>1020.8</v>
      </c>
      <c r="I681" s="18">
        <v>1</v>
      </c>
      <c r="J681" s="18">
        <v>0</v>
      </c>
      <c r="K681" s="18">
        <v>0</v>
      </c>
      <c r="L681" s="18">
        <v>0.8</v>
      </c>
      <c r="M681" s="18">
        <v>20.100000000000001</v>
      </c>
      <c r="N681">
        <v>226.4</v>
      </c>
      <c r="O681">
        <v>29.1</v>
      </c>
      <c r="P681">
        <v>31.6</v>
      </c>
      <c r="Q681" s="117">
        <v>0.46666666666666701</v>
      </c>
      <c r="S681" s="216">
        <f t="shared" si="29"/>
        <v>31.6</v>
      </c>
      <c r="T681" s="216">
        <f t="shared" si="28"/>
        <v>7.1000000000000014</v>
      </c>
      <c r="U681" s="208" t="str">
        <f t="shared" si="27"/>
        <v/>
      </c>
      <c r="V681" s="210"/>
      <c r="W681" s="238">
        <f t="shared" si="26"/>
        <v>60</v>
      </c>
      <c r="X681" s="350"/>
      <c r="AT681" s="129"/>
      <c r="AV681" s="114"/>
      <c r="AW681" s="18"/>
      <c r="AY681" s="130"/>
    </row>
    <row r="682" spans="2:51" x14ac:dyDescent="0.25">
      <c r="B682" s="18">
        <v>22.6</v>
      </c>
      <c r="C682" s="18">
        <v>78</v>
      </c>
      <c r="D682" s="18">
        <v>22.6</v>
      </c>
      <c r="E682" s="18">
        <v>3.2</v>
      </c>
      <c r="F682" s="18">
        <v>3.6</v>
      </c>
      <c r="G682" s="18">
        <v>40</v>
      </c>
      <c r="H682" s="18">
        <v>1020.7</v>
      </c>
      <c r="I682" s="18">
        <v>1</v>
      </c>
      <c r="J682" s="18">
        <v>0</v>
      </c>
      <c r="K682" s="18">
        <v>0</v>
      </c>
      <c r="L682" s="18">
        <v>0.8</v>
      </c>
      <c r="M682" s="18">
        <v>20.100000000000001</v>
      </c>
      <c r="N682">
        <v>226.4</v>
      </c>
      <c r="O682">
        <v>29.3</v>
      </c>
      <c r="P682">
        <v>31.9</v>
      </c>
      <c r="Q682" s="117">
        <v>0.46736111111111101</v>
      </c>
      <c r="S682" s="216">
        <f t="shared" si="29"/>
        <v>31.9</v>
      </c>
      <c r="T682" s="216">
        <f t="shared" si="28"/>
        <v>7.2999999999999972</v>
      </c>
      <c r="U682" s="208" t="str">
        <f t="shared" si="27"/>
        <v/>
      </c>
      <c r="V682" s="210"/>
      <c r="W682" s="238">
        <f t="shared" si="26"/>
        <v>60</v>
      </c>
      <c r="X682" s="350"/>
      <c r="AT682" s="129"/>
      <c r="AV682" s="114"/>
      <c r="AW682" s="18"/>
      <c r="AY682" s="130"/>
    </row>
    <row r="683" spans="2:51" x14ac:dyDescent="0.25">
      <c r="B683" s="18">
        <v>22.6</v>
      </c>
      <c r="C683" s="18">
        <v>78</v>
      </c>
      <c r="D683" s="18">
        <v>22.6</v>
      </c>
      <c r="E683" s="18">
        <v>0.7</v>
      </c>
      <c r="F683" s="18">
        <v>1.8</v>
      </c>
      <c r="G683" s="18">
        <v>32</v>
      </c>
      <c r="H683" s="18">
        <v>1020.9</v>
      </c>
      <c r="I683" s="18">
        <v>1</v>
      </c>
      <c r="J683" s="18">
        <v>0</v>
      </c>
      <c r="K683" s="18">
        <v>0</v>
      </c>
      <c r="L683" s="18">
        <v>0.8</v>
      </c>
      <c r="M683" s="18">
        <v>20.100000000000001</v>
      </c>
      <c r="N683">
        <v>226.4</v>
      </c>
      <c r="O683">
        <v>29.3</v>
      </c>
      <c r="P683">
        <v>32.1</v>
      </c>
      <c r="Q683" s="117">
        <v>0.468055555555556</v>
      </c>
      <c r="S683" s="216">
        <f t="shared" si="29"/>
        <v>32.1</v>
      </c>
      <c r="T683" s="216">
        <f t="shared" si="28"/>
        <v>7.5</v>
      </c>
      <c r="U683" s="208" t="str">
        <f t="shared" si="27"/>
        <v/>
      </c>
      <c r="V683" s="210"/>
      <c r="W683" s="238">
        <f t="shared" si="26"/>
        <v>60</v>
      </c>
      <c r="X683" s="350"/>
      <c r="AT683" s="129"/>
      <c r="AV683" s="114"/>
      <c r="AW683" s="18"/>
      <c r="AY683" s="130"/>
    </row>
    <row r="684" spans="2:51" x14ac:dyDescent="0.25">
      <c r="B684" s="18">
        <v>22.6</v>
      </c>
      <c r="C684" s="18">
        <v>77</v>
      </c>
      <c r="D684" s="18">
        <v>22.6</v>
      </c>
      <c r="E684" s="18">
        <v>1.8</v>
      </c>
      <c r="F684" s="18">
        <v>1.8</v>
      </c>
      <c r="G684" s="18">
        <v>46</v>
      </c>
      <c r="H684" s="18">
        <v>1020.8</v>
      </c>
      <c r="I684" s="18">
        <v>1</v>
      </c>
      <c r="J684" s="18">
        <v>0</v>
      </c>
      <c r="K684" s="18">
        <v>0</v>
      </c>
      <c r="L684" s="18">
        <v>0.8</v>
      </c>
      <c r="M684" s="18">
        <v>20.100000000000001</v>
      </c>
      <c r="N684">
        <v>226.4</v>
      </c>
      <c r="O684">
        <v>29.4</v>
      </c>
      <c r="P684">
        <v>32.299999999999997</v>
      </c>
      <c r="Q684" s="117">
        <v>0.46875</v>
      </c>
      <c r="S684" s="216">
        <f t="shared" si="29"/>
        <v>32.299999999999997</v>
      </c>
      <c r="T684" s="216">
        <f t="shared" si="28"/>
        <v>7.6999999999999957</v>
      </c>
      <c r="U684" s="208" t="str">
        <f t="shared" si="27"/>
        <v/>
      </c>
      <c r="V684" s="210"/>
      <c r="W684" s="238">
        <f t="shared" si="26"/>
        <v>60</v>
      </c>
      <c r="X684" s="350"/>
      <c r="AT684" s="129"/>
      <c r="AV684" s="114"/>
      <c r="AW684" s="18"/>
      <c r="AY684" s="130"/>
    </row>
    <row r="685" spans="2:51" x14ac:dyDescent="0.25">
      <c r="B685" s="18">
        <v>22.7</v>
      </c>
      <c r="C685" s="18">
        <v>77</v>
      </c>
      <c r="D685" s="18">
        <v>22.7</v>
      </c>
      <c r="E685" s="18">
        <v>1.4</v>
      </c>
      <c r="F685" s="18">
        <v>1.8</v>
      </c>
      <c r="G685" s="18">
        <v>56</v>
      </c>
      <c r="H685" s="18">
        <v>1020.6</v>
      </c>
      <c r="I685" s="18">
        <v>1</v>
      </c>
      <c r="J685" s="18">
        <v>0</v>
      </c>
      <c r="K685" s="18">
        <v>0</v>
      </c>
      <c r="L685" s="18">
        <v>0.8</v>
      </c>
      <c r="M685" s="18">
        <v>20.100000000000001</v>
      </c>
      <c r="N685">
        <v>226.4</v>
      </c>
      <c r="O685">
        <v>29.5</v>
      </c>
      <c r="P685">
        <v>32.5</v>
      </c>
      <c r="Q685" s="117">
        <v>0.469444444444444</v>
      </c>
      <c r="S685" s="216">
        <f t="shared" si="29"/>
        <v>32.5</v>
      </c>
      <c r="T685" s="216">
        <f t="shared" si="28"/>
        <v>7.8000000000000007</v>
      </c>
      <c r="U685" s="208" t="str">
        <f t="shared" si="27"/>
        <v/>
      </c>
      <c r="V685" s="210"/>
      <c r="W685" s="238">
        <f t="shared" si="26"/>
        <v>60</v>
      </c>
      <c r="X685" s="350"/>
      <c r="AT685" s="129"/>
      <c r="AV685" s="114"/>
      <c r="AW685" s="18"/>
      <c r="AY685" s="130"/>
    </row>
    <row r="686" spans="2:51" x14ac:dyDescent="0.25">
      <c r="B686" s="18">
        <v>22.7</v>
      </c>
      <c r="C686" s="18">
        <v>77</v>
      </c>
      <c r="D686" s="18">
        <v>22.7</v>
      </c>
      <c r="E686" s="18">
        <v>0</v>
      </c>
      <c r="F686" s="18">
        <v>0</v>
      </c>
      <c r="G686" s="18">
        <v>65</v>
      </c>
      <c r="H686" s="18">
        <v>1020.7</v>
      </c>
      <c r="I686" s="18">
        <v>1</v>
      </c>
      <c r="J686" s="18">
        <v>0</v>
      </c>
      <c r="K686" s="18">
        <v>0</v>
      </c>
      <c r="L686" s="18">
        <v>0.8</v>
      </c>
      <c r="M686" s="18">
        <v>20.100000000000001</v>
      </c>
      <c r="N686">
        <v>226.4</v>
      </c>
      <c r="O686">
        <v>29.7</v>
      </c>
      <c r="P686">
        <v>32.700000000000003</v>
      </c>
      <c r="Q686" s="117">
        <v>0.47013888888888899</v>
      </c>
      <c r="S686" s="216">
        <f t="shared" si="29"/>
        <v>32.700000000000003</v>
      </c>
      <c r="T686" s="216">
        <f t="shared" si="28"/>
        <v>8.0000000000000036</v>
      </c>
      <c r="U686" s="208" t="str">
        <f t="shared" si="27"/>
        <v/>
      </c>
      <c r="V686" s="210"/>
      <c r="W686" s="238">
        <f t="shared" si="26"/>
        <v>60</v>
      </c>
      <c r="X686" s="350"/>
      <c r="AT686" s="129"/>
      <c r="AV686" s="114"/>
      <c r="AW686" s="18"/>
      <c r="AY686" s="130"/>
    </row>
    <row r="687" spans="2:51" x14ac:dyDescent="0.25">
      <c r="B687" s="18">
        <v>22.7</v>
      </c>
      <c r="C687" s="18">
        <v>77</v>
      </c>
      <c r="D687" s="18">
        <v>22.7</v>
      </c>
      <c r="E687" s="18">
        <v>0</v>
      </c>
      <c r="F687" s="18">
        <v>0</v>
      </c>
      <c r="G687" s="18">
        <v>58</v>
      </c>
      <c r="H687" s="18">
        <v>1020.6</v>
      </c>
      <c r="I687" s="18">
        <v>1</v>
      </c>
      <c r="J687" s="18">
        <v>0</v>
      </c>
      <c r="K687" s="18">
        <v>0</v>
      </c>
      <c r="L687" s="18">
        <v>0.8</v>
      </c>
      <c r="M687" s="18">
        <v>20.100000000000001</v>
      </c>
      <c r="N687">
        <v>226.4</v>
      </c>
      <c r="O687">
        <v>29.8</v>
      </c>
      <c r="P687">
        <v>33</v>
      </c>
      <c r="Q687" s="117">
        <v>0.47083333333333299</v>
      </c>
      <c r="S687" s="216">
        <f t="shared" si="29"/>
        <v>33</v>
      </c>
      <c r="T687" s="216">
        <f t="shared" si="28"/>
        <v>8.3000000000000007</v>
      </c>
      <c r="U687" s="208" t="str">
        <f t="shared" si="27"/>
        <v/>
      </c>
      <c r="V687" s="210"/>
      <c r="W687" s="238">
        <f t="shared" si="26"/>
        <v>60</v>
      </c>
      <c r="X687" s="350"/>
      <c r="AT687" s="129"/>
      <c r="AV687" s="114"/>
      <c r="AW687" s="18"/>
      <c r="AY687" s="130"/>
    </row>
    <row r="688" spans="2:51" x14ac:dyDescent="0.25">
      <c r="B688" s="18">
        <v>22.8</v>
      </c>
      <c r="C688" s="18">
        <v>77</v>
      </c>
      <c r="D688" s="18">
        <v>22.8</v>
      </c>
      <c r="E688" s="18">
        <v>3.2</v>
      </c>
      <c r="F688" s="18">
        <v>3.6</v>
      </c>
      <c r="G688" s="18">
        <v>30</v>
      </c>
      <c r="H688" s="18">
        <v>1020.5</v>
      </c>
      <c r="I688" s="18">
        <v>1</v>
      </c>
      <c r="J688" s="18">
        <v>0</v>
      </c>
      <c r="K688" s="18">
        <v>0</v>
      </c>
      <c r="L688" s="18">
        <v>0.8</v>
      </c>
      <c r="M688" s="18">
        <v>20.100000000000001</v>
      </c>
      <c r="N688">
        <v>226.4</v>
      </c>
      <c r="O688">
        <v>30</v>
      </c>
      <c r="P688">
        <v>33.200000000000003</v>
      </c>
      <c r="Q688" s="117">
        <v>0.47152777777777799</v>
      </c>
      <c r="S688" s="216">
        <f t="shared" si="29"/>
        <v>33.200000000000003</v>
      </c>
      <c r="T688" s="216">
        <f t="shared" si="28"/>
        <v>8.4000000000000021</v>
      </c>
      <c r="U688" s="208" t="str">
        <f t="shared" si="27"/>
        <v/>
      </c>
      <c r="V688" s="210"/>
      <c r="W688" s="238">
        <f t="shared" si="26"/>
        <v>60</v>
      </c>
      <c r="X688" s="350"/>
      <c r="AT688" s="129"/>
      <c r="AV688" s="114"/>
      <c r="AW688" s="18"/>
      <c r="AY688" s="130"/>
    </row>
    <row r="689" spans="2:51" x14ac:dyDescent="0.25">
      <c r="B689" s="18">
        <v>22.9</v>
      </c>
      <c r="C689" s="18">
        <v>77</v>
      </c>
      <c r="D689" s="18">
        <v>22.9</v>
      </c>
      <c r="E689" s="18">
        <v>2.2000000000000002</v>
      </c>
      <c r="F689" s="18">
        <v>3.6</v>
      </c>
      <c r="G689" s="18">
        <v>48</v>
      </c>
      <c r="H689" s="18">
        <v>1020.8</v>
      </c>
      <c r="I689" s="18">
        <v>1</v>
      </c>
      <c r="J689" s="18">
        <v>0</v>
      </c>
      <c r="K689" s="18">
        <v>0</v>
      </c>
      <c r="L689" s="18">
        <v>0.8</v>
      </c>
      <c r="M689" s="18">
        <v>20.100000000000001</v>
      </c>
      <c r="N689">
        <v>226.4</v>
      </c>
      <c r="O689">
        <v>30.1</v>
      </c>
      <c r="P689">
        <v>33.5</v>
      </c>
      <c r="Q689" s="117">
        <v>0.47222222222222199</v>
      </c>
      <c r="S689" s="216">
        <f t="shared" si="29"/>
        <v>33.5</v>
      </c>
      <c r="T689" s="216">
        <f t="shared" si="28"/>
        <v>8.6000000000000014</v>
      </c>
      <c r="U689" s="208" t="str">
        <f t="shared" si="27"/>
        <v/>
      </c>
      <c r="V689" s="210"/>
      <c r="W689" s="238">
        <f t="shared" si="26"/>
        <v>60</v>
      </c>
      <c r="X689" s="350"/>
      <c r="AT689" s="129"/>
      <c r="AV689" s="114"/>
      <c r="AW689" s="18"/>
      <c r="AY689" s="130"/>
    </row>
    <row r="690" spans="2:51" x14ac:dyDescent="0.25">
      <c r="B690" s="18">
        <v>23</v>
      </c>
      <c r="C690" s="18">
        <v>77</v>
      </c>
      <c r="D690" s="18">
        <v>23</v>
      </c>
      <c r="E690" s="18">
        <v>4</v>
      </c>
      <c r="F690" s="18">
        <v>5.4</v>
      </c>
      <c r="G690" s="18">
        <v>329</v>
      </c>
      <c r="H690" s="18">
        <v>1020.7</v>
      </c>
      <c r="I690" s="18">
        <v>1</v>
      </c>
      <c r="J690" s="18">
        <v>0</v>
      </c>
      <c r="K690" s="18">
        <v>0</v>
      </c>
      <c r="L690" s="18">
        <v>0.8</v>
      </c>
      <c r="M690" s="18">
        <v>20.100000000000001</v>
      </c>
      <c r="N690">
        <v>226.4</v>
      </c>
      <c r="O690">
        <v>30.2</v>
      </c>
      <c r="P690">
        <v>33.799999999999997</v>
      </c>
      <c r="Q690" s="117">
        <v>0.47291666666666698</v>
      </c>
      <c r="S690" s="216">
        <f t="shared" si="29"/>
        <v>33.799999999999997</v>
      </c>
      <c r="T690" s="216">
        <f t="shared" si="28"/>
        <v>8.7999999999999972</v>
      </c>
      <c r="U690" s="208" t="str">
        <f t="shared" si="27"/>
        <v/>
      </c>
      <c r="V690" s="210"/>
      <c r="W690" s="238">
        <f t="shared" ref="W690:W753" si="30">IF(OR(O690&gt;60+2,P690&gt;B690+2),60,"")</f>
        <v>60</v>
      </c>
      <c r="X690" s="350"/>
      <c r="AT690" s="129"/>
      <c r="AV690" s="114"/>
      <c r="AW690" s="18"/>
      <c r="AY690" s="130"/>
    </row>
    <row r="691" spans="2:51" x14ac:dyDescent="0.25">
      <c r="B691" s="18">
        <v>23.1</v>
      </c>
      <c r="C691" s="18">
        <v>77</v>
      </c>
      <c r="D691" s="18">
        <v>23.1</v>
      </c>
      <c r="E691" s="18">
        <v>1.4</v>
      </c>
      <c r="F691" s="18">
        <v>3.6</v>
      </c>
      <c r="G691" s="18">
        <v>94</v>
      </c>
      <c r="H691" s="18">
        <v>1020.7</v>
      </c>
      <c r="I691" s="18">
        <v>1</v>
      </c>
      <c r="J691" s="18">
        <v>0</v>
      </c>
      <c r="K691" s="18">
        <v>0</v>
      </c>
      <c r="L691" s="18">
        <v>0.8</v>
      </c>
      <c r="M691" s="18">
        <v>20.100000000000001</v>
      </c>
      <c r="N691">
        <v>226.4</v>
      </c>
      <c r="O691">
        <v>30.3</v>
      </c>
      <c r="P691">
        <v>33.9</v>
      </c>
      <c r="Q691" s="117">
        <v>0.47361111111111098</v>
      </c>
      <c r="S691" s="216">
        <f t="shared" si="29"/>
        <v>33.9</v>
      </c>
      <c r="T691" s="216">
        <f t="shared" si="28"/>
        <v>8.7999999999999972</v>
      </c>
      <c r="U691" s="208" t="str">
        <f t="shared" si="27"/>
        <v/>
      </c>
      <c r="V691" s="210"/>
      <c r="W691" s="238">
        <f t="shared" si="30"/>
        <v>60</v>
      </c>
      <c r="X691" s="350"/>
      <c r="AT691" s="129"/>
      <c r="AV691" s="114"/>
      <c r="AW691" s="18"/>
      <c r="AY691" s="130"/>
    </row>
    <row r="692" spans="2:51" x14ac:dyDescent="0.25">
      <c r="B692" s="18">
        <v>23.1</v>
      </c>
      <c r="C692" s="18">
        <v>77</v>
      </c>
      <c r="D692" s="18">
        <v>23.1</v>
      </c>
      <c r="E692" s="18">
        <v>0</v>
      </c>
      <c r="F692" s="18">
        <v>0</v>
      </c>
      <c r="G692" s="18">
        <v>89</v>
      </c>
      <c r="H692" s="18">
        <v>1020.8</v>
      </c>
      <c r="I692" s="18">
        <v>1</v>
      </c>
      <c r="J692" s="18">
        <v>0</v>
      </c>
      <c r="K692" s="18">
        <v>0</v>
      </c>
      <c r="L692" s="18">
        <v>0.8</v>
      </c>
      <c r="M692" s="18">
        <v>20.100000000000001</v>
      </c>
      <c r="N692">
        <v>226.4</v>
      </c>
      <c r="O692">
        <v>30.4</v>
      </c>
      <c r="P692">
        <v>34.1</v>
      </c>
      <c r="Q692" s="117">
        <v>0.47430555555555598</v>
      </c>
      <c r="S692" s="216">
        <f t="shared" si="29"/>
        <v>34.1</v>
      </c>
      <c r="T692" s="216">
        <f t="shared" si="28"/>
        <v>9</v>
      </c>
      <c r="U692" s="208" t="str">
        <f t="shared" si="27"/>
        <v/>
      </c>
      <c r="V692" s="210"/>
      <c r="W692" s="238">
        <f t="shared" si="30"/>
        <v>60</v>
      </c>
      <c r="X692" s="350"/>
      <c r="AT692" s="129"/>
      <c r="AV692" s="114"/>
      <c r="AW692" s="18"/>
      <c r="AY692" s="130"/>
    </row>
    <row r="693" spans="2:51" x14ac:dyDescent="0.25">
      <c r="B693" s="18">
        <v>23.1</v>
      </c>
      <c r="C693" s="18">
        <v>76</v>
      </c>
      <c r="D693" s="18">
        <v>23.1</v>
      </c>
      <c r="E693" s="18">
        <v>2.2000000000000002</v>
      </c>
      <c r="F693" s="18">
        <v>3.6</v>
      </c>
      <c r="G693" s="18">
        <v>78</v>
      </c>
      <c r="H693" s="18">
        <v>1020.7</v>
      </c>
      <c r="I693" s="18">
        <v>1</v>
      </c>
      <c r="J693" s="18">
        <v>0</v>
      </c>
      <c r="K693" s="18">
        <v>0</v>
      </c>
      <c r="L693" s="18">
        <v>0.8</v>
      </c>
      <c r="M693" s="18">
        <v>20.100000000000001</v>
      </c>
      <c r="N693">
        <v>226.4</v>
      </c>
      <c r="O693">
        <v>30.5</v>
      </c>
      <c r="P693">
        <v>34.200000000000003</v>
      </c>
      <c r="Q693" s="117">
        <v>0.47499999999999998</v>
      </c>
      <c r="S693" s="216">
        <f t="shared" si="29"/>
        <v>34.200000000000003</v>
      </c>
      <c r="T693" s="216">
        <f t="shared" si="28"/>
        <v>9.1000000000000014</v>
      </c>
      <c r="U693" s="208" t="str">
        <f t="shared" si="27"/>
        <v/>
      </c>
      <c r="V693" s="210"/>
      <c r="W693" s="238">
        <f t="shared" si="30"/>
        <v>60</v>
      </c>
      <c r="X693" s="350"/>
      <c r="AT693" s="129"/>
      <c r="AV693" s="114"/>
      <c r="AW693" s="18"/>
      <c r="AY693" s="130"/>
    </row>
    <row r="694" spans="2:51" x14ac:dyDescent="0.25">
      <c r="B694" s="18">
        <v>23.1</v>
      </c>
      <c r="C694" s="18">
        <v>77</v>
      </c>
      <c r="D694" s="18">
        <v>23.1</v>
      </c>
      <c r="E694" s="18">
        <v>0.4</v>
      </c>
      <c r="F694" s="18">
        <v>1.8</v>
      </c>
      <c r="G694" s="18">
        <v>132</v>
      </c>
      <c r="H694" s="18">
        <v>1021</v>
      </c>
      <c r="I694" s="18">
        <v>1</v>
      </c>
      <c r="J694" s="18">
        <v>0</v>
      </c>
      <c r="K694" s="18">
        <v>0</v>
      </c>
      <c r="L694" s="18">
        <v>0.8</v>
      </c>
      <c r="M694" s="18">
        <v>20.100000000000001</v>
      </c>
      <c r="N694">
        <v>226.4</v>
      </c>
      <c r="O694">
        <v>30.5</v>
      </c>
      <c r="P694">
        <v>34.4</v>
      </c>
      <c r="Q694" s="117">
        <v>0.47569444444444398</v>
      </c>
      <c r="S694" s="216">
        <f t="shared" si="29"/>
        <v>34.4</v>
      </c>
      <c r="T694" s="216">
        <f t="shared" si="28"/>
        <v>9.2999999999999972</v>
      </c>
      <c r="U694" s="208" t="str">
        <f t="shared" si="27"/>
        <v/>
      </c>
      <c r="V694" s="210"/>
      <c r="W694" s="238">
        <f t="shared" si="30"/>
        <v>60</v>
      </c>
      <c r="X694" s="350"/>
      <c r="AT694" s="129"/>
      <c r="AV694" s="114"/>
      <c r="AW694" s="18"/>
      <c r="AY694" s="130"/>
    </row>
    <row r="695" spans="2:51" x14ac:dyDescent="0.25">
      <c r="B695" s="18">
        <v>23</v>
      </c>
      <c r="C695" s="18">
        <v>77</v>
      </c>
      <c r="D695" s="18">
        <v>23</v>
      </c>
      <c r="E695" s="18">
        <v>0.7</v>
      </c>
      <c r="F695" s="18">
        <v>1.8</v>
      </c>
      <c r="G695" s="18">
        <v>109</v>
      </c>
      <c r="H695" s="18">
        <v>1020.7</v>
      </c>
      <c r="I695" s="18">
        <v>1</v>
      </c>
      <c r="J695" s="18">
        <v>0</v>
      </c>
      <c r="K695" s="18">
        <v>0</v>
      </c>
      <c r="L695" s="18">
        <v>0.8</v>
      </c>
      <c r="M695" s="18">
        <v>20.100000000000001</v>
      </c>
      <c r="N695">
        <v>226.4</v>
      </c>
      <c r="O695">
        <v>30.5</v>
      </c>
      <c r="P695">
        <v>34.4</v>
      </c>
      <c r="Q695" s="117">
        <v>0.47638888888888897</v>
      </c>
      <c r="S695" s="216">
        <f t="shared" si="29"/>
        <v>34.4</v>
      </c>
      <c r="T695" s="216">
        <f t="shared" si="28"/>
        <v>9.3999999999999986</v>
      </c>
      <c r="U695" s="208" t="str">
        <f t="shared" si="27"/>
        <v/>
      </c>
      <c r="V695" s="210"/>
      <c r="W695" s="238">
        <f t="shared" si="30"/>
        <v>60</v>
      </c>
      <c r="X695" s="350"/>
      <c r="AT695" s="129"/>
      <c r="AV695" s="114"/>
      <c r="AW695" s="18"/>
      <c r="AY695" s="130"/>
    </row>
    <row r="696" spans="2:51" x14ac:dyDescent="0.25">
      <c r="B696" s="18">
        <v>23</v>
      </c>
      <c r="C696" s="18">
        <v>77</v>
      </c>
      <c r="D696" s="18">
        <v>23</v>
      </c>
      <c r="E696" s="18">
        <v>1.1000000000000001</v>
      </c>
      <c r="F696" s="18">
        <v>1.8</v>
      </c>
      <c r="G696" s="18">
        <v>93</v>
      </c>
      <c r="H696" s="18">
        <v>1020.8</v>
      </c>
      <c r="I696" s="18">
        <v>1</v>
      </c>
      <c r="J696" s="18">
        <v>0</v>
      </c>
      <c r="K696" s="18">
        <v>0</v>
      </c>
      <c r="L696" s="18">
        <v>0.8</v>
      </c>
      <c r="M696" s="18">
        <v>20.100000000000001</v>
      </c>
      <c r="N696">
        <v>226.4</v>
      </c>
      <c r="O696">
        <v>30.5</v>
      </c>
      <c r="P696">
        <v>34.299999999999997</v>
      </c>
      <c r="Q696" s="117">
        <v>0.47708333333333303</v>
      </c>
      <c r="S696" s="216">
        <f t="shared" si="29"/>
        <v>34.299999999999997</v>
      </c>
      <c r="T696" s="216">
        <f t="shared" si="28"/>
        <v>9.2999999999999972</v>
      </c>
      <c r="U696" s="208" t="str">
        <f t="shared" si="27"/>
        <v/>
      </c>
      <c r="V696" s="210"/>
      <c r="W696" s="238">
        <f t="shared" si="30"/>
        <v>60</v>
      </c>
      <c r="X696" s="350"/>
      <c r="AT696" s="129"/>
      <c r="AV696" s="114"/>
      <c r="AW696" s="18"/>
      <c r="AY696" s="130"/>
    </row>
    <row r="697" spans="2:51" x14ac:dyDescent="0.25">
      <c r="B697" s="18">
        <v>23.1</v>
      </c>
      <c r="C697" s="18">
        <v>77</v>
      </c>
      <c r="D697" s="18">
        <v>23.1</v>
      </c>
      <c r="E697" s="18">
        <v>0</v>
      </c>
      <c r="F697" s="18">
        <v>0</v>
      </c>
      <c r="G697" s="18">
        <v>75</v>
      </c>
      <c r="H697" s="18">
        <v>1020.7</v>
      </c>
      <c r="I697" s="18">
        <v>1</v>
      </c>
      <c r="J697" s="18">
        <v>0</v>
      </c>
      <c r="K697" s="18">
        <v>0</v>
      </c>
      <c r="L697" s="18">
        <v>0.8</v>
      </c>
      <c r="M697" s="18">
        <v>20.100000000000001</v>
      </c>
      <c r="N697">
        <v>226.4</v>
      </c>
      <c r="O697">
        <v>30.4</v>
      </c>
      <c r="P697">
        <v>34.200000000000003</v>
      </c>
      <c r="Q697" s="117">
        <v>0.47777777777777802</v>
      </c>
      <c r="S697" s="216">
        <f t="shared" si="29"/>
        <v>34.200000000000003</v>
      </c>
      <c r="T697" s="216">
        <f t="shared" si="28"/>
        <v>9.1000000000000014</v>
      </c>
      <c r="U697" s="208" t="str">
        <f t="shared" si="27"/>
        <v/>
      </c>
      <c r="V697" s="210"/>
      <c r="W697" s="238">
        <f t="shared" si="30"/>
        <v>60</v>
      </c>
      <c r="X697" s="350"/>
      <c r="AT697" s="129"/>
      <c r="AV697" s="114"/>
      <c r="AW697" s="18"/>
      <c r="AY697" s="130"/>
    </row>
    <row r="698" spans="2:51" x14ac:dyDescent="0.25">
      <c r="B698" s="18">
        <v>23.1</v>
      </c>
      <c r="C698" s="18">
        <v>77</v>
      </c>
      <c r="D698" s="18">
        <v>23.1</v>
      </c>
      <c r="E698" s="18">
        <v>0</v>
      </c>
      <c r="F698" s="18">
        <v>0</v>
      </c>
      <c r="G698" s="18">
        <v>56</v>
      </c>
      <c r="H698" s="18">
        <v>1020.8</v>
      </c>
      <c r="I698" s="18">
        <v>1</v>
      </c>
      <c r="J698" s="18">
        <v>0</v>
      </c>
      <c r="K698" s="18">
        <v>0</v>
      </c>
      <c r="L698" s="18">
        <v>0.8</v>
      </c>
      <c r="M698" s="18">
        <v>20.100000000000001</v>
      </c>
      <c r="N698">
        <v>226.4</v>
      </c>
      <c r="O698">
        <v>30.4</v>
      </c>
      <c r="P698">
        <v>34.200000000000003</v>
      </c>
      <c r="Q698" s="117">
        <v>0.47847222222222202</v>
      </c>
      <c r="S698" s="216">
        <f t="shared" si="29"/>
        <v>34.200000000000003</v>
      </c>
      <c r="T698" s="216">
        <f t="shared" si="28"/>
        <v>9.1000000000000014</v>
      </c>
      <c r="U698" s="208" t="str">
        <f t="shared" si="27"/>
        <v/>
      </c>
      <c r="V698" s="210"/>
      <c r="W698" s="238">
        <f t="shared" si="30"/>
        <v>60</v>
      </c>
      <c r="X698" s="350"/>
      <c r="AT698" s="129"/>
      <c r="AV698" s="114"/>
      <c r="AW698" s="18"/>
      <c r="AY698" s="130"/>
    </row>
    <row r="699" spans="2:51" x14ac:dyDescent="0.25">
      <c r="B699" s="18">
        <v>23.1</v>
      </c>
      <c r="C699" s="18">
        <v>76</v>
      </c>
      <c r="D699" s="18">
        <v>23.1</v>
      </c>
      <c r="E699" s="18">
        <v>0.4</v>
      </c>
      <c r="F699" s="18">
        <v>1.8</v>
      </c>
      <c r="G699" s="18">
        <v>50</v>
      </c>
      <c r="H699" s="18">
        <v>1020.5</v>
      </c>
      <c r="I699" s="18">
        <v>1</v>
      </c>
      <c r="J699" s="18">
        <v>0</v>
      </c>
      <c r="K699" s="18">
        <v>0</v>
      </c>
      <c r="L699" s="18">
        <v>0.8</v>
      </c>
      <c r="M699" s="18">
        <v>20.100000000000001</v>
      </c>
      <c r="N699">
        <v>226.4</v>
      </c>
      <c r="O699">
        <v>30.4</v>
      </c>
      <c r="P699">
        <v>34.200000000000003</v>
      </c>
      <c r="Q699" s="117">
        <v>0.47916666666666702</v>
      </c>
      <c r="S699" s="216">
        <f t="shared" si="29"/>
        <v>34.200000000000003</v>
      </c>
      <c r="T699" s="216">
        <f t="shared" si="28"/>
        <v>9.1000000000000014</v>
      </c>
      <c r="U699" s="208" t="str">
        <f t="shared" si="27"/>
        <v/>
      </c>
      <c r="V699" s="210"/>
      <c r="W699" s="238">
        <f t="shared" si="30"/>
        <v>60</v>
      </c>
      <c r="X699" s="350"/>
      <c r="AT699" s="129"/>
      <c r="AV699" s="114"/>
      <c r="AW699" s="18"/>
      <c r="AY699" s="130"/>
    </row>
    <row r="700" spans="2:51" x14ac:dyDescent="0.25">
      <c r="B700" s="18">
        <v>23.2</v>
      </c>
      <c r="C700" s="18">
        <v>76</v>
      </c>
      <c r="D700" s="18">
        <v>23.2</v>
      </c>
      <c r="E700" s="18">
        <v>0</v>
      </c>
      <c r="F700" s="18">
        <v>0</v>
      </c>
      <c r="G700" s="18">
        <v>61</v>
      </c>
      <c r="H700" s="18">
        <v>1020.8</v>
      </c>
      <c r="I700" s="18">
        <v>1</v>
      </c>
      <c r="J700" s="18">
        <v>0</v>
      </c>
      <c r="K700" s="18">
        <v>0</v>
      </c>
      <c r="L700" s="18">
        <v>0.8</v>
      </c>
      <c r="M700" s="18">
        <v>20.100000000000001</v>
      </c>
      <c r="N700">
        <v>226.4</v>
      </c>
      <c r="O700">
        <v>30.4</v>
      </c>
      <c r="P700">
        <v>34.299999999999997</v>
      </c>
      <c r="Q700" s="117">
        <v>0.47986111111111102</v>
      </c>
      <c r="S700" s="216">
        <f t="shared" si="29"/>
        <v>34.299999999999997</v>
      </c>
      <c r="T700" s="216">
        <f t="shared" si="28"/>
        <v>9.0999999999999979</v>
      </c>
      <c r="U700" s="208" t="str">
        <f t="shared" si="27"/>
        <v/>
      </c>
      <c r="V700" s="210"/>
      <c r="W700" s="238">
        <f t="shared" si="30"/>
        <v>60</v>
      </c>
      <c r="X700" s="350"/>
      <c r="AT700" s="129"/>
      <c r="AV700" s="114"/>
      <c r="AW700" s="18"/>
      <c r="AY700" s="130"/>
    </row>
    <row r="701" spans="2:51" x14ac:dyDescent="0.25">
      <c r="B701" s="18">
        <v>23.3</v>
      </c>
      <c r="C701" s="18">
        <v>76</v>
      </c>
      <c r="D701" s="18">
        <v>23.3</v>
      </c>
      <c r="E701" s="18">
        <v>0</v>
      </c>
      <c r="F701" s="18">
        <v>0</v>
      </c>
      <c r="G701" s="18">
        <v>57</v>
      </c>
      <c r="H701" s="18">
        <v>1020.6</v>
      </c>
      <c r="I701" s="18">
        <v>1</v>
      </c>
      <c r="J701" s="18">
        <v>0</v>
      </c>
      <c r="K701" s="18">
        <v>0</v>
      </c>
      <c r="L701" s="18">
        <v>0.8</v>
      </c>
      <c r="M701" s="18">
        <v>20.100000000000001</v>
      </c>
      <c r="N701">
        <v>226.4</v>
      </c>
      <c r="O701">
        <v>30.5</v>
      </c>
      <c r="P701">
        <v>34.4</v>
      </c>
      <c r="Q701" s="117">
        <v>0.48055555555555601</v>
      </c>
      <c r="S701" s="216">
        <f t="shared" si="29"/>
        <v>34.4</v>
      </c>
      <c r="T701" s="216">
        <f t="shared" si="28"/>
        <v>9.0999999999999979</v>
      </c>
      <c r="U701" s="208" t="str">
        <f t="shared" si="27"/>
        <v/>
      </c>
      <c r="V701" s="210"/>
      <c r="W701" s="238">
        <f t="shared" si="30"/>
        <v>60</v>
      </c>
      <c r="X701" s="350"/>
      <c r="AT701" s="129"/>
      <c r="AV701" s="114"/>
      <c r="AW701" s="18"/>
      <c r="AY701" s="130"/>
    </row>
    <row r="702" spans="2:51" x14ac:dyDescent="0.25">
      <c r="B702" s="18">
        <v>23.3</v>
      </c>
      <c r="C702" s="18">
        <v>75</v>
      </c>
      <c r="D702" s="18">
        <v>23.3</v>
      </c>
      <c r="E702" s="18">
        <v>0.4</v>
      </c>
      <c r="F702" s="18">
        <v>1.8</v>
      </c>
      <c r="G702" s="18">
        <v>59</v>
      </c>
      <c r="H702" s="18">
        <v>1020.9</v>
      </c>
      <c r="I702" s="18">
        <v>1</v>
      </c>
      <c r="J702" s="18">
        <v>0</v>
      </c>
      <c r="K702" s="18">
        <v>0</v>
      </c>
      <c r="L702" s="18">
        <v>0.8</v>
      </c>
      <c r="M702" s="18">
        <v>20.100000000000001</v>
      </c>
      <c r="N702">
        <v>226.4</v>
      </c>
      <c r="O702">
        <v>30.6</v>
      </c>
      <c r="P702">
        <v>34.6</v>
      </c>
      <c r="Q702" s="117">
        <v>0.48125000000000001</v>
      </c>
      <c r="S702" s="216">
        <f t="shared" si="29"/>
        <v>34.6</v>
      </c>
      <c r="T702" s="216">
        <f t="shared" si="28"/>
        <v>9.3000000000000007</v>
      </c>
      <c r="U702" s="208" t="str">
        <f t="shared" si="27"/>
        <v/>
      </c>
      <c r="V702" s="210"/>
      <c r="W702" s="238">
        <f t="shared" si="30"/>
        <v>60</v>
      </c>
      <c r="X702" s="350"/>
      <c r="AT702" s="129"/>
      <c r="AV702" s="114"/>
      <c r="AW702" s="18"/>
      <c r="AY702" s="130"/>
    </row>
    <row r="703" spans="2:51" x14ac:dyDescent="0.25">
      <c r="B703" s="18">
        <v>23.5</v>
      </c>
      <c r="C703" s="18">
        <v>75</v>
      </c>
      <c r="D703" s="18">
        <v>23.5</v>
      </c>
      <c r="E703" s="18">
        <v>0.4</v>
      </c>
      <c r="F703" s="18">
        <v>1.8</v>
      </c>
      <c r="G703" s="18">
        <v>52</v>
      </c>
      <c r="H703" s="18">
        <v>1020.7</v>
      </c>
      <c r="I703" s="18">
        <v>1</v>
      </c>
      <c r="J703" s="18">
        <v>0</v>
      </c>
      <c r="K703" s="18">
        <v>0</v>
      </c>
      <c r="L703" s="18">
        <v>0.8</v>
      </c>
      <c r="M703" s="18">
        <v>20.100000000000001</v>
      </c>
      <c r="N703">
        <v>226.4</v>
      </c>
      <c r="O703">
        <v>30.8</v>
      </c>
      <c r="P703">
        <v>34.700000000000003</v>
      </c>
      <c r="Q703" s="117">
        <v>0.48194444444444401</v>
      </c>
      <c r="S703" s="216">
        <f t="shared" si="29"/>
        <v>34.700000000000003</v>
      </c>
      <c r="T703" s="216">
        <f t="shared" si="28"/>
        <v>9.2000000000000028</v>
      </c>
      <c r="U703" s="208" t="str">
        <f t="shared" si="27"/>
        <v/>
      </c>
      <c r="V703" s="210"/>
      <c r="W703" s="238">
        <f t="shared" si="30"/>
        <v>60</v>
      </c>
      <c r="X703" s="350"/>
      <c r="AT703" s="129"/>
      <c r="AV703" s="114"/>
      <c r="AW703" s="18"/>
      <c r="AY703" s="130"/>
    </row>
    <row r="704" spans="2:51" x14ac:dyDescent="0.25">
      <c r="B704" s="18">
        <v>23.5</v>
      </c>
      <c r="C704" s="18">
        <v>76</v>
      </c>
      <c r="D704" s="18">
        <v>23.5</v>
      </c>
      <c r="E704" s="18">
        <v>0.7</v>
      </c>
      <c r="F704" s="18">
        <v>1.8</v>
      </c>
      <c r="G704" s="18">
        <v>77</v>
      </c>
      <c r="H704" s="18">
        <v>1020.9</v>
      </c>
      <c r="I704" s="18">
        <v>1</v>
      </c>
      <c r="J704" s="18">
        <v>0</v>
      </c>
      <c r="K704" s="18">
        <v>0</v>
      </c>
      <c r="L704" s="18">
        <v>0.8</v>
      </c>
      <c r="M704" s="18">
        <v>20.100000000000001</v>
      </c>
      <c r="N704">
        <v>226.4</v>
      </c>
      <c r="O704">
        <v>31</v>
      </c>
      <c r="P704">
        <v>34.799999999999997</v>
      </c>
      <c r="Q704" s="117">
        <v>0.48263888888888901</v>
      </c>
      <c r="S704" s="216">
        <f t="shared" si="29"/>
        <v>34.799999999999997</v>
      </c>
      <c r="T704" s="216">
        <f t="shared" si="28"/>
        <v>9.2999999999999972</v>
      </c>
      <c r="U704" s="208" t="str">
        <f t="shared" si="27"/>
        <v/>
      </c>
      <c r="V704" s="210"/>
      <c r="W704" s="238">
        <f t="shared" si="30"/>
        <v>60</v>
      </c>
      <c r="X704" s="350"/>
      <c r="AT704" s="129"/>
      <c r="AV704" s="114"/>
      <c r="AW704" s="18"/>
      <c r="AY704" s="130"/>
    </row>
    <row r="705" spans="2:51" x14ac:dyDescent="0.25">
      <c r="B705" s="18">
        <v>23.5</v>
      </c>
      <c r="C705" s="18">
        <v>76</v>
      </c>
      <c r="D705" s="18">
        <v>23.5</v>
      </c>
      <c r="E705" s="18">
        <v>1.4</v>
      </c>
      <c r="F705" s="18">
        <v>1.8</v>
      </c>
      <c r="G705" s="18">
        <v>57</v>
      </c>
      <c r="H705" s="18">
        <v>1020.6</v>
      </c>
      <c r="I705" s="18">
        <v>1</v>
      </c>
      <c r="J705" s="18">
        <v>0</v>
      </c>
      <c r="K705" s="18">
        <v>0</v>
      </c>
      <c r="L705" s="18">
        <v>0.8</v>
      </c>
      <c r="M705" s="18">
        <v>20.100000000000001</v>
      </c>
      <c r="N705">
        <v>226.4</v>
      </c>
      <c r="O705">
        <v>31.1</v>
      </c>
      <c r="P705">
        <v>34.9</v>
      </c>
      <c r="Q705" s="117">
        <v>0.483333333333333</v>
      </c>
      <c r="S705" s="216">
        <f t="shared" si="29"/>
        <v>34.9</v>
      </c>
      <c r="T705" s="216">
        <f t="shared" si="28"/>
        <v>9.3999999999999986</v>
      </c>
      <c r="U705" s="208" t="str">
        <f t="shared" si="27"/>
        <v/>
      </c>
      <c r="V705" s="210"/>
      <c r="W705" s="238">
        <f t="shared" si="30"/>
        <v>60</v>
      </c>
      <c r="X705" s="350"/>
      <c r="AT705" s="129"/>
      <c r="AV705" s="114"/>
      <c r="AW705" s="18"/>
      <c r="AY705" s="130"/>
    </row>
    <row r="706" spans="2:51" x14ac:dyDescent="0.25">
      <c r="B706" s="18">
        <v>23.4</v>
      </c>
      <c r="C706" s="18">
        <v>76</v>
      </c>
      <c r="D706" s="18">
        <v>23.4</v>
      </c>
      <c r="E706" s="18">
        <v>0</v>
      </c>
      <c r="F706" s="18">
        <v>0</v>
      </c>
      <c r="G706" s="18">
        <v>131</v>
      </c>
      <c r="H706" s="18">
        <v>1020.6</v>
      </c>
      <c r="I706" s="18">
        <v>1</v>
      </c>
      <c r="J706" s="18">
        <v>0</v>
      </c>
      <c r="K706" s="18">
        <v>0</v>
      </c>
      <c r="L706" s="18">
        <v>0.8</v>
      </c>
      <c r="M706" s="18">
        <v>20.100000000000001</v>
      </c>
      <c r="N706">
        <v>226.4</v>
      </c>
      <c r="O706">
        <v>31.3</v>
      </c>
      <c r="P706">
        <v>34.9</v>
      </c>
      <c r="Q706" s="117">
        <v>0.484027777777778</v>
      </c>
      <c r="S706" s="216">
        <f t="shared" si="29"/>
        <v>34.9</v>
      </c>
      <c r="T706" s="216">
        <f t="shared" si="28"/>
        <v>9.5</v>
      </c>
      <c r="U706" s="208" t="str">
        <f t="shared" si="27"/>
        <v/>
      </c>
      <c r="V706" s="210"/>
      <c r="W706" s="238">
        <f t="shared" si="30"/>
        <v>60</v>
      </c>
      <c r="X706" s="350"/>
      <c r="AT706" s="129"/>
      <c r="AV706" s="114"/>
      <c r="AW706" s="18"/>
      <c r="AY706" s="130"/>
    </row>
    <row r="707" spans="2:51" x14ac:dyDescent="0.25">
      <c r="B707" s="18">
        <v>23.4</v>
      </c>
      <c r="C707" s="18">
        <v>76</v>
      </c>
      <c r="D707" s="18">
        <v>23.4</v>
      </c>
      <c r="E707" s="18">
        <v>0</v>
      </c>
      <c r="F707" s="18">
        <v>0</v>
      </c>
      <c r="G707" s="18">
        <v>100</v>
      </c>
      <c r="H707" s="18">
        <v>1020.9</v>
      </c>
      <c r="I707" s="18">
        <v>1</v>
      </c>
      <c r="J707" s="18">
        <v>0</v>
      </c>
      <c r="K707" s="18">
        <v>0</v>
      </c>
      <c r="L707" s="18">
        <v>0.8</v>
      </c>
      <c r="M707" s="18">
        <v>20.100000000000001</v>
      </c>
      <c r="N707">
        <v>226.4</v>
      </c>
      <c r="O707">
        <v>31.5</v>
      </c>
      <c r="P707">
        <v>35</v>
      </c>
      <c r="Q707" s="117">
        <v>0.484722222222222</v>
      </c>
      <c r="S707" s="216">
        <f t="shared" si="29"/>
        <v>35</v>
      </c>
      <c r="T707" s="216">
        <f t="shared" si="28"/>
        <v>9.6000000000000014</v>
      </c>
      <c r="U707" s="208" t="str">
        <f t="shared" si="27"/>
        <v/>
      </c>
      <c r="V707" s="210"/>
      <c r="W707" s="238">
        <f t="shared" si="30"/>
        <v>60</v>
      </c>
      <c r="X707" s="350"/>
      <c r="AT707" s="129"/>
      <c r="AV707" s="114"/>
      <c r="AW707" s="18"/>
      <c r="AY707" s="130"/>
    </row>
    <row r="708" spans="2:51" x14ac:dyDescent="0.25">
      <c r="B708" s="18">
        <v>23.3</v>
      </c>
      <c r="C708" s="18">
        <v>77</v>
      </c>
      <c r="D708" s="18">
        <v>23.3</v>
      </c>
      <c r="E708" s="18">
        <v>0.7</v>
      </c>
      <c r="F708" s="18">
        <v>1.8</v>
      </c>
      <c r="G708" s="18">
        <v>116</v>
      </c>
      <c r="H708" s="18">
        <v>1020.7</v>
      </c>
      <c r="I708" s="18">
        <v>1</v>
      </c>
      <c r="J708" s="18">
        <v>0</v>
      </c>
      <c r="K708" s="18">
        <v>0</v>
      </c>
      <c r="L708" s="18">
        <v>0.8</v>
      </c>
      <c r="M708" s="18">
        <v>20.100000000000001</v>
      </c>
      <c r="N708">
        <v>226.4</v>
      </c>
      <c r="O708">
        <v>31.5</v>
      </c>
      <c r="P708">
        <v>35</v>
      </c>
      <c r="Q708" s="117">
        <v>0.485416666666667</v>
      </c>
      <c r="S708" s="216">
        <f t="shared" si="29"/>
        <v>35</v>
      </c>
      <c r="T708" s="216">
        <f t="shared" si="28"/>
        <v>9.6999999999999993</v>
      </c>
      <c r="U708" s="208" t="str">
        <f t="shared" si="27"/>
        <v/>
      </c>
      <c r="V708" s="210"/>
      <c r="W708" s="238">
        <f t="shared" si="30"/>
        <v>60</v>
      </c>
      <c r="X708" s="350"/>
      <c r="AT708" s="129"/>
      <c r="AV708" s="114"/>
      <c r="AW708" s="18"/>
      <c r="AY708" s="130"/>
    </row>
    <row r="709" spans="2:51" x14ac:dyDescent="0.25">
      <c r="B709" s="18">
        <v>23.1</v>
      </c>
      <c r="C709" s="18">
        <v>77</v>
      </c>
      <c r="D709" s="18">
        <v>23.1</v>
      </c>
      <c r="E709" s="18">
        <v>2.9</v>
      </c>
      <c r="F709" s="18">
        <v>3.6</v>
      </c>
      <c r="G709" s="18">
        <v>88</v>
      </c>
      <c r="H709" s="18">
        <v>1020.6</v>
      </c>
      <c r="I709" s="18">
        <v>1</v>
      </c>
      <c r="J709" s="18">
        <v>0</v>
      </c>
      <c r="K709" s="18">
        <v>0</v>
      </c>
      <c r="L709" s="18">
        <v>0.8</v>
      </c>
      <c r="M709" s="18">
        <v>20.100000000000001</v>
      </c>
      <c r="N709">
        <v>226.4</v>
      </c>
      <c r="O709">
        <v>31.5</v>
      </c>
      <c r="P709">
        <v>35</v>
      </c>
      <c r="Q709" s="117">
        <v>0.48611111111111099</v>
      </c>
      <c r="S709" s="216">
        <f t="shared" si="29"/>
        <v>35</v>
      </c>
      <c r="T709" s="216">
        <f t="shared" si="28"/>
        <v>9.8999999999999986</v>
      </c>
      <c r="U709" s="208" t="str">
        <f t="shared" si="27"/>
        <v/>
      </c>
      <c r="V709" s="210"/>
      <c r="W709" s="238">
        <f t="shared" si="30"/>
        <v>60</v>
      </c>
      <c r="X709" s="350"/>
      <c r="AT709" s="129"/>
      <c r="AV709" s="114"/>
      <c r="AW709" s="18"/>
      <c r="AY709" s="130"/>
    </row>
    <row r="710" spans="2:51" x14ac:dyDescent="0.25">
      <c r="B710" s="18">
        <v>23</v>
      </c>
      <c r="C710" s="18">
        <v>78</v>
      </c>
      <c r="D710" s="18">
        <v>23</v>
      </c>
      <c r="E710" s="18">
        <v>1.1000000000000001</v>
      </c>
      <c r="F710" s="18">
        <v>1.8</v>
      </c>
      <c r="G710" s="18">
        <v>75</v>
      </c>
      <c r="H710" s="18">
        <v>1020.8</v>
      </c>
      <c r="I710" s="18">
        <v>1</v>
      </c>
      <c r="J710" s="18">
        <v>0</v>
      </c>
      <c r="K710" s="18">
        <v>0</v>
      </c>
      <c r="L710" s="18">
        <v>0.8</v>
      </c>
      <c r="M710" s="18">
        <v>20.100000000000001</v>
      </c>
      <c r="N710">
        <v>226.4</v>
      </c>
      <c r="O710">
        <v>31.4</v>
      </c>
      <c r="P710">
        <v>34.9</v>
      </c>
      <c r="Q710" s="117">
        <v>0.48680555555555599</v>
      </c>
      <c r="S710" s="216">
        <f t="shared" si="29"/>
        <v>34.9</v>
      </c>
      <c r="T710" s="216">
        <f t="shared" si="28"/>
        <v>9.8999999999999986</v>
      </c>
      <c r="U710" s="208" t="str">
        <f t="shared" si="27"/>
        <v/>
      </c>
      <c r="V710" s="210"/>
      <c r="W710" s="238">
        <f t="shared" si="30"/>
        <v>60</v>
      </c>
      <c r="X710" s="350"/>
      <c r="AT710" s="129"/>
      <c r="AV710" s="114"/>
      <c r="AW710" s="18"/>
      <c r="AY710" s="130"/>
    </row>
    <row r="711" spans="2:51" x14ac:dyDescent="0.25">
      <c r="B711" s="18">
        <v>22.9</v>
      </c>
      <c r="C711" s="18">
        <v>78</v>
      </c>
      <c r="D711" s="18">
        <v>22.9</v>
      </c>
      <c r="E711" s="18">
        <v>0</v>
      </c>
      <c r="F711" s="18">
        <v>0</v>
      </c>
      <c r="G711" s="18">
        <v>71</v>
      </c>
      <c r="H711" s="18">
        <v>1020.9</v>
      </c>
      <c r="I711" s="18">
        <v>1</v>
      </c>
      <c r="J711" s="18">
        <v>0</v>
      </c>
      <c r="K711" s="18">
        <v>0</v>
      </c>
      <c r="L711" s="18">
        <v>0.8</v>
      </c>
      <c r="M711" s="18">
        <v>20.100000000000001</v>
      </c>
      <c r="N711">
        <v>226.4</v>
      </c>
      <c r="O711">
        <v>31.3</v>
      </c>
      <c r="P711">
        <v>34.9</v>
      </c>
      <c r="Q711" s="117">
        <v>0.48749999999999999</v>
      </c>
      <c r="S711" s="216">
        <f t="shared" si="29"/>
        <v>34.9</v>
      </c>
      <c r="T711" s="216">
        <f t="shared" si="28"/>
        <v>10</v>
      </c>
      <c r="U711" s="208" t="str">
        <f t="shared" si="27"/>
        <v/>
      </c>
      <c r="V711" s="210"/>
      <c r="W711" s="238">
        <f t="shared" si="30"/>
        <v>60</v>
      </c>
      <c r="X711" s="350"/>
      <c r="AT711" s="129"/>
      <c r="AV711" s="114"/>
      <c r="AW711" s="18"/>
      <c r="AY711" s="130"/>
    </row>
    <row r="712" spans="2:51" x14ac:dyDescent="0.25">
      <c r="B712" s="18">
        <v>22.9</v>
      </c>
      <c r="C712" s="18">
        <v>78</v>
      </c>
      <c r="D712" s="18">
        <v>22.9</v>
      </c>
      <c r="E712" s="18">
        <v>2.2000000000000002</v>
      </c>
      <c r="F712" s="18">
        <v>3.6</v>
      </c>
      <c r="G712" s="18">
        <v>239</v>
      </c>
      <c r="H712" s="18">
        <v>1020.6</v>
      </c>
      <c r="I712" s="18">
        <v>1</v>
      </c>
      <c r="J712" s="18">
        <v>0</v>
      </c>
      <c r="K712" s="18">
        <v>0</v>
      </c>
      <c r="L712" s="18">
        <v>0.8</v>
      </c>
      <c r="M712" s="18">
        <v>20.100000000000001</v>
      </c>
      <c r="N712">
        <v>226.4</v>
      </c>
      <c r="O712">
        <v>31.2</v>
      </c>
      <c r="P712">
        <v>34.799999999999997</v>
      </c>
      <c r="Q712" s="117">
        <v>0.48819444444444399</v>
      </c>
      <c r="S712" s="216">
        <f t="shared" si="29"/>
        <v>34.799999999999997</v>
      </c>
      <c r="T712" s="216">
        <f t="shared" si="28"/>
        <v>9.8999999999999986</v>
      </c>
      <c r="U712" s="208" t="str">
        <f t="shared" si="27"/>
        <v/>
      </c>
      <c r="V712" s="210"/>
      <c r="W712" s="238">
        <f t="shared" si="30"/>
        <v>60</v>
      </c>
      <c r="X712" s="350"/>
      <c r="AT712" s="129"/>
      <c r="AV712" s="114"/>
      <c r="AW712" s="18"/>
      <c r="AY712" s="130"/>
    </row>
    <row r="713" spans="2:51" x14ac:dyDescent="0.25">
      <c r="B713" s="18">
        <v>23</v>
      </c>
      <c r="C713" s="18">
        <v>78</v>
      </c>
      <c r="D713" s="18">
        <v>23</v>
      </c>
      <c r="E713" s="18">
        <v>0.7</v>
      </c>
      <c r="F713" s="18">
        <v>1.8</v>
      </c>
      <c r="G713" s="18">
        <v>230</v>
      </c>
      <c r="H713" s="18">
        <v>1020.6</v>
      </c>
      <c r="I713" s="18">
        <v>1</v>
      </c>
      <c r="J713" s="18">
        <v>0</v>
      </c>
      <c r="K713" s="18">
        <v>0</v>
      </c>
      <c r="L713" s="18">
        <v>0.8</v>
      </c>
      <c r="M713" s="18">
        <v>20.100000000000001</v>
      </c>
      <c r="N713">
        <v>226.4</v>
      </c>
      <c r="O713">
        <v>31.2</v>
      </c>
      <c r="P713">
        <v>34.700000000000003</v>
      </c>
      <c r="Q713" s="117">
        <v>0.48888888888888898</v>
      </c>
      <c r="S713" s="216">
        <f t="shared" si="29"/>
        <v>34.700000000000003</v>
      </c>
      <c r="T713" s="216">
        <f t="shared" si="28"/>
        <v>9.7000000000000028</v>
      </c>
      <c r="U713" s="208" t="str">
        <f t="shared" si="27"/>
        <v/>
      </c>
      <c r="V713" s="210"/>
      <c r="W713" s="238">
        <f t="shared" si="30"/>
        <v>60</v>
      </c>
      <c r="X713" s="350"/>
      <c r="AT713" s="129"/>
      <c r="AV713" s="114"/>
      <c r="AW713" s="18"/>
      <c r="AY713" s="130"/>
    </row>
    <row r="714" spans="2:51" x14ac:dyDescent="0.25">
      <c r="B714" s="18">
        <v>23</v>
      </c>
      <c r="C714" s="18">
        <v>78</v>
      </c>
      <c r="D714" s="18">
        <v>23</v>
      </c>
      <c r="E714" s="18">
        <v>0.4</v>
      </c>
      <c r="F714" s="18">
        <v>1.8</v>
      </c>
      <c r="G714" s="18">
        <v>61</v>
      </c>
      <c r="H714" s="18">
        <v>1020.9</v>
      </c>
      <c r="I714" s="18">
        <v>1</v>
      </c>
      <c r="J714" s="18">
        <v>0</v>
      </c>
      <c r="K714" s="18">
        <v>0</v>
      </c>
      <c r="L714" s="18">
        <v>0.8</v>
      </c>
      <c r="M714" s="18">
        <v>20.100000000000001</v>
      </c>
      <c r="N714">
        <v>226.4</v>
      </c>
      <c r="O714">
        <v>31.1</v>
      </c>
      <c r="P714">
        <v>34.700000000000003</v>
      </c>
      <c r="Q714" s="117">
        <v>0.48958333333333298</v>
      </c>
      <c r="S714" s="216">
        <f t="shared" si="29"/>
        <v>34.700000000000003</v>
      </c>
      <c r="T714" s="216">
        <f t="shared" si="28"/>
        <v>9.7000000000000028</v>
      </c>
      <c r="U714" s="208" t="str">
        <f t="shared" si="27"/>
        <v/>
      </c>
      <c r="V714" s="210"/>
      <c r="W714" s="238">
        <f t="shared" si="30"/>
        <v>60</v>
      </c>
      <c r="X714" s="350"/>
      <c r="AT714" s="129"/>
      <c r="AV714" s="114"/>
      <c r="AW714" s="18"/>
      <c r="AY714" s="130"/>
    </row>
    <row r="715" spans="2:51" x14ac:dyDescent="0.25">
      <c r="B715" s="18">
        <v>23.1</v>
      </c>
      <c r="C715" s="18">
        <v>78</v>
      </c>
      <c r="D715" s="18">
        <v>23.1</v>
      </c>
      <c r="E715" s="18">
        <v>0</v>
      </c>
      <c r="F715" s="18">
        <v>0</v>
      </c>
      <c r="G715" s="18">
        <v>82</v>
      </c>
      <c r="H715" s="18">
        <v>1020.8</v>
      </c>
      <c r="I715" s="18">
        <v>1</v>
      </c>
      <c r="J715" s="18">
        <v>0</v>
      </c>
      <c r="K715" s="18">
        <v>0</v>
      </c>
      <c r="L715" s="18">
        <v>0.8</v>
      </c>
      <c r="M715" s="18">
        <v>20.100000000000001</v>
      </c>
      <c r="N715">
        <v>226.4</v>
      </c>
      <c r="O715">
        <v>31.1</v>
      </c>
      <c r="P715">
        <v>34.6</v>
      </c>
      <c r="Q715" s="117">
        <v>0.49027777777777798</v>
      </c>
      <c r="S715" s="216">
        <f t="shared" si="29"/>
        <v>34.6</v>
      </c>
      <c r="T715" s="216">
        <f t="shared" si="28"/>
        <v>9.5</v>
      </c>
      <c r="U715" s="208" t="str">
        <f t="shared" si="27"/>
        <v/>
      </c>
      <c r="V715" s="210"/>
      <c r="W715" s="238">
        <f t="shared" si="30"/>
        <v>60</v>
      </c>
      <c r="X715" s="350"/>
      <c r="AT715" s="129"/>
      <c r="AV715" s="114"/>
      <c r="AW715" s="18"/>
      <c r="AY715" s="130"/>
    </row>
    <row r="716" spans="2:51" x14ac:dyDescent="0.25">
      <c r="B716" s="18">
        <v>23.1</v>
      </c>
      <c r="C716" s="18">
        <v>78</v>
      </c>
      <c r="D716" s="18">
        <v>23.1</v>
      </c>
      <c r="E716" s="18">
        <v>0</v>
      </c>
      <c r="F716" s="18">
        <v>0</v>
      </c>
      <c r="G716" s="18">
        <v>95</v>
      </c>
      <c r="H716" s="18">
        <v>1020.7</v>
      </c>
      <c r="I716" s="18">
        <v>1</v>
      </c>
      <c r="J716" s="18">
        <v>0</v>
      </c>
      <c r="K716" s="18">
        <v>0</v>
      </c>
      <c r="L716" s="18">
        <v>0.8</v>
      </c>
      <c r="M716" s="18">
        <v>20.100000000000001</v>
      </c>
      <c r="N716">
        <v>226.4</v>
      </c>
      <c r="O716">
        <v>31.2</v>
      </c>
      <c r="P716">
        <v>34.6</v>
      </c>
      <c r="Q716" s="117">
        <v>0.49097222222222198</v>
      </c>
      <c r="S716" s="216">
        <f t="shared" si="29"/>
        <v>34.6</v>
      </c>
      <c r="T716" s="216">
        <f t="shared" si="28"/>
        <v>9.5</v>
      </c>
      <c r="U716" s="208" t="str">
        <f t="shared" ref="U716:U779" si="31">IF(J716&gt;0,60,"")</f>
        <v/>
      </c>
      <c r="V716" s="210"/>
      <c r="W716" s="238">
        <f t="shared" si="30"/>
        <v>60</v>
      </c>
      <c r="X716" s="350"/>
      <c r="AT716" s="129"/>
      <c r="AV716" s="114"/>
      <c r="AW716" s="18"/>
      <c r="AY716" s="130"/>
    </row>
    <row r="717" spans="2:51" x14ac:dyDescent="0.25">
      <c r="B717" s="18">
        <v>23.1</v>
      </c>
      <c r="C717" s="18">
        <v>78</v>
      </c>
      <c r="D717" s="18">
        <v>23.1</v>
      </c>
      <c r="E717" s="18">
        <v>0.4</v>
      </c>
      <c r="F717" s="18">
        <v>1.8</v>
      </c>
      <c r="G717" s="18">
        <v>97</v>
      </c>
      <c r="H717" s="18">
        <v>1020.7</v>
      </c>
      <c r="I717" s="18">
        <v>1</v>
      </c>
      <c r="J717" s="18">
        <v>0</v>
      </c>
      <c r="K717" s="18">
        <v>0</v>
      </c>
      <c r="L717" s="18">
        <v>0.8</v>
      </c>
      <c r="M717" s="18">
        <v>20.100000000000001</v>
      </c>
      <c r="N717">
        <v>226.4</v>
      </c>
      <c r="O717">
        <v>31.3</v>
      </c>
      <c r="P717">
        <v>34.6</v>
      </c>
      <c r="Q717" s="117">
        <v>0.49166666666666697</v>
      </c>
      <c r="S717" s="216">
        <f t="shared" si="29"/>
        <v>34.6</v>
      </c>
      <c r="T717" s="216">
        <f t="shared" si="28"/>
        <v>9.5</v>
      </c>
      <c r="U717" s="208" t="str">
        <f t="shared" si="31"/>
        <v/>
      </c>
      <c r="V717" s="210"/>
      <c r="W717" s="238">
        <f t="shared" si="30"/>
        <v>60</v>
      </c>
      <c r="X717" s="350"/>
      <c r="AT717" s="129"/>
      <c r="AV717" s="114"/>
      <c r="AW717" s="18"/>
      <c r="AY717" s="130"/>
    </row>
    <row r="718" spans="2:51" x14ac:dyDescent="0.25">
      <c r="B718" s="18">
        <v>23.1</v>
      </c>
      <c r="C718" s="18">
        <v>78</v>
      </c>
      <c r="D718" s="18">
        <v>23.1</v>
      </c>
      <c r="E718" s="18">
        <v>0</v>
      </c>
      <c r="F718" s="18">
        <v>0</v>
      </c>
      <c r="G718" s="18">
        <v>53</v>
      </c>
      <c r="H718" s="18">
        <v>1020.7</v>
      </c>
      <c r="I718" s="18">
        <v>1</v>
      </c>
      <c r="J718" s="18">
        <v>0</v>
      </c>
      <c r="K718" s="18">
        <v>0</v>
      </c>
      <c r="L718" s="18">
        <v>0.8</v>
      </c>
      <c r="M718" s="18">
        <v>20.100000000000001</v>
      </c>
      <c r="N718">
        <v>226.4</v>
      </c>
      <c r="O718">
        <v>31.4</v>
      </c>
      <c r="P718">
        <v>34.6</v>
      </c>
      <c r="Q718" s="117">
        <v>0.49236111111111103</v>
      </c>
      <c r="S718" s="216">
        <f t="shared" si="29"/>
        <v>34.6</v>
      </c>
      <c r="T718" s="216">
        <f t="shared" si="28"/>
        <v>9.5</v>
      </c>
      <c r="U718" s="208" t="str">
        <f t="shared" si="31"/>
        <v/>
      </c>
      <c r="V718" s="210"/>
      <c r="W718" s="238">
        <f t="shared" si="30"/>
        <v>60</v>
      </c>
      <c r="X718" s="350"/>
      <c r="AT718" s="129"/>
      <c r="AV718" s="114"/>
      <c r="AW718" s="18"/>
      <c r="AY718" s="130"/>
    </row>
    <row r="719" spans="2:51" x14ac:dyDescent="0.25">
      <c r="B719" s="18">
        <v>23.1</v>
      </c>
      <c r="C719" s="18">
        <v>78</v>
      </c>
      <c r="D719" s="18">
        <v>23.1</v>
      </c>
      <c r="E719" s="18">
        <v>3.6</v>
      </c>
      <c r="F719" s="18">
        <v>3.6</v>
      </c>
      <c r="G719" s="18">
        <v>204</v>
      </c>
      <c r="H719" s="18">
        <v>1020.7</v>
      </c>
      <c r="I719" s="18">
        <v>1</v>
      </c>
      <c r="J719" s="18">
        <v>0</v>
      </c>
      <c r="K719" s="18">
        <v>0</v>
      </c>
      <c r="L719" s="18">
        <v>0.8</v>
      </c>
      <c r="M719" s="18">
        <v>20.100000000000001</v>
      </c>
      <c r="N719">
        <v>226.4</v>
      </c>
      <c r="O719">
        <v>31.5</v>
      </c>
      <c r="P719">
        <v>34.5</v>
      </c>
      <c r="Q719" s="117">
        <v>0.49305555555555602</v>
      </c>
      <c r="S719" s="216">
        <f t="shared" si="29"/>
        <v>34.5</v>
      </c>
      <c r="T719" s="216">
        <f t="shared" si="28"/>
        <v>9.3999999999999986</v>
      </c>
      <c r="U719" s="208" t="str">
        <f t="shared" si="31"/>
        <v/>
      </c>
      <c r="V719" s="210"/>
      <c r="W719" s="238">
        <f t="shared" si="30"/>
        <v>60</v>
      </c>
      <c r="X719" s="350"/>
      <c r="AT719" s="129"/>
      <c r="AV719" s="114"/>
      <c r="AW719" s="18"/>
      <c r="AY719" s="130"/>
    </row>
    <row r="720" spans="2:51" x14ac:dyDescent="0.25">
      <c r="B720" s="18">
        <v>23</v>
      </c>
      <c r="C720" s="18">
        <v>79</v>
      </c>
      <c r="D720" s="18">
        <v>23</v>
      </c>
      <c r="E720" s="18">
        <v>0.4</v>
      </c>
      <c r="F720" s="18">
        <v>1.8</v>
      </c>
      <c r="G720" s="18">
        <v>79</v>
      </c>
      <c r="H720" s="18">
        <v>1020.6</v>
      </c>
      <c r="I720" s="18">
        <v>1</v>
      </c>
      <c r="J720" s="18">
        <v>0</v>
      </c>
      <c r="K720" s="18">
        <v>0</v>
      </c>
      <c r="L720" s="18">
        <v>0.8</v>
      </c>
      <c r="M720" s="18">
        <v>20.100000000000001</v>
      </c>
      <c r="N720">
        <v>226.4</v>
      </c>
      <c r="O720">
        <v>31.6</v>
      </c>
      <c r="P720">
        <v>34.5</v>
      </c>
      <c r="Q720" s="117">
        <v>0.49375000000000002</v>
      </c>
      <c r="S720" s="216">
        <f t="shared" si="29"/>
        <v>34.5</v>
      </c>
      <c r="T720" s="216">
        <f t="shared" ref="T720:T783" si="32">(S720-B720)-2</f>
        <v>9.5</v>
      </c>
      <c r="U720" s="208" t="str">
        <f t="shared" si="31"/>
        <v/>
      </c>
      <c r="V720" s="210"/>
      <c r="W720" s="238">
        <f t="shared" si="30"/>
        <v>60</v>
      </c>
      <c r="X720" s="350"/>
      <c r="AT720" s="129"/>
      <c r="AV720" s="114"/>
      <c r="AW720" s="18"/>
      <c r="AY720" s="130"/>
    </row>
    <row r="721" spans="2:51" x14ac:dyDescent="0.25">
      <c r="B721" s="18">
        <v>22.9</v>
      </c>
      <c r="C721" s="18">
        <v>79</v>
      </c>
      <c r="D721" s="18">
        <v>22.9</v>
      </c>
      <c r="E721" s="18">
        <v>0.4</v>
      </c>
      <c r="F721" s="18">
        <v>1.8</v>
      </c>
      <c r="G721" s="18">
        <v>93</v>
      </c>
      <c r="H721" s="18">
        <v>1020.7</v>
      </c>
      <c r="I721" s="18">
        <v>1</v>
      </c>
      <c r="J721" s="18">
        <v>0</v>
      </c>
      <c r="K721" s="18">
        <v>0</v>
      </c>
      <c r="L721" s="18">
        <v>0.8</v>
      </c>
      <c r="M721" s="18">
        <v>20.100000000000001</v>
      </c>
      <c r="N721">
        <v>226.4</v>
      </c>
      <c r="O721">
        <v>31.8</v>
      </c>
      <c r="P721">
        <v>34.5</v>
      </c>
      <c r="Q721" s="117">
        <v>0.49444444444444402</v>
      </c>
      <c r="S721" s="216">
        <f t="shared" ref="S721:S784" si="33">MAX(O721,P721)</f>
        <v>34.5</v>
      </c>
      <c r="T721" s="216">
        <f t="shared" si="32"/>
        <v>9.6000000000000014</v>
      </c>
      <c r="U721" s="208" t="str">
        <f t="shared" si="31"/>
        <v/>
      </c>
      <c r="V721" s="210"/>
      <c r="W721" s="238">
        <f t="shared" si="30"/>
        <v>60</v>
      </c>
      <c r="X721" s="350"/>
      <c r="AT721" s="129"/>
      <c r="AV721" s="114"/>
      <c r="AW721" s="18"/>
      <c r="AY721" s="130"/>
    </row>
    <row r="722" spans="2:51" x14ac:dyDescent="0.25">
      <c r="B722" s="18">
        <v>22.9</v>
      </c>
      <c r="C722" s="18">
        <v>79</v>
      </c>
      <c r="D722" s="18">
        <v>22.9</v>
      </c>
      <c r="E722" s="18">
        <v>4.7</v>
      </c>
      <c r="F722" s="18">
        <v>5.4</v>
      </c>
      <c r="G722" s="18">
        <v>242</v>
      </c>
      <c r="H722" s="18">
        <v>1020.8</v>
      </c>
      <c r="I722" s="18">
        <v>1</v>
      </c>
      <c r="J722" s="18">
        <v>0</v>
      </c>
      <c r="K722" s="18">
        <v>0</v>
      </c>
      <c r="L722" s="18">
        <v>0.8</v>
      </c>
      <c r="M722" s="18">
        <v>20.100000000000001</v>
      </c>
      <c r="N722">
        <v>226.4</v>
      </c>
      <c r="O722">
        <v>32</v>
      </c>
      <c r="P722">
        <v>34.6</v>
      </c>
      <c r="Q722" s="117">
        <v>0.49513888888888902</v>
      </c>
      <c r="S722" s="216">
        <f t="shared" si="33"/>
        <v>34.6</v>
      </c>
      <c r="T722" s="216">
        <f t="shared" si="32"/>
        <v>9.7000000000000028</v>
      </c>
      <c r="U722" s="208" t="str">
        <f t="shared" si="31"/>
        <v/>
      </c>
      <c r="V722" s="210"/>
      <c r="W722" s="238">
        <f t="shared" si="30"/>
        <v>60</v>
      </c>
      <c r="X722" s="350"/>
      <c r="AT722" s="129"/>
      <c r="AV722" s="114"/>
      <c r="AW722" s="18"/>
      <c r="AY722" s="130"/>
    </row>
    <row r="723" spans="2:51" x14ac:dyDescent="0.25">
      <c r="B723" s="18">
        <v>22.9</v>
      </c>
      <c r="C723" s="18">
        <v>79</v>
      </c>
      <c r="D723" s="18">
        <v>22.9</v>
      </c>
      <c r="E723" s="18">
        <v>5.4</v>
      </c>
      <c r="F723" s="18">
        <v>7.2</v>
      </c>
      <c r="G723" s="18">
        <v>218</v>
      </c>
      <c r="H723" s="18">
        <v>1020.6</v>
      </c>
      <c r="I723" s="18">
        <v>1</v>
      </c>
      <c r="J723" s="18">
        <v>0</v>
      </c>
      <c r="K723" s="18">
        <v>0</v>
      </c>
      <c r="L723" s="18">
        <v>0.8</v>
      </c>
      <c r="M723" s="18">
        <v>20.100000000000001</v>
      </c>
      <c r="N723">
        <v>226.4</v>
      </c>
      <c r="O723">
        <v>32.200000000000003</v>
      </c>
      <c r="P723">
        <v>34.700000000000003</v>
      </c>
      <c r="Q723" s="117">
        <v>0.49583333333333302</v>
      </c>
      <c r="S723" s="216">
        <f t="shared" si="33"/>
        <v>34.700000000000003</v>
      </c>
      <c r="T723" s="216">
        <f t="shared" si="32"/>
        <v>9.8000000000000043</v>
      </c>
      <c r="U723" s="208" t="str">
        <f t="shared" si="31"/>
        <v/>
      </c>
      <c r="V723" s="210"/>
      <c r="W723" s="238">
        <f t="shared" si="30"/>
        <v>60</v>
      </c>
      <c r="X723" s="350"/>
      <c r="AT723" s="129"/>
      <c r="AV723" s="114"/>
      <c r="AW723" s="18"/>
      <c r="AY723" s="130"/>
    </row>
    <row r="724" spans="2:51" x14ac:dyDescent="0.25">
      <c r="B724" s="18">
        <v>22.7</v>
      </c>
      <c r="C724" s="18">
        <v>80</v>
      </c>
      <c r="D724" s="18">
        <v>22.7</v>
      </c>
      <c r="E724" s="18">
        <v>1.4</v>
      </c>
      <c r="F724" s="18">
        <v>1.8</v>
      </c>
      <c r="G724" s="18">
        <v>222</v>
      </c>
      <c r="H724" s="18">
        <v>1020.9</v>
      </c>
      <c r="I724" s="18">
        <v>1</v>
      </c>
      <c r="J724" s="18">
        <v>0</v>
      </c>
      <c r="K724" s="18">
        <v>0</v>
      </c>
      <c r="L724" s="18">
        <v>0.8</v>
      </c>
      <c r="M724" s="18">
        <v>20.100000000000001</v>
      </c>
      <c r="N724">
        <v>226.4</v>
      </c>
      <c r="O724">
        <v>32.4</v>
      </c>
      <c r="P724">
        <v>34.799999999999997</v>
      </c>
      <c r="Q724" s="117">
        <v>0.49652777777777801</v>
      </c>
      <c r="S724" s="216">
        <f t="shared" si="33"/>
        <v>34.799999999999997</v>
      </c>
      <c r="T724" s="216">
        <f t="shared" si="32"/>
        <v>10.099999999999998</v>
      </c>
      <c r="U724" s="208" t="str">
        <f t="shared" si="31"/>
        <v/>
      </c>
      <c r="V724" s="210"/>
      <c r="W724" s="238">
        <f t="shared" si="30"/>
        <v>60</v>
      </c>
      <c r="X724" s="350"/>
      <c r="AT724" s="129"/>
      <c r="AV724" s="114"/>
      <c r="AW724" s="18"/>
      <c r="AY724" s="130"/>
    </row>
    <row r="725" spans="2:51" x14ac:dyDescent="0.25">
      <c r="B725" s="18">
        <v>22.7</v>
      </c>
      <c r="C725" s="18">
        <v>80</v>
      </c>
      <c r="D725" s="18">
        <v>22.7</v>
      </c>
      <c r="E725" s="18">
        <v>3.6</v>
      </c>
      <c r="F725" s="18">
        <v>3.6</v>
      </c>
      <c r="G725" s="18">
        <v>279</v>
      </c>
      <c r="H725" s="18">
        <v>1020.7</v>
      </c>
      <c r="I725" s="18">
        <v>1</v>
      </c>
      <c r="J725" s="18">
        <v>0</v>
      </c>
      <c r="K725" s="18">
        <v>0</v>
      </c>
      <c r="L725" s="18">
        <v>0.8</v>
      </c>
      <c r="M725" s="18">
        <v>20.100000000000001</v>
      </c>
      <c r="N725">
        <v>226.4</v>
      </c>
      <c r="O725">
        <v>32.6</v>
      </c>
      <c r="P725">
        <v>34.799999999999997</v>
      </c>
      <c r="Q725" s="117">
        <v>0.49722222222222201</v>
      </c>
      <c r="S725" s="216">
        <f t="shared" si="33"/>
        <v>34.799999999999997</v>
      </c>
      <c r="T725" s="216">
        <f t="shared" si="32"/>
        <v>10.099999999999998</v>
      </c>
      <c r="U725" s="208" t="str">
        <f t="shared" si="31"/>
        <v/>
      </c>
      <c r="V725" s="210"/>
      <c r="W725" s="238">
        <f t="shared" si="30"/>
        <v>60</v>
      </c>
      <c r="X725" s="350"/>
      <c r="AT725" s="129"/>
      <c r="AV725" s="114"/>
      <c r="AW725" s="18"/>
      <c r="AY725" s="130"/>
    </row>
    <row r="726" spans="2:51" x14ac:dyDescent="0.25">
      <c r="B726" s="18">
        <v>22.7</v>
      </c>
      <c r="C726" s="18">
        <v>79</v>
      </c>
      <c r="D726" s="18">
        <v>22.7</v>
      </c>
      <c r="E726" s="18">
        <v>7.2</v>
      </c>
      <c r="F726" s="18">
        <v>9.4</v>
      </c>
      <c r="G726" s="18">
        <v>194</v>
      </c>
      <c r="H726" s="18">
        <v>1020.7</v>
      </c>
      <c r="I726" s="18">
        <v>1</v>
      </c>
      <c r="J726" s="18">
        <v>0</v>
      </c>
      <c r="K726" s="18">
        <v>0</v>
      </c>
      <c r="L726" s="18">
        <v>0.8</v>
      </c>
      <c r="M726" s="18">
        <v>20.100000000000001</v>
      </c>
      <c r="N726">
        <v>226.4</v>
      </c>
      <c r="O726">
        <v>32.700000000000003</v>
      </c>
      <c r="P726">
        <v>34.9</v>
      </c>
      <c r="Q726" s="117">
        <v>0.49791666666666701</v>
      </c>
      <c r="S726" s="216">
        <f t="shared" si="33"/>
        <v>34.9</v>
      </c>
      <c r="T726" s="216">
        <f t="shared" si="32"/>
        <v>10.199999999999999</v>
      </c>
      <c r="U726" s="208" t="str">
        <f t="shared" si="31"/>
        <v/>
      </c>
      <c r="V726" s="210"/>
      <c r="W726" s="238">
        <f t="shared" si="30"/>
        <v>60</v>
      </c>
      <c r="X726" s="350"/>
      <c r="AT726" s="129"/>
      <c r="AV726" s="114"/>
      <c r="AW726" s="18"/>
      <c r="AY726" s="130"/>
    </row>
    <row r="727" spans="2:51" x14ac:dyDescent="0.25">
      <c r="B727" s="18">
        <v>22.7</v>
      </c>
      <c r="C727" s="18">
        <v>80</v>
      </c>
      <c r="D727" s="18">
        <v>22.7</v>
      </c>
      <c r="E727" s="18">
        <v>2.9</v>
      </c>
      <c r="F727" s="18">
        <v>5.4</v>
      </c>
      <c r="G727" s="18">
        <v>322</v>
      </c>
      <c r="H727" s="18">
        <v>1020.7</v>
      </c>
      <c r="I727" s="18">
        <v>1</v>
      </c>
      <c r="J727" s="18">
        <v>0</v>
      </c>
      <c r="K727" s="18">
        <v>0</v>
      </c>
      <c r="L727" s="18">
        <v>0.8</v>
      </c>
      <c r="M727" s="18">
        <v>20.100000000000001</v>
      </c>
      <c r="N727">
        <v>226.4</v>
      </c>
      <c r="O727">
        <v>32.9</v>
      </c>
      <c r="P727">
        <v>35</v>
      </c>
      <c r="Q727" s="117">
        <v>0.49861111111111101</v>
      </c>
      <c r="S727" s="216">
        <f t="shared" si="33"/>
        <v>35</v>
      </c>
      <c r="T727" s="216">
        <f t="shared" si="32"/>
        <v>10.3</v>
      </c>
      <c r="U727" s="208" t="str">
        <f t="shared" si="31"/>
        <v/>
      </c>
      <c r="V727" s="210"/>
      <c r="W727" s="238">
        <f t="shared" si="30"/>
        <v>60</v>
      </c>
      <c r="X727" s="350"/>
      <c r="AT727" s="129"/>
      <c r="AV727" s="114"/>
      <c r="AW727" s="18"/>
      <c r="AY727" s="130"/>
    </row>
    <row r="728" spans="2:51" x14ac:dyDescent="0.25">
      <c r="B728" s="18">
        <v>22.6</v>
      </c>
      <c r="C728" s="18">
        <v>80</v>
      </c>
      <c r="D728" s="18">
        <v>22.6</v>
      </c>
      <c r="E728" s="18">
        <v>4.7</v>
      </c>
      <c r="F728" s="18">
        <v>5.4</v>
      </c>
      <c r="G728" s="18">
        <v>203</v>
      </c>
      <c r="H728" s="18">
        <v>1020.8</v>
      </c>
      <c r="I728" s="18">
        <v>1</v>
      </c>
      <c r="J728" s="18">
        <v>0</v>
      </c>
      <c r="K728" s="18">
        <v>0</v>
      </c>
      <c r="L728" s="18">
        <v>0.8</v>
      </c>
      <c r="M728" s="18">
        <v>20.100000000000001</v>
      </c>
      <c r="N728">
        <v>226.4</v>
      </c>
      <c r="O728">
        <v>33.1</v>
      </c>
      <c r="P728">
        <v>35</v>
      </c>
      <c r="Q728" s="117">
        <v>0.499305555555556</v>
      </c>
      <c r="S728" s="216">
        <f t="shared" si="33"/>
        <v>35</v>
      </c>
      <c r="T728" s="216">
        <f t="shared" si="32"/>
        <v>10.399999999999999</v>
      </c>
      <c r="U728" s="208" t="str">
        <f t="shared" si="31"/>
        <v/>
      </c>
      <c r="V728" s="210"/>
      <c r="W728" s="238">
        <f t="shared" si="30"/>
        <v>60</v>
      </c>
      <c r="X728" s="350"/>
      <c r="AT728" s="129"/>
      <c r="AV728" s="114"/>
      <c r="AW728" s="18"/>
      <c r="AY728" s="130"/>
    </row>
    <row r="729" spans="2:51" x14ac:dyDescent="0.25">
      <c r="B729" s="18">
        <v>22.5</v>
      </c>
      <c r="C729" s="18">
        <v>81</v>
      </c>
      <c r="D729" s="18">
        <v>22.5</v>
      </c>
      <c r="E729" s="18">
        <v>5</v>
      </c>
      <c r="F729" s="18">
        <v>7.2</v>
      </c>
      <c r="G729" s="18">
        <v>235</v>
      </c>
      <c r="H729" s="18">
        <v>1020.8</v>
      </c>
      <c r="I729" s="18">
        <v>1</v>
      </c>
      <c r="J729" s="18">
        <v>0</v>
      </c>
      <c r="K729" s="18">
        <v>0</v>
      </c>
      <c r="L729" s="18">
        <v>0.8</v>
      </c>
      <c r="M729" s="18">
        <v>20.100000000000001</v>
      </c>
      <c r="N729">
        <v>226.4</v>
      </c>
      <c r="O729">
        <v>33.200000000000003</v>
      </c>
      <c r="P729">
        <v>35</v>
      </c>
      <c r="Q729" s="117">
        <v>0.5</v>
      </c>
      <c r="S729" s="216">
        <f t="shared" si="33"/>
        <v>35</v>
      </c>
      <c r="T729" s="216">
        <f t="shared" si="32"/>
        <v>10.5</v>
      </c>
      <c r="U729" s="208" t="str">
        <f t="shared" si="31"/>
        <v/>
      </c>
      <c r="V729" s="210"/>
      <c r="W729" s="238">
        <f t="shared" si="30"/>
        <v>60</v>
      </c>
      <c r="X729" s="350"/>
      <c r="AT729" s="129"/>
      <c r="AV729" s="114"/>
      <c r="AW729" s="18"/>
      <c r="AY729" s="130"/>
    </row>
    <row r="730" spans="2:51" x14ac:dyDescent="0.25">
      <c r="B730" s="18">
        <v>22.5</v>
      </c>
      <c r="C730" s="18">
        <v>81</v>
      </c>
      <c r="D730" s="18">
        <v>22.5</v>
      </c>
      <c r="E730" s="18">
        <v>4</v>
      </c>
      <c r="F730" s="18">
        <v>5.4</v>
      </c>
      <c r="G730" s="18">
        <v>262</v>
      </c>
      <c r="H730" s="18">
        <v>1020.9</v>
      </c>
      <c r="I730" s="18">
        <v>1</v>
      </c>
      <c r="J730" s="18">
        <v>0</v>
      </c>
      <c r="K730" s="18">
        <v>0</v>
      </c>
      <c r="L730" s="18">
        <v>0.8</v>
      </c>
      <c r="M730" s="18">
        <v>20.100000000000001</v>
      </c>
      <c r="N730">
        <v>226.4</v>
      </c>
      <c r="O730">
        <v>33.4</v>
      </c>
      <c r="P730">
        <v>35</v>
      </c>
      <c r="Q730" s="117">
        <v>0.500694444444444</v>
      </c>
      <c r="S730" s="216">
        <f t="shared" si="33"/>
        <v>35</v>
      </c>
      <c r="T730" s="216">
        <f t="shared" si="32"/>
        <v>10.5</v>
      </c>
      <c r="U730" s="208" t="str">
        <f t="shared" si="31"/>
        <v/>
      </c>
      <c r="V730" s="210"/>
      <c r="W730" s="238">
        <f t="shared" si="30"/>
        <v>60</v>
      </c>
      <c r="X730" s="350"/>
      <c r="AT730" s="129"/>
      <c r="AV730" s="114"/>
      <c r="AW730" s="18"/>
      <c r="AY730" s="130"/>
    </row>
    <row r="731" spans="2:51" x14ac:dyDescent="0.25">
      <c r="B731" s="18">
        <v>22.5</v>
      </c>
      <c r="C731" s="18">
        <v>81</v>
      </c>
      <c r="D731" s="18">
        <v>22.5</v>
      </c>
      <c r="E731" s="18">
        <v>2.9</v>
      </c>
      <c r="F731" s="18">
        <v>3.6</v>
      </c>
      <c r="G731" s="18">
        <v>114</v>
      </c>
      <c r="H731" s="18">
        <v>1020.5</v>
      </c>
      <c r="I731" s="18">
        <v>1</v>
      </c>
      <c r="J731" s="18">
        <v>0</v>
      </c>
      <c r="K731" s="18">
        <v>0</v>
      </c>
      <c r="L731" s="18">
        <v>0.8</v>
      </c>
      <c r="M731" s="18">
        <v>20.100000000000001</v>
      </c>
      <c r="N731">
        <v>226.4</v>
      </c>
      <c r="O731">
        <v>33.4</v>
      </c>
      <c r="P731">
        <v>35.1</v>
      </c>
      <c r="Q731" s="117">
        <v>0.50138888888888899</v>
      </c>
      <c r="S731" s="216">
        <f t="shared" si="33"/>
        <v>35.1</v>
      </c>
      <c r="T731" s="216">
        <f t="shared" si="32"/>
        <v>10.600000000000001</v>
      </c>
      <c r="U731" s="208" t="str">
        <f t="shared" si="31"/>
        <v/>
      </c>
      <c r="V731" s="210"/>
      <c r="W731" s="238">
        <f t="shared" si="30"/>
        <v>60</v>
      </c>
      <c r="X731" s="350"/>
      <c r="AT731" s="129"/>
      <c r="AV731" s="114"/>
      <c r="AW731" s="18"/>
      <c r="AY731" s="130"/>
    </row>
    <row r="732" spans="2:51" x14ac:dyDescent="0.25">
      <c r="B732" s="18">
        <v>22.6</v>
      </c>
      <c r="C732" s="18">
        <v>81</v>
      </c>
      <c r="D732" s="18">
        <v>22.6</v>
      </c>
      <c r="E732" s="18">
        <v>6.1</v>
      </c>
      <c r="F732" s="18">
        <v>7.2</v>
      </c>
      <c r="G732" s="18">
        <v>239</v>
      </c>
      <c r="H732" s="18">
        <v>1020.6</v>
      </c>
      <c r="I732" s="18">
        <v>1</v>
      </c>
      <c r="J732" s="18">
        <v>0</v>
      </c>
      <c r="K732" s="18">
        <v>0</v>
      </c>
      <c r="L732" s="18">
        <v>0.8</v>
      </c>
      <c r="M732" s="18">
        <v>20.100000000000001</v>
      </c>
      <c r="N732">
        <v>226.4</v>
      </c>
      <c r="O732">
        <v>33.4</v>
      </c>
      <c r="P732">
        <v>35</v>
      </c>
      <c r="Q732" s="117">
        <v>0.50208333333333299</v>
      </c>
      <c r="S732" s="216">
        <f t="shared" si="33"/>
        <v>35</v>
      </c>
      <c r="T732" s="216">
        <f t="shared" si="32"/>
        <v>10.399999999999999</v>
      </c>
      <c r="U732" s="208" t="str">
        <f t="shared" si="31"/>
        <v/>
      </c>
      <c r="V732" s="210"/>
      <c r="W732" s="238">
        <f t="shared" si="30"/>
        <v>60</v>
      </c>
      <c r="X732" s="350"/>
      <c r="AT732" s="129"/>
      <c r="AV732" s="114"/>
      <c r="AW732" s="18"/>
      <c r="AY732" s="130"/>
    </row>
    <row r="733" spans="2:51" x14ac:dyDescent="0.25">
      <c r="B733" s="18">
        <v>22.6</v>
      </c>
      <c r="C733" s="18">
        <v>81</v>
      </c>
      <c r="D733" s="18">
        <v>22.6</v>
      </c>
      <c r="E733" s="18">
        <v>1.1000000000000001</v>
      </c>
      <c r="F733" s="18">
        <v>3.6</v>
      </c>
      <c r="G733" s="18">
        <v>118</v>
      </c>
      <c r="H733" s="18">
        <v>1020.9</v>
      </c>
      <c r="I733" s="18">
        <v>1</v>
      </c>
      <c r="J733" s="18">
        <v>0</v>
      </c>
      <c r="K733" s="18">
        <v>0</v>
      </c>
      <c r="L733" s="18">
        <v>0.8</v>
      </c>
      <c r="M733" s="18">
        <v>20.100000000000001</v>
      </c>
      <c r="N733">
        <v>226.4</v>
      </c>
      <c r="O733">
        <v>33.4</v>
      </c>
      <c r="P733">
        <v>35</v>
      </c>
      <c r="Q733" s="117">
        <v>0.50277777777777799</v>
      </c>
      <c r="S733" s="216">
        <f t="shared" si="33"/>
        <v>35</v>
      </c>
      <c r="T733" s="216">
        <f t="shared" si="32"/>
        <v>10.399999999999999</v>
      </c>
      <c r="U733" s="208" t="str">
        <f t="shared" si="31"/>
        <v/>
      </c>
      <c r="V733" s="210"/>
      <c r="W733" s="238">
        <f t="shared" si="30"/>
        <v>60</v>
      </c>
      <c r="X733" s="350"/>
      <c r="AT733" s="129"/>
      <c r="AV733" s="114"/>
      <c r="AW733" s="18"/>
      <c r="AY733" s="130"/>
    </row>
    <row r="734" spans="2:51" x14ac:dyDescent="0.25">
      <c r="B734" s="18">
        <v>22.5</v>
      </c>
      <c r="C734" s="18">
        <v>81</v>
      </c>
      <c r="D734" s="18">
        <v>22.5</v>
      </c>
      <c r="E734" s="18">
        <v>2.9</v>
      </c>
      <c r="F734" s="18">
        <v>3.6</v>
      </c>
      <c r="G734" s="18">
        <v>273</v>
      </c>
      <c r="H734" s="18">
        <v>1020.6</v>
      </c>
      <c r="I734" s="18">
        <v>1</v>
      </c>
      <c r="J734" s="18">
        <v>0</v>
      </c>
      <c r="K734" s="18">
        <v>0</v>
      </c>
      <c r="L734" s="18">
        <v>0.8</v>
      </c>
      <c r="M734" s="18">
        <v>20.100000000000001</v>
      </c>
      <c r="N734">
        <v>226.4</v>
      </c>
      <c r="O734">
        <v>33.4</v>
      </c>
      <c r="P734">
        <v>35.1</v>
      </c>
      <c r="Q734" s="117">
        <v>0.50347222222222199</v>
      </c>
      <c r="S734" s="216">
        <f t="shared" si="33"/>
        <v>35.1</v>
      </c>
      <c r="T734" s="216">
        <f t="shared" si="32"/>
        <v>10.600000000000001</v>
      </c>
      <c r="U734" s="208" t="str">
        <f t="shared" si="31"/>
        <v/>
      </c>
      <c r="V734" s="210"/>
      <c r="W734" s="238">
        <f t="shared" si="30"/>
        <v>60</v>
      </c>
      <c r="X734" s="350"/>
      <c r="AT734" s="129"/>
      <c r="AV734" s="114"/>
      <c r="AW734" s="18"/>
      <c r="AY734" s="130"/>
    </row>
    <row r="735" spans="2:51" x14ac:dyDescent="0.25">
      <c r="B735" s="18">
        <v>22.6</v>
      </c>
      <c r="C735" s="18">
        <v>81</v>
      </c>
      <c r="D735" s="18">
        <v>22.6</v>
      </c>
      <c r="E735" s="18">
        <v>5.4</v>
      </c>
      <c r="F735" s="18">
        <v>7.2</v>
      </c>
      <c r="G735" s="18">
        <v>160</v>
      </c>
      <c r="H735" s="18">
        <v>1020.6</v>
      </c>
      <c r="I735" s="18">
        <v>1</v>
      </c>
      <c r="J735" s="18">
        <v>0</v>
      </c>
      <c r="K735" s="18">
        <v>0</v>
      </c>
      <c r="L735" s="18">
        <v>0.8</v>
      </c>
      <c r="M735" s="18">
        <v>20.100000000000001</v>
      </c>
      <c r="N735">
        <v>226.4</v>
      </c>
      <c r="O735">
        <v>33.5</v>
      </c>
      <c r="P735">
        <v>35.1</v>
      </c>
      <c r="Q735" s="117">
        <v>0.50416666666666698</v>
      </c>
      <c r="S735" s="216">
        <f t="shared" si="33"/>
        <v>35.1</v>
      </c>
      <c r="T735" s="216">
        <f t="shared" si="32"/>
        <v>10.5</v>
      </c>
      <c r="U735" s="208" t="str">
        <f t="shared" si="31"/>
        <v/>
      </c>
      <c r="V735" s="210"/>
      <c r="W735" s="238">
        <f t="shared" si="30"/>
        <v>60</v>
      </c>
      <c r="X735" s="350"/>
      <c r="AT735" s="129"/>
      <c r="AV735" s="114"/>
      <c r="AW735" s="18"/>
      <c r="AY735" s="130"/>
    </row>
    <row r="736" spans="2:51" x14ac:dyDescent="0.25">
      <c r="B736" s="18">
        <v>22.6</v>
      </c>
      <c r="C736" s="18">
        <v>81</v>
      </c>
      <c r="D736" s="18">
        <v>22.6</v>
      </c>
      <c r="E736" s="18">
        <v>5</v>
      </c>
      <c r="F736" s="18">
        <v>5.4</v>
      </c>
      <c r="G736" s="18">
        <v>101</v>
      </c>
      <c r="H736" s="18">
        <v>1020.8</v>
      </c>
      <c r="I736" s="18">
        <v>1</v>
      </c>
      <c r="J736" s="18">
        <v>0</v>
      </c>
      <c r="K736" s="18">
        <v>0</v>
      </c>
      <c r="L736" s="18">
        <v>0.8</v>
      </c>
      <c r="M736" s="18">
        <v>20.100000000000001</v>
      </c>
      <c r="N736">
        <v>226.4</v>
      </c>
      <c r="O736">
        <v>33.5</v>
      </c>
      <c r="P736">
        <v>35.1</v>
      </c>
      <c r="Q736" s="117">
        <v>0.50486111111111098</v>
      </c>
      <c r="S736" s="216">
        <f t="shared" si="33"/>
        <v>35.1</v>
      </c>
      <c r="T736" s="216">
        <f t="shared" si="32"/>
        <v>10.5</v>
      </c>
      <c r="U736" s="208" t="str">
        <f t="shared" si="31"/>
        <v/>
      </c>
      <c r="V736" s="210"/>
      <c r="W736" s="238">
        <f t="shared" si="30"/>
        <v>60</v>
      </c>
      <c r="X736" s="350"/>
      <c r="AT736" s="129"/>
      <c r="AV736" s="114"/>
      <c r="AW736" s="18"/>
      <c r="AY736" s="130"/>
    </row>
    <row r="737" spans="2:51" x14ac:dyDescent="0.25">
      <c r="B737" s="18">
        <v>22.6</v>
      </c>
      <c r="C737" s="18">
        <v>81</v>
      </c>
      <c r="D737" s="18">
        <v>22.6</v>
      </c>
      <c r="E737" s="18">
        <v>3.2</v>
      </c>
      <c r="F737" s="18">
        <v>5.4</v>
      </c>
      <c r="G737" s="18">
        <v>104</v>
      </c>
      <c r="H737" s="18">
        <v>1020.9</v>
      </c>
      <c r="I737" s="18">
        <v>1</v>
      </c>
      <c r="J737" s="18">
        <v>0</v>
      </c>
      <c r="K737" s="18">
        <v>0</v>
      </c>
      <c r="L737" s="18">
        <v>0.8</v>
      </c>
      <c r="M737" s="18">
        <v>20.100000000000001</v>
      </c>
      <c r="N737">
        <v>226.4</v>
      </c>
      <c r="O737">
        <v>33.5</v>
      </c>
      <c r="P737">
        <v>35.1</v>
      </c>
      <c r="Q737" s="117">
        <v>0.50555555555555598</v>
      </c>
      <c r="S737" s="216">
        <f t="shared" si="33"/>
        <v>35.1</v>
      </c>
      <c r="T737" s="216">
        <f t="shared" si="32"/>
        <v>10.5</v>
      </c>
      <c r="U737" s="208" t="str">
        <f t="shared" si="31"/>
        <v/>
      </c>
      <c r="V737" s="210"/>
      <c r="W737" s="238">
        <f t="shared" si="30"/>
        <v>60</v>
      </c>
      <c r="X737" s="350"/>
      <c r="AT737" s="129"/>
      <c r="AV737" s="114"/>
      <c r="AW737" s="18"/>
      <c r="AY737" s="130"/>
    </row>
    <row r="738" spans="2:51" x14ac:dyDescent="0.25">
      <c r="B738" s="18">
        <v>22.7</v>
      </c>
      <c r="C738" s="18">
        <v>81</v>
      </c>
      <c r="D738" s="18">
        <v>22.7</v>
      </c>
      <c r="E738" s="18">
        <v>2.5</v>
      </c>
      <c r="F738" s="18">
        <v>3.6</v>
      </c>
      <c r="G738" s="18">
        <v>77</v>
      </c>
      <c r="H738" s="18">
        <v>1020.7</v>
      </c>
      <c r="I738" s="18">
        <v>1</v>
      </c>
      <c r="J738" s="18">
        <v>0</v>
      </c>
      <c r="K738" s="18">
        <v>0</v>
      </c>
      <c r="L738" s="18">
        <v>0.8</v>
      </c>
      <c r="M738" s="18">
        <v>20.100000000000001</v>
      </c>
      <c r="N738">
        <v>226.4</v>
      </c>
      <c r="O738">
        <v>33.5</v>
      </c>
      <c r="P738">
        <v>35.1</v>
      </c>
      <c r="Q738" s="117">
        <v>0.50624999999999998</v>
      </c>
      <c r="S738" s="216">
        <f t="shared" si="33"/>
        <v>35.1</v>
      </c>
      <c r="T738" s="216">
        <f t="shared" si="32"/>
        <v>10.400000000000002</v>
      </c>
      <c r="U738" s="208" t="str">
        <f t="shared" si="31"/>
        <v/>
      </c>
      <c r="V738" s="210"/>
      <c r="W738" s="238">
        <f t="shared" si="30"/>
        <v>60</v>
      </c>
      <c r="X738" s="350"/>
      <c r="AT738" s="129"/>
      <c r="AV738" s="114"/>
      <c r="AW738" s="18"/>
      <c r="AY738" s="130"/>
    </row>
    <row r="739" spans="2:51" x14ac:dyDescent="0.25">
      <c r="B739" s="18">
        <v>22.7</v>
      </c>
      <c r="C739" s="18">
        <v>81</v>
      </c>
      <c r="D739" s="18">
        <v>22.7</v>
      </c>
      <c r="E739" s="18">
        <v>5.4</v>
      </c>
      <c r="F739" s="18">
        <v>5.4</v>
      </c>
      <c r="G739" s="18">
        <v>179</v>
      </c>
      <c r="H739" s="18">
        <v>1020.7</v>
      </c>
      <c r="I739" s="18">
        <v>1</v>
      </c>
      <c r="J739" s="18">
        <v>0</v>
      </c>
      <c r="K739" s="18">
        <v>0</v>
      </c>
      <c r="L739" s="18">
        <v>0.8</v>
      </c>
      <c r="M739" s="18">
        <v>20.100000000000001</v>
      </c>
      <c r="N739">
        <v>226.4</v>
      </c>
      <c r="O739">
        <v>33.5</v>
      </c>
      <c r="P739">
        <v>35</v>
      </c>
      <c r="Q739" s="117">
        <v>0.50694444444444398</v>
      </c>
      <c r="S739" s="216">
        <f t="shared" si="33"/>
        <v>35</v>
      </c>
      <c r="T739" s="216">
        <f t="shared" si="32"/>
        <v>10.3</v>
      </c>
      <c r="U739" s="208" t="str">
        <f t="shared" si="31"/>
        <v/>
      </c>
      <c r="V739" s="210"/>
      <c r="W739" s="238">
        <f t="shared" si="30"/>
        <v>60</v>
      </c>
      <c r="X739" s="350"/>
      <c r="AT739" s="129"/>
      <c r="AV739" s="114"/>
      <c r="AW739" s="18"/>
      <c r="AY739" s="130"/>
    </row>
    <row r="740" spans="2:51" x14ac:dyDescent="0.25">
      <c r="B740" s="18">
        <v>22.7</v>
      </c>
      <c r="C740" s="18">
        <v>81</v>
      </c>
      <c r="D740" s="18">
        <v>22.7</v>
      </c>
      <c r="E740" s="18">
        <v>2.9</v>
      </c>
      <c r="F740" s="18">
        <v>5.4</v>
      </c>
      <c r="G740" s="18">
        <v>95</v>
      </c>
      <c r="H740" s="18">
        <v>1020.7</v>
      </c>
      <c r="I740" s="18">
        <v>1</v>
      </c>
      <c r="J740" s="18">
        <v>0</v>
      </c>
      <c r="K740" s="18">
        <v>0</v>
      </c>
      <c r="L740" s="18">
        <v>0.8</v>
      </c>
      <c r="M740" s="18">
        <v>20.100000000000001</v>
      </c>
      <c r="N740">
        <v>226.4</v>
      </c>
      <c r="O740">
        <v>33.4</v>
      </c>
      <c r="P740">
        <v>35</v>
      </c>
      <c r="Q740" s="117">
        <v>0.50763888888888897</v>
      </c>
      <c r="S740" s="216">
        <f t="shared" si="33"/>
        <v>35</v>
      </c>
      <c r="T740" s="216">
        <f t="shared" si="32"/>
        <v>10.3</v>
      </c>
      <c r="U740" s="208" t="str">
        <f t="shared" si="31"/>
        <v/>
      </c>
      <c r="V740" s="210"/>
      <c r="W740" s="238">
        <f t="shared" si="30"/>
        <v>60</v>
      </c>
      <c r="X740" s="350"/>
      <c r="AT740" s="129"/>
      <c r="AV740" s="114"/>
      <c r="AW740" s="18"/>
      <c r="AY740" s="130"/>
    </row>
    <row r="741" spans="2:51" x14ac:dyDescent="0.25">
      <c r="B741" s="18">
        <v>22.7</v>
      </c>
      <c r="C741" s="18">
        <v>81</v>
      </c>
      <c r="D741" s="18">
        <v>22.7</v>
      </c>
      <c r="E741" s="18">
        <v>3.2</v>
      </c>
      <c r="F741" s="18">
        <v>5.4</v>
      </c>
      <c r="G741" s="18">
        <v>61</v>
      </c>
      <c r="H741" s="18">
        <v>1020.6</v>
      </c>
      <c r="I741" s="18">
        <v>1</v>
      </c>
      <c r="J741" s="18">
        <v>0</v>
      </c>
      <c r="K741" s="18">
        <v>0</v>
      </c>
      <c r="L741" s="18">
        <v>0.8</v>
      </c>
      <c r="M741" s="18">
        <v>20.100000000000001</v>
      </c>
      <c r="N741">
        <v>226.4</v>
      </c>
      <c r="O741">
        <v>33.5</v>
      </c>
      <c r="P741">
        <v>35</v>
      </c>
      <c r="Q741" s="117">
        <v>0.50833333333333297</v>
      </c>
      <c r="S741" s="216">
        <f t="shared" si="33"/>
        <v>35</v>
      </c>
      <c r="T741" s="216">
        <f t="shared" si="32"/>
        <v>10.3</v>
      </c>
      <c r="U741" s="208" t="str">
        <f t="shared" si="31"/>
        <v/>
      </c>
      <c r="V741" s="210"/>
      <c r="W741" s="238">
        <f t="shared" si="30"/>
        <v>60</v>
      </c>
      <c r="X741" s="350"/>
      <c r="AT741" s="129"/>
      <c r="AV741" s="114"/>
      <c r="AW741" s="18"/>
      <c r="AY741" s="130"/>
    </row>
    <row r="742" spans="2:51" x14ac:dyDescent="0.25">
      <c r="B742" s="18">
        <v>22.8</v>
      </c>
      <c r="C742" s="18">
        <v>81</v>
      </c>
      <c r="D742" s="18">
        <v>22.8</v>
      </c>
      <c r="E742" s="18">
        <v>1.8</v>
      </c>
      <c r="F742" s="18">
        <v>3.6</v>
      </c>
      <c r="G742" s="18">
        <v>74</v>
      </c>
      <c r="H742" s="18">
        <v>1020.7</v>
      </c>
      <c r="I742" s="18">
        <v>1</v>
      </c>
      <c r="J742" s="18">
        <v>0</v>
      </c>
      <c r="K742" s="18">
        <v>0</v>
      </c>
      <c r="L742" s="18">
        <v>0.8</v>
      </c>
      <c r="M742" s="18">
        <v>20.100000000000001</v>
      </c>
      <c r="N742">
        <v>226.4</v>
      </c>
      <c r="O742">
        <v>33.5</v>
      </c>
      <c r="P742">
        <v>35</v>
      </c>
      <c r="Q742" s="117">
        <v>0.50902777777777797</v>
      </c>
      <c r="S742" s="216">
        <f t="shared" si="33"/>
        <v>35</v>
      </c>
      <c r="T742" s="216">
        <f t="shared" si="32"/>
        <v>10.199999999999999</v>
      </c>
      <c r="U742" s="208" t="str">
        <f t="shared" si="31"/>
        <v/>
      </c>
      <c r="V742" s="210"/>
      <c r="W742" s="238">
        <f t="shared" si="30"/>
        <v>60</v>
      </c>
      <c r="X742" s="350"/>
      <c r="AT742" s="129"/>
      <c r="AV742" s="114"/>
      <c r="AW742" s="18"/>
      <c r="AY742" s="130"/>
    </row>
    <row r="743" spans="2:51" x14ac:dyDescent="0.25">
      <c r="B743" s="18">
        <v>22.9</v>
      </c>
      <c r="C743" s="18">
        <v>80</v>
      </c>
      <c r="D743" s="18">
        <v>22.9</v>
      </c>
      <c r="E743" s="18">
        <v>3.6</v>
      </c>
      <c r="F743" s="18">
        <v>5.4</v>
      </c>
      <c r="G743" s="18">
        <v>218</v>
      </c>
      <c r="H743" s="18">
        <v>1020.7</v>
      </c>
      <c r="I743" s="18">
        <v>1</v>
      </c>
      <c r="J743" s="18">
        <v>0</v>
      </c>
      <c r="K743" s="18">
        <v>0</v>
      </c>
      <c r="L743" s="18">
        <v>0.8</v>
      </c>
      <c r="M743" s="18">
        <v>20.100000000000001</v>
      </c>
      <c r="N743">
        <v>226.4</v>
      </c>
      <c r="O743">
        <v>33.799999999999997</v>
      </c>
      <c r="P743">
        <v>35.1</v>
      </c>
      <c r="Q743" s="117">
        <v>0.50972222222222197</v>
      </c>
      <c r="S743" s="216">
        <f t="shared" si="33"/>
        <v>35.1</v>
      </c>
      <c r="T743" s="216">
        <f t="shared" si="32"/>
        <v>10.200000000000003</v>
      </c>
      <c r="U743" s="208" t="str">
        <f t="shared" si="31"/>
        <v/>
      </c>
      <c r="V743" s="210"/>
      <c r="W743" s="238">
        <f t="shared" si="30"/>
        <v>60</v>
      </c>
      <c r="X743" s="350"/>
      <c r="AT743" s="129"/>
      <c r="AV743" s="114"/>
      <c r="AW743" s="18"/>
      <c r="AY743" s="130"/>
    </row>
    <row r="744" spans="2:51" x14ac:dyDescent="0.25">
      <c r="B744" s="18">
        <v>23.1</v>
      </c>
      <c r="C744" s="18">
        <v>79</v>
      </c>
      <c r="D744" s="18">
        <v>23.1</v>
      </c>
      <c r="E744" s="18">
        <v>5.4</v>
      </c>
      <c r="F744" s="18">
        <v>9.4</v>
      </c>
      <c r="G744" s="18">
        <v>234</v>
      </c>
      <c r="H744" s="18">
        <v>1020.8</v>
      </c>
      <c r="I744" s="18">
        <v>1</v>
      </c>
      <c r="J744" s="18">
        <v>0</v>
      </c>
      <c r="K744" s="18">
        <v>0</v>
      </c>
      <c r="L744" s="18">
        <v>0.8</v>
      </c>
      <c r="M744" s="18">
        <v>20.100000000000001</v>
      </c>
      <c r="N744">
        <v>226.4</v>
      </c>
      <c r="O744">
        <v>34</v>
      </c>
      <c r="P744">
        <v>35.299999999999997</v>
      </c>
      <c r="Q744" s="117">
        <v>0.51041666666666696</v>
      </c>
      <c r="S744" s="216">
        <f t="shared" si="33"/>
        <v>35.299999999999997</v>
      </c>
      <c r="T744" s="216">
        <f t="shared" si="32"/>
        <v>10.199999999999996</v>
      </c>
      <c r="U744" s="208" t="str">
        <f t="shared" si="31"/>
        <v/>
      </c>
      <c r="V744" s="210"/>
      <c r="W744" s="238">
        <f t="shared" si="30"/>
        <v>60</v>
      </c>
      <c r="X744" s="350"/>
      <c r="AT744" s="129"/>
      <c r="AV744" s="114"/>
      <c r="AW744" s="18"/>
      <c r="AY744" s="130"/>
    </row>
    <row r="745" spans="2:51" x14ac:dyDescent="0.25">
      <c r="B745" s="18">
        <v>23.1</v>
      </c>
      <c r="C745" s="18">
        <v>80</v>
      </c>
      <c r="D745" s="18">
        <v>23.1</v>
      </c>
      <c r="E745" s="18">
        <v>2.9</v>
      </c>
      <c r="F745" s="18">
        <v>3.6</v>
      </c>
      <c r="G745" s="18">
        <v>251</v>
      </c>
      <c r="H745" s="18">
        <v>1020.6</v>
      </c>
      <c r="I745" s="18">
        <v>1</v>
      </c>
      <c r="J745" s="18">
        <v>0</v>
      </c>
      <c r="K745" s="18">
        <v>0</v>
      </c>
      <c r="L745" s="18">
        <v>0.8</v>
      </c>
      <c r="M745" s="18">
        <v>20.100000000000001</v>
      </c>
      <c r="N745">
        <v>226.4</v>
      </c>
      <c r="O745">
        <v>34.200000000000003</v>
      </c>
      <c r="P745">
        <v>35.6</v>
      </c>
      <c r="Q745" s="117">
        <v>0.51111111111111096</v>
      </c>
      <c r="S745" s="216">
        <f t="shared" si="33"/>
        <v>35.6</v>
      </c>
      <c r="T745" s="216">
        <f t="shared" si="32"/>
        <v>10.5</v>
      </c>
      <c r="U745" s="208" t="str">
        <f t="shared" si="31"/>
        <v/>
      </c>
      <c r="V745" s="210"/>
      <c r="W745" s="238">
        <f t="shared" si="30"/>
        <v>60</v>
      </c>
      <c r="X745" s="350"/>
      <c r="AT745" s="129"/>
      <c r="AV745" s="114"/>
      <c r="AW745" s="18"/>
      <c r="AY745" s="130"/>
    </row>
    <row r="746" spans="2:51" x14ac:dyDescent="0.25">
      <c r="B746" s="18">
        <v>23.1</v>
      </c>
      <c r="C746" s="18">
        <v>80</v>
      </c>
      <c r="D746" s="18">
        <v>23.1</v>
      </c>
      <c r="E746" s="18">
        <v>1.4</v>
      </c>
      <c r="F746" s="18">
        <v>1.8</v>
      </c>
      <c r="G746" s="18">
        <v>89</v>
      </c>
      <c r="H746" s="18">
        <v>1020.7</v>
      </c>
      <c r="I746" s="18">
        <v>1</v>
      </c>
      <c r="J746" s="18">
        <v>0</v>
      </c>
      <c r="K746" s="18">
        <v>0</v>
      </c>
      <c r="L746" s="18">
        <v>0.8</v>
      </c>
      <c r="M746" s="18">
        <v>20.100000000000001</v>
      </c>
      <c r="N746">
        <v>226.4</v>
      </c>
      <c r="O746">
        <v>34.4</v>
      </c>
      <c r="P746">
        <v>35.700000000000003</v>
      </c>
      <c r="Q746" s="117">
        <v>0.51180555555555596</v>
      </c>
      <c r="S746" s="216">
        <f t="shared" si="33"/>
        <v>35.700000000000003</v>
      </c>
      <c r="T746" s="216">
        <f t="shared" si="32"/>
        <v>10.600000000000001</v>
      </c>
      <c r="U746" s="208" t="str">
        <f t="shared" si="31"/>
        <v/>
      </c>
      <c r="V746" s="210"/>
      <c r="W746" s="238">
        <f t="shared" si="30"/>
        <v>60</v>
      </c>
      <c r="X746" s="350"/>
      <c r="AT746" s="129"/>
      <c r="AV746" s="114"/>
      <c r="AW746" s="18"/>
      <c r="AY746" s="130"/>
    </row>
    <row r="747" spans="2:51" x14ac:dyDescent="0.25">
      <c r="B747" s="18">
        <v>23.1</v>
      </c>
      <c r="C747" s="18">
        <v>79</v>
      </c>
      <c r="D747" s="18">
        <v>23.1</v>
      </c>
      <c r="E747" s="18">
        <v>1.4</v>
      </c>
      <c r="F747" s="18">
        <v>1.8</v>
      </c>
      <c r="G747" s="18">
        <v>87</v>
      </c>
      <c r="H747" s="18">
        <v>1020.7</v>
      </c>
      <c r="I747" s="18">
        <v>1</v>
      </c>
      <c r="J747" s="18">
        <v>0</v>
      </c>
      <c r="K747" s="18">
        <v>0</v>
      </c>
      <c r="L747" s="18">
        <v>0.8</v>
      </c>
      <c r="M747" s="18">
        <v>20.100000000000001</v>
      </c>
      <c r="N747">
        <v>226.4</v>
      </c>
      <c r="O747">
        <v>34.5</v>
      </c>
      <c r="P747">
        <v>35.799999999999997</v>
      </c>
      <c r="Q747" s="117">
        <v>0.51249999999999996</v>
      </c>
      <c r="S747" s="216">
        <f t="shared" si="33"/>
        <v>35.799999999999997</v>
      </c>
      <c r="T747" s="216">
        <f t="shared" si="32"/>
        <v>10.699999999999996</v>
      </c>
      <c r="U747" s="208" t="str">
        <f t="shared" si="31"/>
        <v/>
      </c>
      <c r="V747" s="210"/>
      <c r="W747" s="238">
        <f t="shared" si="30"/>
        <v>60</v>
      </c>
      <c r="X747" s="350"/>
      <c r="AT747" s="129"/>
      <c r="AV747" s="114"/>
      <c r="AW747" s="18"/>
      <c r="AY747" s="130"/>
    </row>
    <row r="748" spans="2:51" x14ac:dyDescent="0.25">
      <c r="B748" s="18">
        <v>23.2</v>
      </c>
      <c r="C748" s="18">
        <v>79</v>
      </c>
      <c r="D748" s="18">
        <v>23.2</v>
      </c>
      <c r="E748" s="18">
        <v>1.8</v>
      </c>
      <c r="F748" s="18">
        <v>1.8</v>
      </c>
      <c r="G748" s="18">
        <v>80</v>
      </c>
      <c r="H748" s="18">
        <v>1020.7</v>
      </c>
      <c r="I748" s="18">
        <v>1</v>
      </c>
      <c r="J748" s="18">
        <v>0</v>
      </c>
      <c r="K748" s="18">
        <v>0</v>
      </c>
      <c r="L748" s="18">
        <v>0.8</v>
      </c>
      <c r="M748" s="18">
        <v>20.100000000000001</v>
      </c>
      <c r="N748">
        <v>226.4</v>
      </c>
      <c r="O748">
        <v>34.5</v>
      </c>
      <c r="P748">
        <v>36</v>
      </c>
      <c r="Q748" s="117">
        <v>0.51319444444444495</v>
      </c>
      <c r="S748" s="216">
        <f t="shared" si="33"/>
        <v>36</v>
      </c>
      <c r="T748" s="216">
        <f t="shared" si="32"/>
        <v>10.8</v>
      </c>
      <c r="U748" s="208" t="str">
        <f t="shared" si="31"/>
        <v/>
      </c>
      <c r="V748" s="210"/>
      <c r="W748" s="238">
        <f t="shared" si="30"/>
        <v>60</v>
      </c>
      <c r="X748" s="350"/>
      <c r="AT748" s="129"/>
      <c r="AV748" s="114"/>
      <c r="AW748" s="18"/>
      <c r="AY748" s="130"/>
    </row>
    <row r="749" spans="2:51" x14ac:dyDescent="0.25">
      <c r="B749" s="18">
        <v>23.3</v>
      </c>
      <c r="C749" s="18">
        <v>78</v>
      </c>
      <c r="D749" s="18">
        <v>23.3</v>
      </c>
      <c r="E749" s="18">
        <v>6.1</v>
      </c>
      <c r="F749" s="18">
        <v>11.2</v>
      </c>
      <c r="G749" s="18">
        <v>250</v>
      </c>
      <c r="H749" s="18">
        <v>1020.8</v>
      </c>
      <c r="I749" s="18">
        <v>1</v>
      </c>
      <c r="J749" s="18">
        <v>0</v>
      </c>
      <c r="K749" s="18">
        <v>0</v>
      </c>
      <c r="L749" s="18">
        <v>0.8</v>
      </c>
      <c r="M749" s="18">
        <v>20.100000000000001</v>
      </c>
      <c r="N749">
        <v>226.4</v>
      </c>
      <c r="O749">
        <v>34.6</v>
      </c>
      <c r="P749">
        <v>36.1</v>
      </c>
      <c r="Q749" s="117">
        <v>0.51388888888888895</v>
      </c>
      <c r="S749" s="216">
        <f t="shared" si="33"/>
        <v>36.1</v>
      </c>
      <c r="T749" s="216">
        <f t="shared" si="32"/>
        <v>10.8</v>
      </c>
      <c r="U749" s="208" t="str">
        <f t="shared" si="31"/>
        <v/>
      </c>
      <c r="V749" s="210"/>
      <c r="W749" s="238">
        <f t="shared" si="30"/>
        <v>60</v>
      </c>
      <c r="X749" s="350"/>
      <c r="AT749" s="129"/>
      <c r="AV749" s="114"/>
      <c r="AW749" s="18"/>
      <c r="AY749" s="130"/>
    </row>
    <row r="750" spans="2:51" x14ac:dyDescent="0.25">
      <c r="B750" s="18">
        <v>23.4</v>
      </c>
      <c r="C750" s="18">
        <v>78</v>
      </c>
      <c r="D750" s="18">
        <v>23.4</v>
      </c>
      <c r="E750" s="18">
        <v>6.5</v>
      </c>
      <c r="F750" s="18">
        <v>9.4</v>
      </c>
      <c r="G750" s="18">
        <v>215</v>
      </c>
      <c r="H750" s="18">
        <v>1020.8</v>
      </c>
      <c r="I750" s="18">
        <v>1</v>
      </c>
      <c r="J750" s="18">
        <v>0</v>
      </c>
      <c r="K750" s="18">
        <v>0</v>
      </c>
      <c r="L750" s="18">
        <v>0.8</v>
      </c>
      <c r="M750" s="18">
        <v>20.100000000000001</v>
      </c>
      <c r="N750">
        <v>226.4</v>
      </c>
      <c r="O750">
        <v>34.799999999999997</v>
      </c>
      <c r="P750">
        <v>36.200000000000003</v>
      </c>
      <c r="Q750" s="117">
        <v>0.51458333333333295</v>
      </c>
      <c r="S750" s="216">
        <f t="shared" si="33"/>
        <v>36.200000000000003</v>
      </c>
      <c r="T750" s="216">
        <f t="shared" si="32"/>
        <v>10.800000000000004</v>
      </c>
      <c r="U750" s="208" t="str">
        <f t="shared" si="31"/>
        <v/>
      </c>
      <c r="V750" s="210"/>
      <c r="W750" s="238">
        <f t="shared" si="30"/>
        <v>60</v>
      </c>
      <c r="X750" s="350"/>
      <c r="AT750" s="129"/>
      <c r="AV750" s="114"/>
      <c r="AW750" s="18"/>
      <c r="AY750" s="130"/>
    </row>
    <row r="751" spans="2:51" x14ac:dyDescent="0.25">
      <c r="B751" s="18">
        <v>23.4</v>
      </c>
      <c r="C751" s="18">
        <v>78</v>
      </c>
      <c r="D751" s="18">
        <v>23.4</v>
      </c>
      <c r="E751" s="18">
        <v>5.8</v>
      </c>
      <c r="F751" s="18">
        <v>7.2</v>
      </c>
      <c r="G751" s="18">
        <v>241</v>
      </c>
      <c r="H751" s="18">
        <v>1020.7</v>
      </c>
      <c r="I751" s="18">
        <v>1</v>
      </c>
      <c r="J751" s="18">
        <v>0</v>
      </c>
      <c r="K751" s="18">
        <v>0</v>
      </c>
      <c r="L751" s="18">
        <v>0.8</v>
      </c>
      <c r="M751" s="18">
        <v>20.100000000000001</v>
      </c>
      <c r="N751">
        <v>226.4</v>
      </c>
      <c r="O751">
        <v>34.9</v>
      </c>
      <c r="P751">
        <v>36.299999999999997</v>
      </c>
      <c r="Q751" s="117">
        <v>0.51527777777777795</v>
      </c>
      <c r="S751" s="216">
        <f t="shared" si="33"/>
        <v>36.299999999999997</v>
      </c>
      <c r="T751" s="216">
        <f t="shared" si="32"/>
        <v>10.899999999999999</v>
      </c>
      <c r="U751" s="208" t="str">
        <f t="shared" si="31"/>
        <v/>
      </c>
      <c r="V751" s="210"/>
      <c r="W751" s="238">
        <f t="shared" si="30"/>
        <v>60</v>
      </c>
      <c r="X751" s="350"/>
      <c r="AT751" s="129"/>
      <c r="AV751" s="114"/>
      <c r="AW751" s="18"/>
      <c r="AY751" s="130"/>
    </row>
    <row r="752" spans="2:51" x14ac:dyDescent="0.25">
      <c r="B752" s="18">
        <v>23.4</v>
      </c>
      <c r="C752" s="18">
        <v>78</v>
      </c>
      <c r="D752" s="18">
        <v>23.4</v>
      </c>
      <c r="E752" s="18">
        <v>1.8</v>
      </c>
      <c r="F752" s="18">
        <v>1.8</v>
      </c>
      <c r="G752" s="18">
        <v>248</v>
      </c>
      <c r="H752" s="18">
        <v>1020.9</v>
      </c>
      <c r="I752" s="18">
        <v>1</v>
      </c>
      <c r="J752" s="18">
        <v>0</v>
      </c>
      <c r="K752" s="18">
        <v>0</v>
      </c>
      <c r="L752" s="18">
        <v>0.8</v>
      </c>
      <c r="M752" s="18">
        <v>20.100000000000001</v>
      </c>
      <c r="N752">
        <v>226.4</v>
      </c>
      <c r="O752">
        <v>35</v>
      </c>
      <c r="P752">
        <v>36.299999999999997</v>
      </c>
      <c r="Q752" s="117">
        <v>0.51597222222222205</v>
      </c>
      <c r="S752" s="216">
        <f t="shared" si="33"/>
        <v>36.299999999999997</v>
      </c>
      <c r="T752" s="216">
        <f t="shared" si="32"/>
        <v>10.899999999999999</v>
      </c>
      <c r="U752" s="208" t="str">
        <f t="shared" si="31"/>
        <v/>
      </c>
      <c r="V752" s="210"/>
      <c r="W752" s="238">
        <f t="shared" si="30"/>
        <v>60</v>
      </c>
      <c r="X752" s="350"/>
      <c r="AT752" s="129"/>
      <c r="AV752" s="114"/>
      <c r="AW752" s="18"/>
      <c r="AY752" s="130"/>
    </row>
    <row r="753" spans="2:51" x14ac:dyDescent="0.25">
      <c r="B753" s="18">
        <v>23.4</v>
      </c>
      <c r="C753" s="18">
        <v>78</v>
      </c>
      <c r="D753" s="18">
        <v>23.4</v>
      </c>
      <c r="E753" s="18">
        <v>8.6</v>
      </c>
      <c r="F753" s="18">
        <v>11.2</v>
      </c>
      <c r="G753" s="18">
        <v>299</v>
      </c>
      <c r="H753" s="18">
        <v>1020.8</v>
      </c>
      <c r="I753" s="18">
        <v>1</v>
      </c>
      <c r="J753" s="18">
        <v>0</v>
      </c>
      <c r="K753" s="18">
        <v>0</v>
      </c>
      <c r="L753" s="18">
        <v>0.8</v>
      </c>
      <c r="M753" s="18">
        <v>20.100000000000001</v>
      </c>
      <c r="N753">
        <v>226.4</v>
      </c>
      <c r="O753">
        <v>35.1</v>
      </c>
      <c r="P753">
        <v>36.200000000000003</v>
      </c>
      <c r="Q753" s="117">
        <v>0.51666666666666705</v>
      </c>
      <c r="S753" s="216">
        <f t="shared" si="33"/>
        <v>36.200000000000003</v>
      </c>
      <c r="T753" s="216">
        <f t="shared" si="32"/>
        <v>10.800000000000004</v>
      </c>
      <c r="U753" s="208" t="str">
        <f t="shared" si="31"/>
        <v/>
      </c>
      <c r="V753" s="210"/>
      <c r="W753" s="238">
        <f t="shared" si="30"/>
        <v>60</v>
      </c>
      <c r="X753" s="350"/>
      <c r="AT753" s="129"/>
      <c r="AV753" s="114"/>
      <c r="AW753" s="18"/>
      <c r="AY753" s="130"/>
    </row>
    <row r="754" spans="2:51" x14ac:dyDescent="0.25">
      <c r="B754" s="18">
        <v>23.4</v>
      </c>
      <c r="C754" s="18">
        <v>78</v>
      </c>
      <c r="D754" s="18">
        <v>23.4</v>
      </c>
      <c r="E754" s="18">
        <v>9</v>
      </c>
      <c r="F754" s="18">
        <v>13</v>
      </c>
      <c r="G754" s="18">
        <v>260</v>
      </c>
      <c r="H754" s="18">
        <v>1020.5</v>
      </c>
      <c r="I754" s="18">
        <v>1</v>
      </c>
      <c r="J754" s="18">
        <v>0</v>
      </c>
      <c r="K754" s="18">
        <v>0</v>
      </c>
      <c r="L754" s="18">
        <v>0.8</v>
      </c>
      <c r="M754" s="18">
        <v>20.100000000000001</v>
      </c>
      <c r="N754">
        <v>226.4</v>
      </c>
      <c r="O754">
        <v>35.1</v>
      </c>
      <c r="P754">
        <v>36.200000000000003</v>
      </c>
      <c r="Q754" s="117">
        <v>0.51736111111111105</v>
      </c>
      <c r="S754" s="216">
        <f t="shared" si="33"/>
        <v>36.200000000000003</v>
      </c>
      <c r="T754" s="216">
        <f t="shared" si="32"/>
        <v>10.800000000000004</v>
      </c>
      <c r="U754" s="208" t="str">
        <f t="shared" si="31"/>
        <v/>
      </c>
      <c r="V754" s="210"/>
      <c r="W754" s="238">
        <f t="shared" ref="W754:W817" si="34">IF(OR(O754&gt;60+2,P754&gt;B754+2),60,"")</f>
        <v>60</v>
      </c>
      <c r="X754" s="350"/>
      <c r="AT754" s="129"/>
      <c r="AV754" s="114"/>
      <c r="AW754" s="18"/>
      <c r="AY754" s="130"/>
    </row>
    <row r="755" spans="2:51" x14ac:dyDescent="0.25">
      <c r="B755" s="18">
        <v>23.3</v>
      </c>
      <c r="C755" s="18">
        <v>78</v>
      </c>
      <c r="D755" s="18">
        <v>23.3</v>
      </c>
      <c r="E755" s="18">
        <v>4.7</v>
      </c>
      <c r="F755" s="18">
        <v>7.2</v>
      </c>
      <c r="G755" s="18">
        <v>231</v>
      </c>
      <c r="H755" s="18">
        <v>1020.9</v>
      </c>
      <c r="I755" s="18">
        <v>1</v>
      </c>
      <c r="J755" s="18">
        <v>0</v>
      </c>
      <c r="K755" s="18">
        <v>0</v>
      </c>
      <c r="L755" s="18">
        <v>0.8</v>
      </c>
      <c r="M755" s="18">
        <v>20.100000000000001</v>
      </c>
      <c r="N755">
        <v>226.4</v>
      </c>
      <c r="O755">
        <v>35.1</v>
      </c>
      <c r="P755">
        <v>36.1</v>
      </c>
      <c r="Q755" s="117">
        <v>0.51805555555555605</v>
      </c>
      <c r="S755" s="216">
        <f t="shared" si="33"/>
        <v>36.1</v>
      </c>
      <c r="T755" s="216">
        <f t="shared" si="32"/>
        <v>10.8</v>
      </c>
      <c r="U755" s="208" t="str">
        <f t="shared" si="31"/>
        <v/>
      </c>
      <c r="V755" s="210"/>
      <c r="W755" s="238">
        <f t="shared" si="34"/>
        <v>60</v>
      </c>
      <c r="X755" s="350"/>
      <c r="AT755" s="129"/>
      <c r="AV755" s="114"/>
      <c r="AW755" s="18"/>
      <c r="AY755" s="130"/>
    </row>
    <row r="756" spans="2:51" x14ac:dyDescent="0.25">
      <c r="B756" s="18">
        <v>23.3</v>
      </c>
      <c r="C756" s="18">
        <v>79</v>
      </c>
      <c r="D756" s="18">
        <v>23.3</v>
      </c>
      <c r="E756" s="18">
        <v>4</v>
      </c>
      <c r="F756" s="18">
        <v>5.4</v>
      </c>
      <c r="G756" s="18">
        <v>315</v>
      </c>
      <c r="H756" s="18">
        <v>1020.8</v>
      </c>
      <c r="I756" s="18">
        <v>1</v>
      </c>
      <c r="J756" s="18">
        <v>0</v>
      </c>
      <c r="K756" s="18">
        <v>0</v>
      </c>
      <c r="L756" s="18">
        <v>0.8</v>
      </c>
      <c r="M756" s="18">
        <v>20.100000000000001</v>
      </c>
      <c r="N756">
        <v>226.4</v>
      </c>
      <c r="O756">
        <v>35.1</v>
      </c>
      <c r="P756">
        <v>35.9</v>
      </c>
      <c r="Q756" s="117">
        <v>0.51875000000000004</v>
      </c>
      <c r="S756" s="216">
        <f t="shared" si="33"/>
        <v>35.9</v>
      </c>
      <c r="T756" s="216">
        <f t="shared" si="32"/>
        <v>10.599999999999998</v>
      </c>
      <c r="U756" s="208" t="str">
        <f t="shared" si="31"/>
        <v/>
      </c>
      <c r="V756" s="210"/>
      <c r="W756" s="238">
        <f t="shared" si="34"/>
        <v>60</v>
      </c>
      <c r="X756" s="350"/>
      <c r="AT756" s="129"/>
      <c r="AV756" s="114"/>
      <c r="AW756" s="18"/>
      <c r="AY756" s="130"/>
    </row>
    <row r="757" spans="2:51" x14ac:dyDescent="0.25">
      <c r="B757" s="18">
        <v>23.3</v>
      </c>
      <c r="C757" s="18">
        <v>79</v>
      </c>
      <c r="D757" s="18">
        <v>23.3</v>
      </c>
      <c r="E757" s="18">
        <v>2.2000000000000002</v>
      </c>
      <c r="F757" s="18">
        <v>3.6</v>
      </c>
      <c r="G757" s="18">
        <v>291</v>
      </c>
      <c r="H757" s="18">
        <v>1020.6</v>
      </c>
      <c r="I757" s="18">
        <v>1</v>
      </c>
      <c r="J757" s="18">
        <v>0</v>
      </c>
      <c r="K757" s="18">
        <v>0</v>
      </c>
      <c r="L757" s="18">
        <v>0.8</v>
      </c>
      <c r="M757" s="18">
        <v>20.100000000000001</v>
      </c>
      <c r="N757">
        <v>226.4</v>
      </c>
      <c r="O757">
        <v>35</v>
      </c>
      <c r="P757">
        <v>35.799999999999997</v>
      </c>
      <c r="Q757" s="117">
        <v>0.51944444444444404</v>
      </c>
      <c r="S757" s="216">
        <f t="shared" si="33"/>
        <v>35.799999999999997</v>
      </c>
      <c r="T757" s="216">
        <f t="shared" si="32"/>
        <v>10.499999999999996</v>
      </c>
      <c r="U757" s="208" t="str">
        <f t="shared" si="31"/>
        <v/>
      </c>
      <c r="V757" s="210"/>
      <c r="W757" s="238">
        <f t="shared" si="34"/>
        <v>60</v>
      </c>
      <c r="X757" s="350"/>
      <c r="AT757" s="129"/>
      <c r="AV757" s="114"/>
      <c r="AW757" s="18"/>
      <c r="AY757" s="130"/>
    </row>
    <row r="758" spans="2:51" x14ac:dyDescent="0.25">
      <c r="B758" s="18">
        <v>23.3</v>
      </c>
      <c r="C758" s="18">
        <v>79</v>
      </c>
      <c r="D758" s="18">
        <v>23.3</v>
      </c>
      <c r="E758" s="18">
        <v>8.6</v>
      </c>
      <c r="F758" s="18">
        <v>9.4</v>
      </c>
      <c r="G758" s="18">
        <v>252</v>
      </c>
      <c r="H758" s="18">
        <v>1020.8</v>
      </c>
      <c r="I758" s="18">
        <v>1</v>
      </c>
      <c r="J758" s="18">
        <v>0</v>
      </c>
      <c r="K758" s="18">
        <v>0</v>
      </c>
      <c r="L758" s="18">
        <v>0.8</v>
      </c>
      <c r="M758" s="18">
        <v>20.100000000000001</v>
      </c>
      <c r="N758">
        <v>226.4</v>
      </c>
      <c r="O758">
        <v>35</v>
      </c>
      <c r="P758">
        <v>35.700000000000003</v>
      </c>
      <c r="Q758" s="117">
        <v>0.52013888888888904</v>
      </c>
      <c r="S758" s="216">
        <f t="shared" si="33"/>
        <v>35.700000000000003</v>
      </c>
      <c r="T758" s="216">
        <f t="shared" si="32"/>
        <v>10.400000000000002</v>
      </c>
      <c r="U758" s="208" t="str">
        <f t="shared" si="31"/>
        <v/>
      </c>
      <c r="V758" s="210"/>
      <c r="W758" s="238">
        <f t="shared" si="34"/>
        <v>60</v>
      </c>
      <c r="X758" s="350"/>
      <c r="AT758" s="129"/>
      <c r="AV758" s="114"/>
      <c r="AW758" s="18"/>
      <c r="AY758" s="130"/>
    </row>
    <row r="759" spans="2:51" x14ac:dyDescent="0.25">
      <c r="B759" s="18">
        <v>23.3</v>
      </c>
      <c r="C759" s="18">
        <v>80</v>
      </c>
      <c r="D759" s="18">
        <v>23.3</v>
      </c>
      <c r="E759" s="18">
        <v>4</v>
      </c>
      <c r="F759" s="18">
        <v>5.4</v>
      </c>
      <c r="G759" s="18">
        <v>217</v>
      </c>
      <c r="H759" s="18">
        <v>1020.9</v>
      </c>
      <c r="I759" s="18">
        <v>1</v>
      </c>
      <c r="J759" s="18">
        <v>0</v>
      </c>
      <c r="K759" s="18">
        <v>0</v>
      </c>
      <c r="L759" s="18">
        <v>0.8</v>
      </c>
      <c r="M759" s="18">
        <v>20.100000000000001</v>
      </c>
      <c r="N759">
        <v>226.4</v>
      </c>
      <c r="O759">
        <v>35</v>
      </c>
      <c r="P759">
        <v>35.6</v>
      </c>
      <c r="Q759" s="117">
        <v>0.52083333333333304</v>
      </c>
      <c r="S759" s="216">
        <f t="shared" si="33"/>
        <v>35.6</v>
      </c>
      <c r="T759" s="216">
        <f t="shared" si="32"/>
        <v>10.3</v>
      </c>
      <c r="U759" s="208" t="str">
        <f t="shared" si="31"/>
        <v/>
      </c>
      <c r="V759" s="210"/>
      <c r="W759" s="238">
        <f t="shared" si="34"/>
        <v>60</v>
      </c>
      <c r="X759" s="350"/>
      <c r="AT759" s="129"/>
      <c r="AV759" s="114"/>
      <c r="AW759" s="18"/>
      <c r="AY759" s="130"/>
    </row>
    <row r="760" spans="2:51" x14ac:dyDescent="0.25">
      <c r="B760" s="18">
        <v>23.1</v>
      </c>
      <c r="C760" s="18">
        <v>80</v>
      </c>
      <c r="D760" s="18">
        <v>23.1</v>
      </c>
      <c r="E760" s="18">
        <v>5.8</v>
      </c>
      <c r="F760" s="18">
        <v>7.2</v>
      </c>
      <c r="G760" s="18">
        <v>256</v>
      </c>
      <c r="H760" s="18">
        <v>1020.8</v>
      </c>
      <c r="I760" s="18">
        <v>1</v>
      </c>
      <c r="J760" s="18">
        <v>0</v>
      </c>
      <c r="K760" s="18">
        <v>0</v>
      </c>
      <c r="L760" s="18">
        <v>0.8</v>
      </c>
      <c r="M760" s="18">
        <v>20.100000000000001</v>
      </c>
      <c r="N760">
        <v>226.4</v>
      </c>
      <c r="O760">
        <v>35</v>
      </c>
      <c r="P760">
        <v>35.6</v>
      </c>
      <c r="Q760" s="117">
        <v>0.52152777777777803</v>
      </c>
      <c r="S760" s="216">
        <f t="shared" si="33"/>
        <v>35.6</v>
      </c>
      <c r="T760" s="216">
        <f t="shared" si="32"/>
        <v>10.5</v>
      </c>
      <c r="U760" s="208" t="str">
        <f t="shared" si="31"/>
        <v/>
      </c>
      <c r="V760" s="210"/>
      <c r="W760" s="238">
        <f t="shared" si="34"/>
        <v>60</v>
      </c>
      <c r="X760" s="350"/>
      <c r="AT760" s="129"/>
      <c r="AV760" s="114"/>
      <c r="AW760" s="18"/>
      <c r="AY760" s="130"/>
    </row>
    <row r="761" spans="2:51" x14ac:dyDescent="0.25">
      <c r="B761" s="18">
        <v>23.1</v>
      </c>
      <c r="C761" s="18">
        <v>80</v>
      </c>
      <c r="D761" s="18">
        <v>23.1</v>
      </c>
      <c r="E761" s="18">
        <v>6.1</v>
      </c>
      <c r="F761" s="18">
        <v>7.2</v>
      </c>
      <c r="G761" s="18">
        <v>224</v>
      </c>
      <c r="H761" s="18">
        <v>1020.9</v>
      </c>
      <c r="I761" s="18">
        <v>1</v>
      </c>
      <c r="J761" s="18">
        <v>0</v>
      </c>
      <c r="K761" s="18">
        <v>0</v>
      </c>
      <c r="L761" s="18">
        <v>0.8</v>
      </c>
      <c r="M761" s="18">
        <v>20.100000000000001</v>
      </c>
      <c r="N761">
        <v>226.4</v>
      </c>
      <c r="O761">
        <v>34.9</v>
      </c>
      <c r="P761">
        <v>35.5</v>
      </c>
      <c r="Q761" s="117">
        <v>0.52222222222222203</v>
      </c>
      <c r="S761" s="216">
        <f t="shared" si="33"/>
        <v>35.5</v>
      </c>
      <c r="T761" s="216">
        <f t="shared" si="32"/>
        <v>10.399999999999999</v>
      </c>
      <c r="U761" s="208" t="str">
        <f t="shared" si="31"/>
        <v/>
      </c>
      <c r="V761" s="210"/>
      <c r="W761" s="238">
        <f t="shared" si="34"/>
        <v>60</v>
      </c>
      <c r="X761" s="350"/>
      <c r="AT761" s="129"/>
      <c r="AV761" s="114"/>
      <c r="AW761" s="18"/>
      <c r="AY761" s="130"/>
    </row>
    <row r="762" spans="2:51" x14ac:dyDescent="0.25">
      <c r="B762" s="18">
        <v>23.1</v>
      </c>
      <c r="C762" s="18">
        <v>80</v>
      </c>
      <c r="D762" s="18">
        <v>23.1</v>
      </c>
      <c r="E762" s="18">
        <v>6.8</v>
      </c>
      <c r="F762" s="18">
        <v>9.4</v>
      </c>
      <c r="G762" s="18">
        <v>122</v>
      </c>
      <c r="H762" s="18">
        <v>1020.7</v>
      </c>
      <c r="I762" s="18">
        <v>1</v>
      </c>
      <c r="J762" s="18">
        <v>0</v>
      </c>
      <c r="K762" s="18">
        <v>0</v>
      </c>
      <c r="L762" s="18">
        <v>0.8</v>
      </c>
      <c r="M762" s="18">
        <v>20.100000000000001</v>
      </c>
      <c r="N762">
        <v>226.4</v>
      </c>
      <c r="O762">
        <v>35</v>
      </c>
      <c r="P762">
        <v>35.5</v>
      </c>
      <c r="Q762" s="117">
        <v>0.52291666666666703</v>
      </c>
      <c r="S762" s="216">
        <f t="shared" si="33"/>
        <v>35.5</v>
      </c>
      <c r="T762" s="216">
        <f t="shared" si="32"/>
        <v>10.399999999999999</v>
      </c>
      <c r="U762" s="208" t="str">
        <f t="shared" si="31"/>
        <v/>
      </c>
      <c r="V762" s="210"/>
      <c r="W762" s="238">
        <f t="shared" si="34"/>
        <v>60</v>
      </c>
      <c r="X762" s="350"/>
      <c r="AT762" s="129"/>
      <c r="AV762" s="114"/>
      <c r="AW762" s="18"/>
      <c r="AY762" s="130"/>
    </row>
    <row r="763" spans="2:51" x14ac:dyDescent="0.25">
      <c r="B763" s="18">
        <v>23.1</v>
      </c>
      <c r="C763" s="18">
        <v>80</v>
      </c>
      <c r="D763" s="18">
        <v>23.1</v>
      </c>
      <c r="E763" s="18">
        <v>6.1</v>
      </c>
      <c r="F763" s="18">
        <v>7.2</v>
      </c>
      <c r="G763" s="18">
        <v>207</v>
      </c>
      <c r="H763" s="18">
        <v>1020.7</v>
      </c>
      <c r="I763" s="18">
        <v>1</v>
      </c>
      <c r="J763" s="18">
        <v>0</v>
      </c>
      <c r="K763" s="18">
        <v>0</v>
      </c>
      <c r="L763" s="18">
        <v>0.8</v>
      </c>
      <c r="M763" s="18">
        <v>20.100000000000001</v>
      </c>
      <c r="N763">
        <v>226.4</v>
      </c>
      <c r="O763">
        <v>35.1</v>
      </c>
      <c r="P763">
        <v>35.5</v>
      </c>
      <c r="Q763" s="117">
        <v>0.52361111111111103</v>
      </c>
      <c r="S763" s="216">
        <f t="shared" si="33"/>
        <v>35.5</v>
      </c>
      <c r="T763" s="216">
        <f t="shared" si="32"/>
        <v>10.399999999999999</v>
      </c>
      <c r="U763" s="208" t="str">
        <f t="shared" si="31"/>
        <v/>
      </c>
      <c r="V763" s="210"/>
      <c r="W763" s="238">
        <f t="shared" si="34"/>
        <v>60</v>
      </c>
      <c r="X763" s="350"/>
      <c r="AT763" s="129"/>
      <c r="AV763" s="114"/>
      <c r="AW763" s="18"/>
      <c r="AY763" s="130"/>
    </row>
    <row r="764" spans="2:51" x14ac:dyDescent="0.25">
      <c r="B764" s="18">
        <v>23.2</v>
      </c>
      <c r="C764" s="18">
        <v>80</v>
      </c>
      <c r="D764" s="18">
        <v>23.2</v>
      </c>
      <c r="E764" s="18">
        <v>5.8</v>
      </c>
      <c r="F764" s="18">
        <v>9.4</v>
      </c>
      <c r="G764" s="18">
        <v>249</v>
      </c>
      <c r="H764" s="18">
        <v>1020.6</v>
      </c>
      <c r="I764" s="18">
        <v>1</v>
      </c>
      <c r="J764" s="18">
        <v>0</v>
      </c>
      <c r="K764" s="18">
        <v>0</v>
      </c>
      <c r="L764" s="18">
        <v>0.8</v>
      </c>
      <c r="M764" s="18">
        <v>20.100000000000001</v>
      </c>
      <c r="N764">
        <v>226.4</v>
      </c>
      <c r="O764">
        <v>35.200000000000003</v>
      </c>
      <c r="P764">
        <v>35.6</v>
      </c>
      <c r="Q764" s="117">
        <v>0.52430555555555602</v>
      </c>
      <c r="S764" s="216">
        <f t="shared" si="33"/>
        <v>35.6</v>
      </c>
      <c r="T764" s="216">
        <f t="shared" si="32"/>
        <v>10.400000000000002</v>
      </c>
      <c r="U764" s="208" t="str">
        <f t="shared" si="31"/>
        <v/>
      </c>
      <c r="V764" s="210"/>
      <c r="W764" s="238">
        <f t="shared" si="34"/>
        <v>60</v>
      </c>
      <c r="X764" s="350"/>
      <c r="AT764" s="129"/>
      <c r="AV764" s="114"/>
      <c r="AW764" s="18"/>
      <c r="AY764" s="130"/>
    </row>
    <row r="765" spans="2:51" x14ac:dyDescent="0.25">
      <c r="B765" s="18">
        <v>23.2</v>
      </c>
      <c r="C765" s="18">
        <v>79</v>
      </c>
      <c r="D765" s="18">
        <v>23.2</v>
      </c>
      <c r="E765" s="18">
        <v>6.8</v>
      </c>
      <c r="F765" s="18">
        <v>7.2</v>
      </c>
      <c r="G765" s="18">
        <v>269</v>
      </c>
      <c r="H765" s="18">
        <v>1020.5</v>
      </c>
      <c r="I765" s="18">
        <v>1</v>
      </c>
      <c r="J765" s="18">
        <v>0</v>
      </c>
      <c r="K765" s="18">
        <v>0</v>
      </c>
      <c r="L765" s="18">
        <v>0.8</v>
      </c>
      <c r="M765" s="18">
        <v>20.100000000000001</v>
      </c>
      <c r="N765">
        <v>226.4</v>
      </c>
      <c r="O765">
        <v>35.299999999999997</v>
      </c>
      <c r="P765">
        <v>35.700000000000003</v>
      </c>
      <c r="Q765" s="117">
        <v>0.52500000000000002</v>
      </c>
      <c r="S765" s="216">
        <f t="shared" si="33"/>
        <v>35.700000000000003</v>
      </c>
      <c r="T765" s="216">
        <f t="shared" si="32"/>
        <v>10.500000000000004</v>
      </c>
      <c r="U765" s="208" t="str">
        <f t="shared" si="31"/>
        <v/>
      </c>
      <c r="V765" s="210"/>
      <c r="W765" s="238">
        <f t="shared" si="34"/>
        <v>60</v>
      </c>
      <c r="X765" s="350"/>
      <c r="AT765" s="129"/>
      <c r="AV765" s="114"/>
      <c r="AW765" s="18"/>
      <c r="AY765" s="130"/>
    </row>
    <row r="766" spans="2:51" x14ac:dyDescent="0.25">
      <c r="B766" s="18">
        <v>23.2</v>
      </c>
      <c r="C766" s="18">
        <v>78</v>
      </c>
      <c r="D766" s="18">
        <v>23.2</v>
      </c>
      <c r="E766" s="18">
        <v>6.1</v>
      </c>
      <c r="F766" s="18">
        <v>7.2</v>
      </c>
      <c r="G766" s="18">
        <v>334</v>
      </c>
      <c r="H766" s="18">
        <v>1020.7</v>
      </c>
      <c r="I766" s="18">
        <v>1</v>
      </c>
      <c r="J766" s="18">
        <v>0</v>
      </c>
      <c r="K766" s="18">
        <v>0</v>
      </c>
      <c r="L766" s="18">
        <v>0.8</v>
      </c>
      <c r="M766" s="18">
        <v>20.100000000000001</v>
      </c>
      <c r="N766">
        <v>226.4</v>
      </c>
      <c r="O766">
        <v>35.5</v>
      </c>
      <c r="P766">
        <v>35.799999999999997</v>
      </c>
      <c r="Q766" s="117">
        <v>0.52569444444444402</v>
      </c>
      <c r="S766" s="216">
        <f t="shared" si="33"/>
        <v>35.799999999999997</v>
      </c>
      <c r="T766" s="216">
        <f t="shared" si="32"/>
        <v>10.599999999999998</v>
      </c>
      <c r="U766" s="208" t="str">
        <f t="shared" si="31"/>
        <v/>
      </c>
      <c r="V766" s="210"/>
      <c r="W766" s="238">
        <f t="shared" si="34"/>
        <v>60</v>
      </c>
      <c r="X766" s="350"/>
      <c r="AT766" s="129"/>
      <c r="AV766" s="114"/>
      <c r="AW766" s="18"/>
      <c r="AY766" s="130"/>
    </row>
    <row r="767" spans="2:51" x14ac:dyDescent="0.25">
      <c r="B767" s="18">
        <v>23.1</v>
      </c>
      <c r="C767" s="18">
        <v>79</v>
      </c>
      <c r="D767" s="18">
        <v>23.1</v>
      </c>
      <c r="E767" s="18">
        <v>7.2</v>
      </c>
      <c r="F767" s="18">
        <v>9.4</v>
      </c>
      <c r="G767" s="18">
        <v>236</v>
      </c>
      <c r="H767" s="18">
        <v>1020.5</v>
      </c>
      <c r="I767" s="18">
        <v>1</v>
      </c>
      <c r="J767" s="18">
        <v>0</v>
      </c>
      <c r="K767" s="18">
        <v>0</v>
      </c>
      <c r="L767" s="18">
        <v>0.8</v>
      </c>
      <c r="M767" s="18">
        <v>20.100000000000001</v>
      </c>
      <c r="N767">
        <v>226.4</v>
      </c>
      <c r="O767">
        <v>35.6</v>
      </c>
      <c r="P767">
        <v>35.9</v>
      </c>
      <c r="Q767" s="117">
        <v>0.52638888888888902</v>
      </c>
      <c r="S767" s="216">
        <f t="shared" si="33"/>
        <v>35.9</v>
      </c>
      <c r="T767" s="216">
        <f t="shared" si="32"/>
        <v>10.799999999999997</v>
      </c>
      <c r="U767" s="208" t="str">
        <f t="shared" si="31"/>
        <v/>
      </c>
      <c r="V767" s="210"/>
      <c r="W767" s="238">
        <f t="shared" si="34"/>
        <v>60</v>
      </c>
      <c r="X767" s="350"/>
      <c r="AT767" s="129"/>
      <c r="AV767" s="114"/>
      <c r="AW767" s="18"/>
      <c r="AY767" s="130"/>
    </row>
    <row r="768" spans="2:51" x14ac:dyDescent="0.25">
      <c r="B768" s="18">
        <v>23.1</v>
      </c>
      <c r="C768" s="18">
        <v>79</v>
      </c>
      <c r="D768" s="18">
        <v>23.1</v>
      </c>
      <c r="E768" s="18">
        <v>5</v>
      </c>
      <c r="F768" s="18">
        <v>5.4</v>
      </c>
      <c r="G768" s="18">
        <v>241</v>
      </c>
      <c r="H768" s="18">
        <v>1020.8</v>
      </c>
      <c r="I768" s="18">
        <v>1</v>
      </c>
      <c r="J768" s="18">
        <v>0</v>
      </c>
      <c r="K768" s="18">
        <v>0</v>
      </c>
      <c r="L768" s="18">
        <v>0.8</v>
      </c>
      <c r="M768" s="18">
        <v>20.100000000000001</v>
      </c>
      <c r="N768">
        <v>226.4</v>
      </c>
      <c r="O768">
        <v>35.799999999999997</v>
      </c>
      <c r="P768">
        <v>36</v>
      </c>
      <c r="Q768" s="117">
        <v>0.52708333333333302</v>
      </c>
      <c r="S768" s="216">
        <f t="shared" si="33"/>
        <v>36</v>
      </c>
      <c r="T768" s="216">
        <f t="shared" si="32"/>
        <v>10.899999999999999</v>
      </c>
      <c r="U768" s="208" t="str">
        <f t="shared" si="31"/>
        <v/>
      </c>
      <c r="V768" s="210"/>
      <c r="W768" s="238">
        <f t="shared" si="34"/>
        <v>60</v>
      </c>
      <c r="X768" s="350"/>
      <c r="AT768" s="129"/>
      <c r="AV768" s="114"/>
      <c r="AW768" s="18"/>
      <c r="AY768" s="130"/>
    </row>
    <row r="769" spans="2:51" x14ac:dyDescent="0.25">
      <c r="B769" s="18">
        <v>23.1</v>
      </c>
      <c r="C769" s="18">
        <v>79</v>
      </c>
      <c r="D769" s="18">
        <v>23.1</v>
      </c>
      <c r="E769" s="18">
        <v>6.1</v>
      </c>
      <c r="F769" s="18">
        <v>7.2</v>
      </c>
      <c r="G769" s="18">
        <v>227</v>
      </c>
      <c r="H769" s="18">
        <v>1020.7</v>
      </c>
      <c r="I769" s="18">
        <v>1</v>
      </c>
      <c r="J769" s="18">
        <v>0</v>
      </c>
      <c r="K769" s="18">
        <v>0</v>
      </c>
      <c r="L769" s="18">
        <v>0.8</v>
      </c>
      <c r="M769" s="18">
        <v>20.100000000000001</v>
      </c>
      <c r="N769">
        <v>226.4</v>
      </c>
      <c r="O769">
        <v>35.9</v>
      </c>
      <c r="P769">
        <v>36.1</v>
      </c>
      <c r="Q769" s="117">
        <v>0.52777777777777801</v>
      </c>
      <c r="S769" s="216">
        <f t="shared" si="33"/>
        <v>36.1</v>
      </c>
      <c r="T769" s="216">
        <f t="shared" si="32"/>
        <v>11</v>
      </c>
      <c r="U769" s="208" t="str">
        <f t="shared" si="31"/>
        <v/>
      </c>
      <c r="V769" s="210"/>
      <c r="W769" s="238">
        <f t="shared" si="34"/>
        <v>60</v>
      </c>
      <c r="X769" s="350"/>
      <c r="AT769" s="129"/>
      <c r="AV769" s="114"/>
      <c r="AW769" s="18"/>
      <c r="AY769" s="130"/>
    </row>
    <row r="770" spans="2:51" x14ac:dyDescent="0.25">
      <c r="B770" s="18">
        <v>23.1</v>
      </c>
      <c r="C770" s="18">
        <v>79</v>
      </c>
      <c r="D770" s="18">
        <v>23.1</v>
      </c>
      <c r="E770" s="18">
        <v>6.5</v>
      </c>
      <c r="F770" s="18">
        <v>9.4</v>
      </c>
      <c r="G770" s="18">
        <v>216</v>
      </c>
      <c r="H770" s="18">
        <v>1020.5</v>
      </c>
      <c r="I770" s="18">
        <v>1</v>
      </c>
      <c r="J770" s="18">
        <v>0</v>
      </c>
      <c r="K770" s="18">
        <v>0</v>
      </c>
      <c r="L770" s="18">
        <v>0.8</v>
      </c>
      <c r="M770" s="18">
        <v>20.100000000000001</v>
      </c>
      <c r="N770">
        <v>226.4</v>
      </c>
      <c r="O770">
        <v>36</v>
      </c>
      <c r="P770">
        <v>36.1</v>
      </c>
      <c r="Q770" s="117">
        <v>0.52847222222222201</v>
      </c>
      <c r="S770" s="216">
        <f t="shared" si="33"/>
        <v>36.1</v>
      </c>
      <c r="T770" s="216">
        <f t="shared" si="32"/>
        <v>11</v>
      </c>
      <c r="U770" s="208" t="str">
        <f t="shared" si="31"/>
        <v/>
      </c>
      <c r="V770" s="210"/>
      <c r="W770" s="238">
        <f t="shared" si="34"/>
        <v>60</v>
      </c>
      <c r="X770" s="350"/>
      <c r="AT770" s="129"/>
      <c r="AV770" s="114"/>
      <c r="AW770" s="18"/>
      <c r="AY770" s="130"/>
    </row>
    <row r="771" spans="2:51" x14ac:dyDescent="0.25">
      <c r="B771" s="18">
        <v>23.2</v>
      </c>
      <c r="C771" s="18">
        <v>79</v>
      </c>
      <c r="D771" s="18">
        <v>23.2</v>
      </c>
      <c r="E771" s="18">
        <v>6.5</v>
      </c>
      <c r="F771" s="18">
        <v>9.4</v>
      </c>
      <c r="G771" s="18">
        <v>221</v>
      </c>
      <c r="H771" s="18">
        <v>1020.5</v>
      </c>
      <c r="I771" s="18">
        <v>1</v>
      </c>
      <c r="J771" s="18">
        <v>0</v>
      </c>
      <c r="K771" s="18">
        <v>0</v>
      </c>
      <c r="L771" s="18">
        <v>0.8</v>
      </c>
      <c r="M771" s="18">
        <v>20.100000000000001</v>
      </c>
      <c r="N771">
        <v>226.4</v>
      </c>
      <c r="O771">
        <v>36</v>
      </c>
      <c r="P771">
        <v>36.1</v>
      </c>
      <c r="Q771" s="117">
        <v>0.52916666666666701</v>
      </c>
      <c r="S771" s="216">
        <f t="shared" si="33"/>
        <v>36.1</v>
      </c>
      <c r="T771" s="216">
        <f t="shared" si="32"/>
        <v>10.900000000000002</v>
      </c>
      <c r="U771" s="208" t="str">
        <f t="shared" si="31"/>
        <v/>
      </c>
      <c r="V771" s="210"/>
      <c r="W771" s="238">
        <f t="shared" si="34"/>
        <v>60</v>
      </c>
      <c r="X771" s="350"/>
      <c r="AT771" s="129"/>
      <c r="AV771" s="114"/>
      <c r="AW771" s="18"/>
      <c r="AY771" s="130"/>
    </row>
    <row r="772" spans="2:51" x14ac:dyDescent="0.25">
      <c r="B772" s="18">
        <v>23.2</v>
      </c>
      <c r="C772" s="18">
        <v>79</v>
      </c>
      <c r="D772" s="18">
        <v>23.2</v>
      </c>
      <c r="E772" s="18">
        <v>2.2000000000000002</v>
      </c>
      <c r="F772" s="18">
        <v>3.6</v>
      </c>
      <c r="G772" s="18">
        <v>51</v>
      </c>
      <c r="H772" s="18">
        <v>1020.9</v>
      </c>
      <c r="I772" s="18">
        <v>1</v>
      </c>
      <c r="J772" s="18">
        <v>0</v>
      </c>
      <c r="K772" s="18">
        <v>0</v>
      </c>
      <c r="L772" s="18">
        <v>0.8</v>
      </c>
      <c r="M772" s="18">
        <v>20.100000000000001</v>
      </c>
      <c r="N772">
        <v>226.4</v>
      </c>
      <c r="O772">
        <v>35.9</v>
      </c>
      <c r="P772">
        <v>36.1</v>
      </c>
      <c r="Q772" s="117">
        <v>0.52986111111111101</v>
      </c>
      <c r="S772" s="216">
        <f t="shared" si="33"/>
        <v>36.1</v>
      </c>
      <c r="T772" s="216">
        <f t="shared" si="32"/>
        <v>10.900000000000002</v>
      </c>
      <c r="U772" s="208" t="str">
        <f t="shared" si="31"/>
        <v/>
      </c>
      <c r="V772" s="210"/>
      <c r="W772" s="238">
        <f t="shared" si="34"/>
        <v>60</v>
      </c>
      <c r="X772" s="350"/>
      <c r="AT772" s="129"/>
      <c r="AV772" s="114"/>
      <c r="AW772" s="18"/>
      <c r="AY772" s="130"/>
    </row>
    <row r="773" spans="2:51" x14ac:dyDescent="0.25">
      <c r="B773" s="18">
        <v>23.2</v>
      </c>
      <c r="C773" s="18">
        <v>79</v>
      </c>
      <c r="D773" s="18">
        <v>23.2</v>
      </c>
      <c r="E773" s="18">
        <v>6.1</v>
      </c>
      <c r="F773" s="18">
        <v>7.2</v>
      </c>
      <c r="G773" s="18">
        <v>237</v>
      </c>
      <c r="H773" s="18">
        <v>1020.7</v>
      </c>
      <c r="I773" s="18">
        <v>1</v>
      </c>
      <c r="J773" s="18">
        <v>0</v>
      </c>
      <c r="K773" s="18">
        <v>0</v>
      </c>
      <c r="L773" s="18">
        <v>0.8</v>
      </c>
      <c r="M773" s="18">
        <v>20.100000000000001</v>
      </c>
      <c r="N773">
        <v>226.4</v>
      </c>
      <c r="O773">
        <v>35.9</v>
      </c>
      <c r="P773">
        <v>36.1</v>
      </c>
      <c r="Q773" s="117">
        <v>0.530555555555556</v>
      </c>
      <c r="S773" s="216">
        <f t="shared" si="33"/>
        <v>36.1</v>
      </c>
      <c r="T773" s="216">
        <f t="shared" si="32"/>
        <v>10.900000000000002</v>
      </c>
      <c r="U773" s="208" t="str">
        <f t="shared" si="31"/>
        <v/>
      </c>
      <c r="V773" s="210"/>
      <c r="W773" s="238">
        <f t="shared" si="34"/>
        <v>60</v>
      </c>
      <c r="X773" s="350"/>
      <c r="AT773" s="129"/>
      <c r="AV773" s="114"/>
      <c r="AW773" s="18"/>
      <c r="AY773" s="130"/>
    </row>
    <row r="774" spans="2:51" x14ac:dyDescent="0.25">
      <c r="B774" s="18">
        <v>23.3</v>
      </c>
      <c r="C774" s="18">
        <v>78</v>
      </c>
      <c r="D774" s="18">
        <v>23.3</v>
      </c>
      <c r="E774" s="18">
        <v>6.1</v>
      </c>
      <c r="F774" s="18">
        <v>7.2</v>
      </c>
      <c r="G774" s="18">
        <v>276</v>
      </c>
      <c r="H774" s="18">
        <v>1020.8</v>
      </c>
      <c r="I774" s="18">
        <v>1</v>
      </c>
      <c r="J774" s="18">
        <v>0</v>
      </c>
      <c r="K774" s="18">
        <v>0</v>
      </c>
      <c r="L774" s="18">
        <v>0.8</v>
      </c>
      <c r="M774" s="18">
        <v>20.100000000000001</v>
      </c>
      <c r="N774">
        <v>226.4</v>
      </c>
      <c r="O774">
        <v>35.9</v>
      </c>
      <c r="P774">
        <v>36</v>
      </c>
      <c r="Q774" s="117">
        <v>0.53125</v>
      </c>
      <c r="S774" s="216">
        <f t="shared" si="33"/>
        <v>36</v>
      </c>
      <c r="T774" s="216">
        <f t="shared" si="32"/>
        <v>10.7</v>
      </c>
      <c r="U774" s="208" t="str">
        <f t="shared" si="31"/>
        <v/>
      </c>
      <c r="V774" s="210"/>
      <c r="W774" s="238">
        <f t="shared" si="34"/>
        <v>60</v>
      </c>
      <c r="X774" s="350"/>
      <c r="AT774" s="129"/>
      <c r="AV774" s="114"/>
      <c r="AW774" s="18"/>
      <c r="AY774" s="130"/>
    </row>
    <row r="775" spans="2:51" x14ac:dyDescent="0.25">
      <c r="B775" s="18">
        <v>23.4</v>
      </c>
      <c r="C775" s="18">
        <v>78</v>
      </c>
      <c r="D775" s="18">
        <v>23.4</v>
      </c>
      <c r="E775" s="18">
        <v>8.6</v>
      </c>
      <c r="F775" s="18">
        <v>11.2</v>
      </c>
      <c r="G775" s="18">
        <v>205</v>
      </c>
      <c r="H775" s="18">
        <v>1020.8</v>
      </c>
      <c r="I775" s="18">
        <v>1</v>
      </c>
      <c r="J775" s="18">
        <v>0</v>
      </c>
      <c r="K775" s="18">
        <v>0</v>
      </c>
      <c r="L775" s="18">
        <v>0.8</v>
      </c>
      <c r="M775" s="18">
        <v>20.100000000000001</v>
      </c>
      <c r="N775">
        <v>226.4</v>
      </c>
      <c r="O775">
        <v>35.9</v>
      </c>
      <c r="P775">
        <v>35.9</v>
      </c>
      <c r="Q775" s="117">
        <v>0.531944444444444</v>
      </c>
      <c r="S775" s="216">
        <f t="shared" si="33"/>
        <v>35.9</v>
      </c>
      <c r="T775" s="216">
        <f t="shared" si="32"/>
        <v>10.5</v>
      </c>
      <c r="U775" s="208" t="str">
        <f t="shared" si="31"/>
        <v/>
      </c>
      <c r="V775" s="210"/>
      <c r="W775" s="238">
        <f t="shared" si="34"/>
        <v>60</v>
      </c>
      <c r="X775" s="350"/>
      <c r="AT775" s="129"/>
      <c r="AV775" s="114"/>
      <c r="AW775" s="18"/>
      <c r="AY775" s="130"/>
    </row>
    <row r="776" spans="2:51" x14ac:dyDescent="0.25">
      <c r="B776" s="18">
        <v>23.4</v>
      </c>
      <c r="C776" s="18">
        <v>78</v>
      </c>
      <c r="D776" s="18">
        <v>23.4</v>
      </c>
      <c r="E776" s="18">
        <v>4.7</v>
      </c>
      <c r="F776" s="18">
        <v>9.4</v>
      </c>
      <c r="G776" s="18">
        <v>278</v>
      </c>
      <c r="H776" s="18">
        <v>1020.7</v>
      </c>
      <c r="I776" s="18">
        <v>1</v>
      </c>
      <c r="J776" s="18">
        <v>0</v>
      </c>
      <c r="K776" s="18">
        <v>0</v>
      </c>
      <c r="L776" s="18">
        <v>0.8</v>
      </c>
      <c r="M776" s="18">
        <v>20.100000000000001</v>
      </c>
      <c r="N776">
        <v>226.4</v>
      </c>
      <c r="O776">
        <v>36</v>
      </c>
      <c r="P776">
        <v>35.9</v>
      </c>
      <c r="Q776" s="117">
        <v>0.53263888888888899</v>
      </c>
      <c r="S776" s="216">
        <f t="shared" si="33"/>
        <v>36</v>
      </c>
      <c r="T776" s="216">
        <f t="shared" si="32"/>
        <v>10.600000000000001</v>
      </c>
      <c r="U776" s="208" t="str">
        <f t="shared" si="31"/>
        <v/>
      </c>
      <c r="V776" s="210"/>
      <c r="W776" s="238">
        <f t="shared" si="34"/>
        <v>60</v>
      </c>
      <c r="X776" s="350"/>
      <c r="AT776" s="129"/>
      <c r="AV776" s="114"/>
      <c r="AW776" s="18"/>
      <c r="AY776" s="130"/>
    </row>
    <row r="777" spans="2:51" x14ac:dyDescent="0.25">
      <c r="B777" s="18">
        <v>23.5</v>
      </c>
      <c r="C777" s="18">
        <v>78</v>
      </c>
      <c r="D777" s="18">
        <v>23.5</v>
      </c>
      <c r="E777" s="18">
        <v>9.4</v>
      </c>
      <c r="F777" s="18">
        <v>13</v>
      </c>
      <c r="G777" s="18">
        <v>263</v>
      </c>
      <c r="H777" s="18">
        <v>1020.6</v>
      </c>
      <c r="I777" s="18">
        <v>1</v>
      </c>
      <c r="J777" s="18">
        <v>0</v>
      </c>
      <c r="K777" s="18">
        <v>0</v>
      </c>
      <c r="L777" s="18">
        <v>0.8</v>
      </c>
      <c r="M777" s="18">
        <v>20.100000000000001</v>
      </c>
      <c r="N777">
        <v>226.4</v>
      </c>
      <c r="O777">
        <v>36.200000000000003</v>
      </c>
      <c r="P777">
        <v>36</v>
      </c>
      <c r="Q777" s="117">
        <v>0.53333333333333299</v>
      </c>
      <c r="S777" s="216">
        <f t="shared" si="33"/>
        <v>36.200000000000003</v>
      </c>
      <c r="T777" s="216">
        <f t="shared" si="32"/>
        <v>10.700000000000003</v>
      </c>
      <c r="U777" s="208" t="str">
        <f>IF(J777&gt;0,60,"")</f>
        <v/>
      </c>
      <c r="V777" s="210"/>
      <c r="W777" s="238">
        <f t="shared" si="34"/>
        <v>60</v>
      </c>
      <c r="X777" s="350"/>
      <c r="AT777" s="129"/>
      <c r="AV777" s="114"/>
      <c r="AW777" s="18"/>
      <c r="AY777" s="130"/>
    </row>
    <row r="778" spans="2:51" x14ac:dyDescent="0.25">
      <c r="B778" s="18">
        <v>23.5</v>
      </c>
      <c r="C778" s="18">
        <v>78</v>
      </c>
      <c r="D778" s="18">
        <v>23.5</v>
      </c>
      <c r="E778" s="18">
        <v>7.9</v>
      </c>
      <c r="F778" s="18">
        <v>11.2</v>
      </c>
      <c r="G778" s="18">
        <v>241</v>
      </c>
      <c r="H778" s="18">
        <v>1020.7</v>
      </c>
      <c r="I778" s="18">
        <v>1</v>
      </c>
      <c r="J778" s="18">
        <v>0</v>
      </c>
      <c r="K778" s="18">
        <v>0</v>
      </c>
      <c r="L778" s="18">
        <v>0.8</v>
      </c>
      <c r="M778" s="18">
        <v>20.100000000000001</v>
      </c>
      <c r="N778">
        <v>226.4</v>
      </c>
      <c r="O778">
        <v>36.5</v>
      </c>
      <c r="P778">
        <v>36.200000000000003</v>
      </c>
      <c r="Q778" s="117">
        <v>0.53402777777777799</v>
      </c>
      <c r="S778" s="216">
        <f t="shared" si="33"/>
        <v>36.5</v>
      </c>
      <c r="T778" s="216">
        <f t="shared" si="32"/>
        <v>11</v>
      </c>
      <c r="U778" s="208" t="str">
        <f t="shared" si="31"/>
        <v/>
      </c>
      <c r="V778" s="210"/>
      <c r="W778" s="238">
        <f t="shared" si="34"/>
        <v>60</v>
      </c>
      <c r="X778" s="350"/>
      <c r="AT778" s="129"/>
      <c r="AV778" s="114"/>
      <c r="AW778" s="18"/>
      <c r="AY778" s="130"/>
    </row>
    <row r="779" spans="2:51" x14ac:dyDescent="0.25">
      <c r="B779" s="18">
        <v>23.4</v>
      </c>
      <c r="C779" s="18">
        <v>78</v>
      </c>
      <c r="D779" s="18">
        <v>23.4</v>
      </c>
      <c r="E779" s="18">
        <v>5.8</v>
      </c>
      <c r="F779" s="18">
        <v>9.4</v>
      </c>
      <c r="G779" s="18">
        <v>257</v>
      </c>
      <c r="H779" s="18">
        <v>1020.8</v>
      </c>
      <c r="I779" s="18">
        <v>1</v>
      </c>
      <c r="J779" s="18">
        <v>0</v>
      </c>
      <c r="K779" s="18">
        <v>0</v>
      </c>
      <c r="L779" s="18">
        <v>0.8</v>
      </c>
      <c r="M779" s="18">
        <v>20.100000000000001</v>
      </c>
      <c r="N779">
        <v>226.4</v>
      </c>
      <c r="O779">
        <v>36.700000000000003</v>
      </c>
      <c r="P779">
        <v>36.4</v>
      </c>
      <c r="Q779" s="117">
        <v>0.53472222222222199</v>
      </c>
      <c r="S779" s="216">
        <f t="shared" si="33"/>
        <v>36.700000000000003</v>
      </c>
      <c r="T779" s="216">
        <f t="shared" si="32"/>
        <v>11.300000000000004</v>
      </c>
      <c r="U779" s="208" t="str">
        <f t="shared" si="31"/>
        <v/>
      </c>
      <c r="V779" s="210"/>
      <c r="W779" s="238">
        <f t="shared" si="34"/>
        <v>60</v>
      </c>
      <c r="X779" s="350"/>
      <c r="AT779" s="129"/>
      <c r="AV779" s="114"/>
      <c r="AW779" s="18"/>
      <c r="AY779" s="130"/>
    </row>
    <row r="780" spans="2:51" x14ac:dyDescent="0.25">
      <c r="B780" s="18">
        <v>23.4</v>
      </c>
      <c r="C780" s="18">
        <v>78</v>
      </c>
      <c r="D780" s="18">
        <v>23.4</v>
      </c>
      <c r="E780" s="18">
        <v>6.1</v>
      </c>
      <c r="F780" s="18">
        <v>9.4</v>
      </c>
      <c r="G780" s="18">
        <v>301</v>
      </c>
      <c r="H780" s="18">
        <v>1020.7</v>
      </c>
      <c r="I780" s="18">
        <v>1</v>
      </c>
      <c r="J780" s="18">
        <v>0</v>
      </c>
      <c r="K780" s="18">
        <v>0</v>
      </c>
      <c r="L780" s="18">
        <v>0.8</v>
      </c>
      <c r="M780" s="18">
        <v>20.100000000000001</v>
      </c>
      <c r="N780">
        <v>226.4</v>
      </c>
      <c r="O780">
        <v>36.799999999999997</v>
      </c>
      <c r="P780">
        <v>36.4</v>
      </c>
      <c r="Q780" s="117">
        <v>0.53541666666666698</v>
      </c>
      <c r="S780" s="216">
        <f t="shared" si="33"/>
        <v>36.799999999999997</v>
      </c>
      <c r="T780" s="216">
        <f t="shared" si="32"/>
        <v>11.399999999999999</v>
      </c>
      <c r="U780" s="208" t="str">
        <f t="shared" ref="U780:U843" si="35">IF(J780&gt;0,60,"")</f>
        <v/>
      </c>
      <c r="V780" s="210"/>
      <c r="W780" s="238">
        <f t="shared" si="34"/>
        <v>60</v>
      </c>
      <c r="X780" s="350"/>
      <c r="AT780" s="129"/>
      <c r="AV780" s="114"/>
      <c r="AW780" s="18"/>
      <c r="AY780" s="130"/>
    </row>
    <row r="781" spans="2:51" x14ac:dyDescent="0.25">
      <c r="B781" s="18">
        <v>23.3</v>
      </c>
      <c r="C781" s="18">
        <v>78</v>
      </c>
      <c r="D781" s="18">
        <v>23.3</v>
      </c>
      <c r="E781" s="18">
        <v>4</v>
      </c>
      <c r="F781" s="18">
        <v>9.4</v>
      </c>
      <c r="G781" s="18">
        <v>248</v>
      </c>
      <c r="H781" s="18">
        <v>1020.5</v>
      </c>
      <c r="I781" s="18">
        <v>1</v>
      </c>
      <c r="J781" s="18">
        <v>0</v>
      </c>
      <c r="K781" s="18">
        <v>0</v>
      </c>
      <c r="L781" s="18">
        <v>0.8</v>
      </c>
      <c r="M781" s="18">
        <v>20.100000000000001</v>
      </c>
      <c r="N781">
        <v>226.4</v>
      </c>
      <c r="O781">
        <v>36.799999999999997</v>
      </c>
      <c r="P781">
        <v>36.299999999999997</v>
      </c>
      <c r="Q781" s="117">
        <v>0.53611111111111098</v>
      </c>
      <c r="S781" s="216">
        <f t="shared" si="33"/>
        <v>36.799999999999997</v>
      </c>
      <c r="T781" s="216">
        <f t="shared" si="32"/>
        <v>11.499999999999996</v>
      </c>
      <c r="U781" s="208" t="str">
        <f t="shared" si="35"/>
        <v/>
      </c>
      <c r="V781" s="210"/>
      <c r="W781" s="238">
        <f t="shared" si="34"/>
        <v>60</v>
      </c>
      <c r="X781" s="350"/>
      <c r="AT781" s="129"/>
      <c r="AV781" s="114"/>
      <c r="AW781" s="18"/>
      <c r="AY781" s="130"/>
    </row>
    <row r="782" spans="2:51" x14ac:dyDescent="0.25">
      <c r="B782" s="18">
        <v>23.3</v>
      </c>
      <c r="C782" s="18">
        <v>78</v>
      </c>
      <c r="D782" s="18">
        <v>23.3</v>
      </c>
      <c r="E782" s="18">
        <v>7.2</v>
      </c>
      <c r="F782" s="18">
        <v>9.4</v>
      </c>
      <c r="G782" s="18">
        <v>69</v>
      </c>
      <c r="H782" s="18">
        <v>1020.7</v>
      </c>
      <c r="I782" s="18">
        <v>1</v>
      </c>
      <c r="J782" s="18">
        <v>0</v>
      </c>
      <c r="K782" s="18">
        <v>0</v>
      </c>
      <c r="L782" s="18">
        <v>0.8</v>
      </c>
      <c r="M782" s="18">
        <v>20.100000000000001</v>
      </c>
      <c r="N782">
        <v>226.4</v>
      </c>
      <c r="O782">
        <v>36.700000000000003</v>
      </c>
      <c r="P782">
        <v>36.1</v>
      </c>
      <c r="Q782" s="117">
        <v>0.53680555555555598</v>
      </c>
      <c r="S782" s="216">
        <f t="shared" si="33"/>
        <v>36.700000000000003</v>
      </c>
      <c r="T782" s="216">
        <f t="shared" si="32"/>
        <v>11.400000000000002</v>
      </c>
      <c r="U782" s="208" t="str">
        <f t="shared" si="35"/>
        <v/>
      </c>
      <c r="V782" s="210"/>
      <c r="W782" s="238">
        <f t="shared" si="34"/>
        <v>60</v>
      </c>
      <c r="X782" s="350"/>
      <c r="AT782" s="129"/>
      <c r="AV782" s="114"/>
      <c r="AW782" s="18"/>
      <c r="AY782" s="130"/>
    </row>
    <row r="783" spans="2:51" x14ac:dyDescent="0.25">
      <c r="B783" s="18">
        <v>23.3</v>
      </c>
      <c r="C783" s="18">
        <v>79</v>
      </c>
      <c r="D783" s="18">
        <v>23.3</v>
      </c>
      <c r="E783" s="18">
        <v>7.2</v>
      </c>
      <c r="F783" s="18">
        <v>9.4</v>
      </c>
      <c r="G783" s="18">
        <v>253</v>
      </c>
      <c r="H783" s="18">
        <v>1020.7</v>
      </c>
      <c r="I783" s="18">
        <v>1</v>
      </c>
      <c r="J783" s="18">
        <v>0</v>
      </c>
      <c r="K783" s="18">
        <v>0</v>
      </c>
      <c r="L783" s="18">
        <v>0.8</v>
      </c>
      <c r="M783" s="18">
        <v>20.100000000000001</v>
      </c>
      <c r="N783">
        <v>226.4</v>
      </c>
      <c r="O783">
        <v>36.5</v>
      </c>
      <c r="P783">
        <v>35.799999999999997</v>
      </c>
      <c r="Q783" s="117">
        <v>0.53749999999999998</v>
      </c>
      <c r="S783" s="216">
        <f t="shared" si="33"/>
        <v>36.5</v>
      </c>
      <c r="T783" s="216">
        <f t="shared" si="32"/>
        <v>11.2</v>
      </c>
      <c r="U783" s="208" t="str">
        <f t="shared" si="35"/>
        <v/>
      </c>
      <c r="V783" s="210"/>
      <c r="W783" s="238">
        <f t="shared" si="34"/>
        <v>60</v>
      </c>
      <c r="X783" s="350"/>
      <c r="AT783" s="129"/>
      <c r="AV783" s="114"/>
      <c r="AW783" s="18"/>
      <c r="AY783" s="130"/>
    </row>
    <row r="784" spans="2:51" x14ac:dyDescent="0.25">
      <c r="B784" s="18">
        <v>23.1</v>
      </c>
      <c r="C784" s="18">
        <v>79</v>
      </c>
      <c r="D784" s="18">
        <v>23.1</v>
      </c>
      <c r="E784" s="18">
        <v>3.6</v>
      </c>
      <c r="F784" s="18">
        <v>7.2</v>
      </c>
      <c r="G784" s="18">
        <v>291</v>
      </c>
      <c r="H784" s="18">
        <v>1020.8</v>
      </c>
      <c r="I784" s="18">
        <v>1</v>
      </c>
      <c r="J784" s="18">
        <v>0</v>
      </c>
      <c r="K784" s="18">
        <v>0</v>
      </c>
      <c r="L784" s="18">
        <v>0.8</v>
      </c>
      <c r="M784" s="18">
        <v>20.100000000000001</v>
      </c>
      <c r="N784">
        <v>226.4</v>
      </c>
      <c r="O784">
        <v>36.200000000000003</v>
      </c>
      <c r="P784">
        <v>35.4</v>
      </c>
      <c r="Q784" s="117">
        <v>0.53819444444444398</v>
      </c>
      <c r="S784" s="216">
        <f t="shared" si="33"/>
        <v>36.200000000000003</v>
      </c>
      <c r="T784" s="216">
        <f t="shared" ref="T784:T847" si="36">(S784-B784)-2</f>
        <v>11.100000000000001</v>
      </c>
      <c r="U784" s="208" t="str">
        <f t="shared" si="35"/>
        <v/>
      </c>
      <c r="V784" s="210"/>
      <c r="W784" s="238">
        <f t="shared" si="34"/>
        <v>60</v>
      </c>
      <c r="X784" s="350"/>
      <c r="AT784" s="129"/>
      <c r="AV784" s="114"/>
      <c r="AW784" s="18"/>
      <c r="AY784" s="130"/>
    </row>
    <row r="785" spans="2:51" x14ac:dyDescent="0.25">
      <c r="B785" s="18">
        <v>23.1</v>
      </c>
      <c r="C785" s="18">
        <v>79</v>
      </c>
      <c r="D785" s="18">
        <v>23.1</v>
      </c>
      <c r="E785" s="18">
        <v>4.7</v>
      </c>
      <c r="F785" s="18">
        <v>7.2</v>
      </c>
      <c r="G785" s="18">
        <v>225</v>
      </c>
      <c r="H785" s="18">
        <v>1020.5</v>
      </c>
      <c r="I785" s="18">
        <v>1</v>
      </c>
      <c r="J785" s="18">
        <v>0</v>
      </c>
      <c r="K785" s="18">
        <v>0</v>
      </c>
      <c r="L785" s="18">
        <v>0.8</v>
      </c>
      <c r="M785" s="18">
        <v>20.100000000000001</v>
      </c>
      <c r="N785">
        <v>226.4</v>
      </c>
      <c r="O785">
        <v>36</v>
      </c>
      <c r="P785">
        <v>35</v>
      </c>
      <c r="Q785" s="117">
        <v>0.53888888888888897</v>
      </c>
      <c r="S785" s="216">
        <f t="shared" ref="S785:S848" si="37">MAX(O785,P785)</f>
        <v>36</v>
      </c>
      <c r="T785" s="216">
        <f t="shared" si="36"/>
        <v>10.899999999999999</v>
      </c>
      <c r="U785" s="208" t="str">
        <f t="shared" si="35"/>
        <v/>
      </c>
      <c r="V785" s="210"/>
      <c r="W785" s="238">
        <f t="shared" si="34"/>
        <v>60</v>
      </c>
      <c r="X785" s="350"/>
      <c r="AT785" s="129"/>
      <c r="AV785" s="114"/>
      <c r="AW785" s="18"/>
      <c r="AY785" s="130"/>
    </row>
    <row r="786" spans="2:51" x14ac:dyDescent="0.25">
      <c r="B786" s="18">
        <v>23.1</v>
      </c>
      <c r="C786" s="18">
        <v>79</v>
      </c>
      <c r="D786" s="18">
        <v>23.1</v>
      </c>
      <c r="E786" s="18">
        <v>10.4</v>
      </c>
      <c r="F786" s="18">
        <v>14.8</v>
      </c>
      <c r="G786" s="18">
        <v>239</v>
      </c>
      <c r="H786" s="18">
        <v>1020.7</v>
      </c>
      <c r="I786" s="18">
        <v>1</v>
      </c>
      <c r="J786" s="18">
        <v>0</v>
      </c>
      <c r="K786" s="18">
        <v>0</v>
      </c>
      <c r="L786" s="18">
        <v>0.8</v>
      </c>
      <c r="M786" s="18">
        <v>20.100000000000001</v>
      </c>
      <c r="N786">
        <v>226.4</v>
      </c>
      <c r="O786">
        <v>35.9</v>
      </c>
      <c r="P786">
        <v>34.700000000000003</v>
      </c>
      <c r="Q786" s="117">
        <v>0.53958333333333297</v>
      </c>
      <c r="S786" s="216">
        <f t="shared" si="37"/>
        <v>35.9</v>
      </c>
      <c r="T786" s="216">
        <f t="shared" si="36"/>
        <v>10.799999999999997</v>
      </c>
      <c r="U786" s="208" t="str">
        <f t="shared" si="35"/>
        <v/>
      </c>
      <c r="V786" s="210"/>
      <c r="W786" s="238">
        <f t="shared" si="34"/>
        <v>60</v>
      </c>
      <c r="X786" s="350"/>
      <c r="AT786" s="129"/>
      <c r="AV786" s="114"/>
      <c r="AW786" s="18"/>
      <c r="AY786" s="130"/>
    </row>
    <row r="787" spans="2:51" x14ac:dyDescent="0.25">
      <c r="B787" s="18">
        <v>23</v>
      </c>
      <c r="C787" s="18">
        <v>80</v>
      </c>
      <c r="D787" s="18">
        <v>23</v>
      </c>
      <c r="E787" s="18">
        <v>12.2</v>
      </c>
      <c r="F787" s="18">
        <v>13</v>
      </c>
      <c r="G787" s="18">
        <v>250</v>
      </c>
      <c r="H787" s="18">
        <v>1020.8</v>
      </c>
      <c r="I787" s="18">
        <v>1</v>
      </c>
      <c r="J787" s="18">
        <v>0</v>
      </c>
      <c r="K787" s="18">
        <v>0</v>
      </c>
      <c r="L787" s="18">
        <v>0.8</v>
      </c>
      <c r="M787" s="18">
        <v>20.100000000000001</v>
      </c>
      <c r="N787">
        <v>226.4</v>
      </c>
      <c r="O787">
        <v>35.6</v>
      </c>
      <c r="P787">
        <v>34.4</v>
      </c>
      <c r="Q787" s="117">
        <v>0.54027777777777797</v>
      </c>
      <c r="S787" s="216">
        <f t="shared" si="37"/>
        <v>35.6</v>
      </c>
      <c r="T787" s="216">
        <f t="shared" si="36"/>
        <v>10.600000000000001</v>
      </c>
      <c r="U787" s="208" t="str">
        <f t="shared" si="35"/>
        <v/>
      </c>
      <c r="V787" s="210"/>
      <c r="W787" s="238">
        <f t="shared" si="34"/>
        <v>60</v>
      </c>
      <c r="X787" s="350"/>
      <c r="AT787" s="129"/>
      <c r="AV787" s="114"/>
      <c r="AW787" s="18"/>
      <c r="AY787" s="130"/>
    </row>
    <row r="788" spans="2:51" x14ac:dyDescent="0.25">
      <c r="B788" s="18">
        <v>22.7</v>
      </c>
      <c r="C788" s="18">
        <v>81</v>
      </c>
      <c r="D788" s="18">
        <v>22.7</v>
      </c>
      <c r="E788" s="18">
        <v>7.2</v>
      </c>
      <c r="F788" s="18">
        <v>9.4</v>
      </c>
      <c r="G788" s="18">
        <v>223</v>
      </c>
      <c r="H788" s="18">
        <v>1020.7</v>
      </c>
      <c r="I788" s="18">
        <v>1</v>
      </c>
      <c r="J788" s="18">
        <v>0</v>
      </c>
      <c r="K788" s="18">
        <v>0</v>
      </c>
      <c r="L788" s="18">
        <v>0.8</v>
      </c>
      <c r="M788" s="18">
        <v>20.100000000000001</v>
      </c>
      <c r="N788">
        <v>226.4</v>
      </c>
      <c r="O788">
        <v>35.299999999999997</v>
      </c>
      <c r="P788">
        <v>34</v>
      </c>
      <c r="Q788" s="117">
        <v>0.54097222222222197</v>
      </c>
      <c r="S788" s="216">
        <f t="shared" si="37"/>
        <v>35.299999999999997</v>
      </c>
      <c r="T788" s="216">
        <f t="shared" si="36"/>
        <v>10.599999999999998</v>
      </c>
      <c r="U788" s="208" t="str">
        <f t="shared" si="35"/>
        <v/>
      </c>
      <c r="V788" s="210"/>
      <c r="W788" s="238">
        <f t="shared" si="34"/>
        <v>60</v>
      </c>
      <c r="X788" s="350"/>
      <c r="AT788" s="129"/>
      <c r="AV788" s="114"/>
      <c r="AW788" s="18"/>
      <c r="AY788" s="130"/>
    </row>
    <row r="789" spans="2:51" x14ac:dyDescent="0.25">
      <c r="B789" s="18">
        <v>22.6</v>
      </c>
      <c r="C789" s="18">
        <v>81</v>
      </c>
      <c r="D789" s="18">
        <v>22.6</v>
      </c>
      <c r="E789" s="18">
        <v>4.3</v>
      </c>
      <c r="F789" s="18">
        <v>5.4</v>
      </c>
      <c r="G789" s="18">
        <v>184</v>
      </c>
      <c r="H789" s="18">
        <v>1020.6</v>
      </c>
      <c r="I789" s="18">
        <v>1</v>
      </c>
      <c r="J789" s="18">
        <v>0</v>
      </c>
      <c r="K789" s="18">
        <v>0</v>
      </c>
      <c r="L789" s="18">
        <v>0.8</v>
      </c>
      <c r="M789" s="18">
        <v>20.100000000000001</v>
      </c>
      <c r="N789">
        <v>226.4</v>
      </c>
      <c r="O789">
        <v>34.9</v>
      </c>
      <c r="P789">
        <v>33.700000000000003</v>
      </c>
      <c r="Q789" s="117">
        <v>0.54166666666666696</v>
      </c>
      <c r="S789" s="216">
        <f t="shared" si="37"/>
        <v>34.9</v>
      </c>
      <c r="T789" s="216">
        <f t="shared" si="36"/>
        <v>10.299999999999997</v>
      </c>
      <c r="U789" s="208" t="str">
        <f t="shared" si="35"/>
        <v/>
      </c>
      <c r="V789" s="210"/>
      <c r="W789" s="238">
        <f t="shared" si="34"/>
        <v>60</v>
      </c>
      <c r="X789" s="350"/>
      <c r="AT789" s="129"/>
      <c r="AV789" s="114"/>
      <c r="AW789" s="18"/>
      <c r="AY789" s="130"/>
    </row>
    <row r="790" spans="2:51" x14ac:dyDescent="0.25">
      <c r="B790" s="18">
        <v>22.6</v>
      </c>
      <c r="C790" s="18">
        <v>81</v>
      </c>
      <c r="D790" s="18">
        <v>22.6</v>
      </c>
      <c r="E790" s="18">
        <v>9</v>
      </c>
      <c r="F790" s="18">
        <v>11.2</v>
      </c>
      <c r="G790" s="18">
        <v>241</v>
      </c>
      <c r="H790" s="18">
        <v>1020.7</v>
      </c>
      <c r="I790" s="18">
        <v>1</v>
      </c>
      <c r="J790" s="18">
        <v>0</v>
      </c>
      <c r="K790" s="18">
        <v>0</v>
      </c>
      <c r="L790" s="18">
        <v>0.8</v>
      </c>
      <c r="M790" s="18">
        <v>20.100000000000001</v>
      </c>
      <c r="N790">
        <v>226.4</v>
      </c>
      <c r="O790">
        <v>34.6</v>
      </c>
      <c r="P790">
        <v>33.4</v>
      </c>
      <c r="Q790" s="117">
        <v>0.54236111111111096</v>
      </c>
      <c r="S790" s="216">
        <f t="shared" si="37"/>
        <v>34.6</v>
      </c>
      <c r="T790" s="216">
        <f t="shared" si="36"/>
        <v>10</v>
      </c>
      <c r="U790" s="208" t="str">
        <f t="shared" si="35"/>
        <v/>
      </c>
      <c r="V790" s="210"/>
      <c r="W790" s="238">
        <f t="shared" si="34"/>
        <v>60</v>
      </c>
      <c r="X790" s="350"/>
      <c r="AT790" s="129"/>
      <c r="AV790" s="114"/>
      <c r="AW790" s="18"/>
      <c r="AY790" s="130"/>
    </row>
    <row r="791" spans="2:51" x14ac:dyDescent="0.25">
      <c r="B791" s="18">
        <v>22.6</v>
      </c>
      <c r="C791" s="18">
        <v>82</v>
      </c>
      <c r="D791" s="18">
        <v>22.6</v>
      </c>
      <c r="E791" s="18">
        <v>4.7</v>
      </c>
      <c r="F791" s="18">
        <v>5.4</v>
      </c>
      <c r="G791" s="18">
        <v>277</v>
      </c>
      <c r="H791" s="18">
        <v>1020.7</v>
      </c>
      <c r="I791" s="18">
        <v>1</v>
      </c>
      <c r="J791" s="18">
        <v>0</v>
      </c>
      <c r="K791" s="18">
        <v>0</v>
      </c>
      <c r="L791" s="18">
        <v>0.8</v>
      </c>
      <c r="M791" s="18">
        <v>20.100000000000001</v>
      </c>
      <c r="N791">
        <v>226.4</v>
      </c>
      <c r="O791">
        <v>34.700000000000003</v>
      </c>
      <c r="P791">
        <v>33.299999999999997</v>
      </c>
      <c r="Q791" s="117">
        <v>0.54305555555555596</v>
      </c>
      <c r="S791" s="216">
        <f t="shared" si="37"/>
        <v>34.700000000000003</v>
      </c>
      <c r="T791" s="216">
        <f t="shared" si="36"/>
        <v>10.100000000000001</v>
      </c>
      <c r="U791" s="208" t="str">
        <f t="shared" si="35"/>
        <v/>
      </c>
      <c r="V791" s="210"/>
      <c r="W791" s="238">
        <f t="shared" si="34"/>
        <v>60</v>
      </c>
      <c r="X791" s="350"/>
      <c r="AT791" s="129"/>
      <c r="AV791" s="114"/>
      <c r="AW791" s="18"/>
      <c r="AY791" s="130"/>
    </row>
    <row r="792" spans="2:51" x14ac:dyDescent="0.25">
      <c r="B792" s="18">
        <v>22.6</v>
      </c>
      <c r="C792" s="18">
        <v>81</v>
      </c>
      <c r="D792" s="18">
        <v>22.6</v>
      </c>
      <c r="E792" s="18">
        <v>7.9</v>
      </c>
      <c r="F792" s="18">
        <v>9.4</v>
      </c>
      <c r="G792" s="18">
        <v>251</v>
      </c>
      <c r="H792" s="18">
        <v>1020.7</v>
      </c>
      <c r="I792" s="18">
        <v>1</v>
      </c>
      <c r="J792" s="18">
        <v>0</v>
      </c>
      <c r="K792" s="18">
        <v>0</v>
      </c>
      <c r="L792" s="18">
        <v>0.8</v>
      </c>
      <c r="M792" s="18">
        <v>20.100000000000001</v>
      </c>
      <c r="N792">
        <v>226.4</v>
      </c>
      <c r="O792">
        <v>34.9</v>
      </c>
      <c r="P792">
        <v>33.5</v>
      </c>
      <c r="Q792" s="117">
        <v>0.54374999999999996</v>
      </c>
      <c r="S792" s="216">
        <f t="shared" si="37"/>
        <v>34.9</v>
      </c>
      <c r="T792" s="216">
        <f t="shared" si="36"/>
        <v>10.299999999999997</v>
      </c>
      <c r="U792" s="208" t="str">
        <f t="shared" si="35"/>
        <v/>
      </c>
      <c r="V792" s="210"/>
      <c r="W792" s="238">
        <f t="shared" si="34"/>
        <v>60</v>
      </c>
      <c r="X792" s="350"/>
      <c r="AT792" s="129"/>
      <c r="AV792" s="114"/>
      <c r="AW792" s="18"/>
      <c r="AY792" s="130"/>
    </row>
    <row r="793" spans="2:51" x14ac:dyDescent="0.25">
      <c r="B793" s="18">
        <v>22.6</v>
      </c>
      <c r="C793" s="18">
        <v>81</v>
      </c>
      <c r="D793" s="18">
        <v>22.6</v>
      </c>
      <c r="E793" s="18">
        <v>4</v>
      </c>
      <c r="F793" s="18">
        <v>5.4</v>
      </c>
      <c r="G793" s="18">
        <v>259</v>
      </c>
      <c r="H793" s="18">
        <v>1020.7</v>
      </c>
      <c r="I793" s="18">
        <v>1</v>
      </c>
      <c r="J793" s="18">
        <v>0</v>
      </c>
      <c r="K793" s="18">
        <v>0</v>
      </c>
      <c r="L793" s="18">
        <v>0.8</v>
      </c>
      <c r="M793" s="18">
        <v>20.100000000000001</v>
      </c>
      <c r="N793">
        <v>226.4</v>
      </c>
      <c r="O793">
        <v>34.9</v>
      </c>
      <c r="P793">
        <v>33.799999999999997</v>
      </c>
      <c r="Q793" s="117">
        <v>0.54444444444444495</v>
      </c>
      <c r="S793" s="216">
        <f t="shared" si="37"/>
        <v>34.9</v>
      </c>
      <c r="T793" s="216">
        <f t="shared" si="36"/>
        <v>10.299999999999997</v>
      </c>
      <c r="U793" s="208" t="str">
        <f t="shared" si="35"/>
        <v/>
      </c>
      <c r="V793" s="210"/>
      <c r="W793" s="238">
        <f t="shared" si="34"/>
        <v>60</v>
      </c>
      <c r="X793" s="350"/>
      <c r="AT793" s="129"/>
      <c r="AV793" s="114"/>
      <c r="AW793" s="18"/>
      <c r="AY793" s="130"/>
    </row>
    <row r="794" spans="2:51" x14ac:dyDescent="0.25">
      <c r="B794" s="18">
        <v>22.7</v>
      </c>
      <c r="C794" s="18">
        <v>81</v>
      </c>
      <c r="D794" s="18">
        <v>22.7</v>
      </c>
      <c r="E794" s="18">
        <v>5.4</v>
      </c>
      <c r="F794" s="18">
        <v>7.2</v>
      </c>
      <c r="G794" s="18">
        <v>264</v>
      </c>
      <c r="H794" s="18">
        <v>1020.5</v>
      </c>
      <c r="I794" s="18">
        <v>1</v>
      </c>
      <c r="J794" s="18">
        <v>0</v>
      </c>
      <c r="K794" s="18">
        <v>0</v>
      </c>
      <c r="L794" s="18">
        <v>0.8</v>
      </c>
      <c r="M794" s="18">
        <v>20.100000000000001</v>
      </c>
      <c r="N794">
        <v>226.4</v>
      </c>
      <c r="O794">
        <v>35.299999999999997</v>
      </c>
      <c r="P794">
        <v>34</v>
      </c>
      <c r="Q794" s="117">
        <v>0.54513888888888895</v>
      </c>
      <c r="S794" s="216">
        <f t="shared" si="37"/>
        <v>35.299999999999997</v>
      </c>
      <c r="T794" s="216">
        <f t="shared" si="36"/>
        <v>10.599999999999998</v>
      </c>
      <c r="U794" s="208" t="str">
        <f t="shared" si="35"/>
        <v/>
      </c>
      <c r="V794" s="210"/>
      <c r="W794" s="238">
        <f t="shared" si="34"/>
        <v>60</v>
      </c>
      <c r="X794" s="350"/>
      <c r="AT794" s="129"/>
      <c r="AV794" s="114"/>
      <c r="AW794" s="18"/>
      <c r="AY794" s="130"/>
    </row>
    <row r="795" spans="2:51" x14ac:dyDescent="0.25">
      <c r="B795" s="18">
        <v>22.9</v>
      </c>
      <c r="C795" s="18">
        <v>80</v>
      </c>
      <c r="D795" s="18">
        <v>22.9</v>
      </c>
      <c r="E795" s="18">
        <v>4</v>
      </c>
      <c r="F795" s="18">
        <v>7.2</v>
      </c>
      <c r="G795" s="18">
        <v>274</v>
      </c>
      <c r="H795" s="18">
        <v>1020.4</v>
      </c>
      <c r="I795" s="18">
        <v>1</v>
      </c>
      <c r="J795" s="18">
        <v>0</v>
      </c>
      <c r="K795" s="18">
        <v>0</v>
      </c>
      <c r="L795" s="18">
        <v>0.8</v>
      </c>
      <c r="M795" s="18">
        <v>20.100000000000001</v>
      </c>
      <c r="N795">
        <v>226.4</v>
      </c>
      <c r="O795">
        <v>35.5</v>
      </c>
      <c r="P795">
        <v>34.200000000000003</v>
      </c>
      <c r="Q795" s="117">
        <v>0.54583333333333295</v>
      </c>
      <c r="S795" s="216">
        <f t="shared" si="37"/>
        <v>35.5</v>
      </c>
      <c r="T795" s="216">
        <f t="shared" si="36"/>
        <v>10.600000000000001</v>
      </c>
      <c r="U795" s="208" t="str">
        <f t="shared" si="35"/>
        <v/>
      </c>
      <c r="V795" s="210"/>
      <c r="W795" s="238">
        <f t="shared" si="34"/>
        <v>60</v>
      </c>
      <c r="X795" s="350"/>
      <c r="AT795" s="129"/>
      <c r="AV795" s="114"/>
      <c r="AW795" s="18"/>
      <c r="AY795" s="130"/>
    </row>
    <row r="796" spans="2:51" x14ac:dyDescent="0.25">
      <c r="B796" s="18">
        <v>22.9</v>
      </c>
      <c r="C796" s="18">
        <v>80</v>
      </c>
      <c r="D796" s="18">
        <v>22.9</v>
      </c>
      <c r="E796" s="18">
        <v>9</v>
      </c>
      <c r="F796" s="18">
        <v>13</v>
      </c>
      <c r="G796" s="18">
        <v>211</v>
      </c>
      <c r="H796" s="18">
        <v>1020.6</v>
      </c>
      <c r="I796" s="18">
        <v>1</v>
      </c>
      <c r="J796" s="18">
        <v>0</v>
      </c>
      <c r="K796" s="18">
        <v>0</v>
      </c>
      <c r="L796" s="18">
        <v>0.8</v>
      </c>
      <c r="M796" s="18">
        <v>20.100000000000001</v>
      </c>
      <c r="N796">
        <v>226.4</v>
      </c>
      <c r="O796">
        <v>35.700000000000003</v>
      </c>
      <c r="P796">
        <v>34.4</v>
      </c>
      <c r="Q796" s="117">
        <v>0.54652777777777795</v>
      </c>
      <c r="S796" s="216">
        <f t="shared" si="37"/>
        <v>35.700000000000003</v>
      </c>
      <c r="T796" s="216">
        <f t="shared" si="36"/>
        <v>10.800000000000004</v>
      </c>
      <c r="U796" s="208" t="str">
        <f t="shared" si="35"/>
        <v/>
      </c>
      <c r="V796" s="210"/>
      <c r="W796" s="238">
        <f t="shared" si="34"/>
        <v>60</v>
      </c>
      <c r="X796" s="350"/>
      <c r="AT796" s="129"/>
      <c r="AV796" s="114"/>
      <c r="AW796" s="18"/>
      <c r="AY796" s="130"/>
    </row>
    <row r="797" spans="2:51" x14ac:dyDescent="0.25">
      <c r="B797" s="18">
        <v>23</v>
      </c>
      <c r="C797" s="18">
        <v>79</v>
      </c>
      <c r="D797" s="18">
        <v>23</v>
      </c>
      <c r="E797" s="18">
        <v>6.5</v>
      </c>
      <c r="F797" s="18">
        <v>11.2</v>
      </c>
      <c r="G797" s="18">
        <v>299</v>
      </c>
      <c r="H797" s="18">
        <v>1020.7</v>
      </c>
      <c r="I797" s="18">
        <v>1</v>
      </c>
      <c r="J797" s="18">
        <v>0</v>
      </c>
      <c r="K797" s="18">
        <v>0</v>
      </c>
      <c r="L797" s="18">
        <v>0.8</v>
      </c>
      <c r="M797" s="18">
        <v>20.100000000000001</v>
      </c>
      <c r="N797">
        <v>226.4</v>
      </c>
      <c r="O797">
        <v>35.700000000000003</v>
      </c>
      <c r="P797">
        <v>34.4</v>
      </c>
      <c r="Q797" s="117">
        <v>0.54722222222222205</v>
      </c>
      <c r="S797" s="216">
        <f t="shared" si="37"/>
        <v>35.700000000000003</v>
      </c>
      <c r="T797" s="216">
        <f t="shared" si="36"/>
        <v>10.700000000000003</v>
      </c>
      <c r="U797" s="208" t="str">
        <f t="shared" si="35"/>
        <v/>
      </c>
      <c r="V797" s="210"/>
      <c r="W797" s="238">
        <f t="shared" si="34"/>
        <v>60</v>
      </c>
      <c r="X797" s="350"/>
      <c r="AT797" s="129"/>
      <c r="AV797" s="114"/>
      <c r="AW797" s="18"/>
      <c r="AY797" s="130"/>
    </row>
    <row r="798" spans="2:51" x14ac:dyDescent="0.25">
      <c r="B798" s="18">
        <v>23</v>
      </c>
      <c r="C798" s="18">
        <v>78</v>
      </c>
      <c r="D798" s="18">
        <v>23</v>
      </c>
      <c r="E798" s="18">
        <v>7.6</v>
      </c>
      <c r="F798" s="18">
        <v>9.4</v>
      </c>
      <c r="G798" s="18">
        <v>239</v>
      </c>
      <c r="H798" s="18">
        <v>1020.6</v>
      </c>
      <c r="I798" s="18">
        <v>1</v>
      </c>
      <c r="J798" s="18">
        <v>0</v>
      </c>
      <c r="K798" s="18">
        <v>0</v>
      </c>
      <c r="L798" s="18">
        <v>0.8</v>
      </c>
      <c r="M798" s="18">
        <v>20.100000000000001</v>
      </c>
      <c r="N798">
        <v>226.4</v>
      </c>
      <c r="O798">
        <v>35.6</v>
      </c>
      <c r="P798">
        <v>34.4</v>
      </c>
      <c r="Q798" s="117">
        <v>0.54791666666666705</v>
      </c>
      <c r="S798" s="216">
        <f t="shared" si="37"/>
        <v>35.6</v>
      </c>
      <c r="T798" s="216">
        <f t="shared" si="36"/>
        <v>10.600000000000001</v>
      </c>
      <c r="U798" s="208" t="str">
        <f t="shared" si="35"/>
        <v/>
      </c>
      <c r="V798" s="210"/>
      <c r="W798" s="238">
        <f t="shared" si="34"/>
        <v>60</v>
      </c>
      <c r="X798" s="350"/>
      <c r="AT798" s="129"/>
      <c r="AV798" s="114"/>
      <c r="AW798" s="18"/>
      <c r="AY798" s="130"/>
    </row>
    <row r="799" spans="2:51" x14ac:dyDescent="0.25">
      <c r="B799" s="18">
        <v>23.1</v>
      </c>
      <c r="C799" s="18">
        <v>79</v>
      </c>
      <c r="D799" s="18">
        <v>23.1</v>
      </c>
      <c r="E799" s="18">
        <v>4</v>
      </c>
      <c r="F799" s="18">
        <v>7.2</v>
      </c>
      <c r="G799" s="18">
        <v>275</v>
      </c>
      <c r="H799" s="18">
        <v>1020.4</v>
      </c>
      <c r="I799" s="18">
        <v>1</v>
      </c>
      <c r="J799" s="18">
        <v>0</v>
      </c>
      <c r="K799" s="18">
        <v>0</v>
      </c>
      <c r="L799" s="18">
        <v>0.8</v>
      </c>
      <c r="M799" s="18">
        <v>20.100000000000001</v>
      </c>
      <c r="N799">
        <v>226.4</v>
      </c>
      <c r="O799">
        <v>35.700000000000003</v>
      </c>
      <c r="P799">
        <v>34.5</v>
      </c>
      <c r="Q799" s="117">
        <v>0.54861111111111105</v>
      </c>
      <c r="S799" s="216">
        <f t="shared" si="37"/>
        <v>35.700000000000003</v>
      </c>
      <c r="T799" s="216">
        <f t="shared" si="36"/>
        <v>10.600000000000001</v>
      </c>
      <c r="U799" s="208" t="str">
        <f t="shared" si="35"/>
        <v/>
      </c>
      <c r="V799" s="210"/>
      <c r="W799" s="238">
        <f t="shared" si="34"/>
        <v>60</v>
      </c>
      <c r="X799" s="350"/>
      <c r="AT799" s="129"/>
      <c r="AV799" s="114"/>
      <c r="AW799" s="18"/>
      <c r="AY799" s="130"/>
    </row>
    <row r="800" spans="2:51" x14ac:dyDescent="0.25">
      <c r="B800" s="18">
        <v>23.3</v>
      </c>
      <c r="C800" s="18">
        <v>78</v>
      </c>
      <c r="D800" s="18">
        <v>23.3</v>
      </c>
      <c r="E800" s="18">
        <v>6.5</v>
      </c>
      <c r="F800" s="18">
        <v>9.4</v>
      </c>
      <c r="G800" s="18">
        <v>237</v>
      </c>
      <c r="H800" s="18">
        <v>1020.7</v>
      </c>
      <c r="I800" s="18">
        <v>1</v>
      </c>
      <c r="J800" s="18">
        <v>0</v>
      </c>
      <c r="K800" s="18">
        <v>0</v>
      </c>
      <c r="L800" s="18">
        <v>0.8</v>
      </c>
      <c r="M800" s="18">
        <v>20.100000000000001</v>
      </c>
      <c r="N800">
        <v>226.4</v>
      </c>
      <c r="O800">
        <v>35.799999999999997</v>
      </c>
      <c r="P800">
        <v>34.700000000000003</v>
      </c>
      <c r="Q800" s="117">
        <v>0.54930555555555605</v>
      </c>
      <c r="S800" s="216">
        <f t="shared" si="37"/>
        <v>35.799999999999997</v>
      </c>
      <c r="T800" s="216">
        <f t="shared" si="36"/>
        <v>10.499999999999996</v>
      </c>
      <c r="U800" s="208" t="str">
        <f t="shared" si="35"/>
        <v/>
      </c>
      <c r="V800" s="210"/>
      <c r="W800" s="238">
        <f t="shared" si="34"/>
        <v>60</v>
      </c>
      <c r="X800" s="350"/>
      <c r="AT800" s="129"/>
      <c r="AV800" s="114"/>
      <c r="AW800" s="18"/>
      <c r="AY800" s="130"/>
    </row>
    <row r="801" spans="2:51" x14ac:dyDescent="0.25">
      <c r="B801" s="18">
        <v>23.4</v>
      </c>
      <c r="C801" s="18">
        <v>77</v>
      </c>
      <c r="D801" s="18">
        <v>23.4</v>
      </c>
      <c r="E801" s="18">
        <v>10.4</v>
      </c>
      <c r="F801" s="18">
        <v>16.600000000000001</v>
      </c>
      <c r="G801" s="18">
        <v>263</v>
      </c>
      <c r="H801" s="18">
        <v>1020.7</v>
      </c>
      <c r="I801" s="18">
        <v>1</v>
      </c>
      <c r="J801" s="18">
        <v>0</v>
      </c>
      <c r="K801" s="18">
        <v>0</v>
      </c>
      <c r="L801" s="18">
        <v>0.8</v>
      </c>
      <c r="M801" s="18">
        <v>20.100000000000001</v>
      </c>
      <c r="N801">
        <v>226.4</v>
      </c>
      <c r="O801">
        <v>36.1</v>
      </c>
      <c r="P801">
        <v>34.799999999999997</v>
      </c>
      <c r="Q801" s="117">
        <v>0.55000000000000004</v>
      </c>
      <c r="S801" s="216">
        <f t="shared" si="37"/>
        <v>36.1</v>
      </c>
      <c r="T801" s="216">
        <f t="shared" si="36"/>
        <v>10.700000000000003</v>
      </c>
      <c r="U801" s="208" t="str">
        <f t="shared" si="35"/>
        <v/>
      </c>
      <c r="V801" s="210"/>
      <c r="W801" s="238">
        <f t="shared" si="34"/>
        <v>60</v>
      </c>
      <c r="X801" s="350"/>
      <c r="AT801" s="129"/>
      <c r="AV801" s="114"/>
      <c r="AW801" s="18"/>
      <c r="AY801" s="130"/>
    </row>
    <row r="802" spans="2:51" x14ac:dyDescent="0.25">
      <c r="B802" s="18">
        <v>23.4</v>
      </c>
      <c r="C802" s="18">
        <v>77</v>
      </c>
      <c r="D802" s="18">
        <v>23.4</v>
      </c>
      <c r="E802" s="18">
        <v>9.4</v>
      </c>
      <c r="F802" s="18">
        <v>11.2</v>
      </c>
      <c r="G802" s="18">
        <v>245</v>
      </c>
      <c r="H802" s="18">
        <v>1020.7</v>
      </c>
      <c r="I802" s="18">
        <v>1</v>
      </c>
      <c r="J802" s="18">
        <v>0</v>
      </c>
      <c r="K802" s="18">
        <v>0</v>
      </c>
      <c r="L802" s="18">
        <v>0.8</v>
      </c>
      <c r="M802" s="18">
        <v>20.100000000000001</v>
      </c>
      <c r="N802">
        <v>226.4</v>
      </c>
      <c r="O802">
        <v>36.200000000000003</v>
      </c>
      <c r="P802">
        <v>34.700000000000003</v>
      </c>
      <c r="Q802" s="117">
        <v>0.55069444444444404</v>
      </c>
      <c r="S802" s="216">
        <f t="shared" si="37"/>
        <v>36.200000000000003</v>
      </c>
      <c r="T802" s="216">
        <f t="shared" si="36"/>
        <v>10.800000000000004</v>
      </c>
      <c r="U802" s="208" t="str">
        <f t="shared" si="35"/>
        <v/>
      </c>
      <c r="V802" s="210"/>
      <c r="W802" s="238">
        <f t="shared" si="34"/>
        <v>60</v>
      </c>
      <c r="X802" s="350"/>
      <c r="AT802" s="129"/>
      <c r="AV802" s="114"/>
      <c r="AW802" s="18"/>
      <c r="AY802" s="130"/>
    </row>
    <row r="803" spans="2:51" x14ac:dyDescent="0.25">
      <c r="B803" s="18">
        <v>23.3</v>
      </c>
      <c r="C803" s="18">
        <v>78</v>
      </c>
      <c r="D803" s="18">
        <v>23.3</v>
      </c>
      <c r="E803" s="18">
        <v>4</v>
      </c>
      <c r="F803" s="18">
        <v>5.4</v>
      </c>
      <c r="G803" s="18">
        <v>288</v>
      </c>
      <c r="H803" s="18">
        <v>1020.6</v>
      </c>
      <c r="I803" s="18">
        <v>1</v>
      </c>
      <c r="J803" s="18">
        <v>0</v>
      </c>
      <c r="K803" s="18">
        <v>0</v>
      </c>
      <c r="L803" s="18">
        <v>0.8</v>
      </c>
      <c r="M803" s="18">
        <v>20.100000000000001</v>
      </c>
      <c r="N803">
        <v>226.4</v>
      </c>
      <c r="O803">
        <v>36.1</v>
      </c>
      <c r="P803">
        <v>34.700000000000003</v>
      </c>
      <c r="Q803" s="117">
        <v>0.55138888888888904</v>
      </c>
      <c r="S803" s="216">
        <f t="shared" si="37"/>
        <v>36.1</v>
      </c>
      <c r="T803" s="216">
        <f t="shared" si="36"/>
        <v>10.8</v>
      </c>
      <c r="U803" s="208" t="str">
        <f t="shared" si="35"/>
        <v/>
      </c>
      <c r="V803" s="210"/>
      <c r="W803" s="238">
        <f t="shared" si="34"/>
        <v>60</v>
      </c>
      <c r="X803" s="350"/>
      <c r="AT803" s="129"/>
      <c r="AV803" s="114"/>
      <c r="AW803" s="18"/>
      <c r="AY803" s="130"/>
    </row>
    <row r="804" spans="2:51" x14ac:dyDescent="0.25">
      <c r="B804" s="18">
        <v>23.3</v>
      </c>
      <c r="C804" s="18">
        <v>77</v>
      </c>
      <c r="D804" s="18">
        <v>23.3</v>
      </c>
      <c r="E804" s="18">
        <v>13.7</v>
      </c>
      <c r="F804" s="18">
        <v>14.8</v>
      </c>
      <c r="G804" s="18">
        <v>256</v>
      </c>
      <c r="H804" s="18">
        <v>1020.6</v>
      </c>
      <c r="I804" s="18">
        <v>1</v>
      </c>
      <c r="J804" s="18">
        <v>0</v>
      </c>
      <c r="K804" s="18">
        <v>0</v>
      </c>
      <c r="L804" s="18">
        <v>0.8</v>
      </c>
      <c r="M804" s="18">
        <v>20.100000000000001</v>
      </c>
      <c r="N804">
        <v>226.4</v>
      </c>
      <c r="O804">
        <v>36</v>
      </c>
      <c r="P804">
        <v>34.4</v>
      </c>
      <c r="Q804" s="117">
        <v>0.55208333333333304</v>
      </c>
      <c r="S804" s="216">
        <f t="shared" si="37"/>
        <v>36</v>
      </c>
      <c r="T804" s="216">
        <f t="shared" si="36"/>
        <v>10.7</v>
      </c>
      <c r="U804" s="208" t="str">
        <f t="shared" si="35"/>
        <v/>
      </c>
      <c r="V804" s="210"/>
      <c r="W804" s="238">
        <f t="shared" si="34"/>
        <v>60</v>
      </c>
      <c r="X804" s="350"/>
      <c r="AT804" s="129"/>
      <c r="AV804" s="114"/>
      <c r="AW804" s="18"/>
      <c r="AY804" s="130"/>
    </row>
    <row r="805" spans="2:51" x14ac:dyDescent="0.25">
      <c r="B805" s="18">
        <v>23.3</v>
      </c>
      <c r="C805" s="18">
        <v>78</v>
      </c>
      <c r="D805" s="18">
        <v>23.3</v>
      </c>
      <c r="E805" s="18">
        <v>5.4</v>
      </c>
      <c r="F805" s="18">
        <v>9.4</v>
      </c>
      <c r="G805" s="18">
        <v>213</v>
      </c>
      <c r="H805" s="18">
        <v>1020.6</v>
      </c>
      <c r="I805" s="18">
        <v>1</v>
      </c>
      <c r="J805" s="18">
        <v>0</v>
      </c>
      <c r="K805" s="18">
        <v>0</v>
      </c>
      <c r="L805" s="18">
        <v>0.8</v>
      </c>
      <c r="M805" s="18">
        <v>20.100000000000001</v>
      </c>
      <c r="N805">
        <v>226.4</v>
      </c>
      <c r="O805">
        <v>35.799999999999997</v>
      </c>
      <c r="P805">
        <v>34.200000000000003</v>
      </c>
      <c r="Q805" s="117">
        <v>0.55277777777777803</v>
      </c>
      <c r="S805" s="216">
        <f t="shared" si="37"/>
        <v>35.799999999999997</v>
      </c>
      <c r="T805" s="216">
        <f t="shared" si="36"/>
        <v>10.499999999999996</v>
      </c>
      <c r="U805" s="208" t="str">
        <f t="shared" si="35"/>
        <v/>
      </c>
      <c r="V805" s="210"/>
      <c r="W805" s="238">
        <f t="shared" si="34"/>
        <v>60</v>
      </c>
      <c r="X805" s="350"/>
      <c r="AT805" s="129"/>
      <c r="AV805" s="114"/>
      <c r="AW805" s="18"/>
      <c r="AY805" s="130"/>
    </row>
    <row r="806" spans="2:51" x14ac:dyDescent="0.25">
      <c r="B806" s="18">
        <v>23.2</v>
      </c>
      <c r="C806" s="18">
        <v>78</v>
      </c>
      <c r="D806" s="18">
        <v>23.2</v>
      </c>
      <c r="E806" s="18">
        <v>9.6999999999999993</v>
      </c>
      <c r="F806" s="18">
        <v>13</v>
      </c>
      <c r="G806" s="18">
        <v>235</v>
      </c>
      <c r="H806" s="18">
        <v>1020.5</v>
      </c>
      <c r="I806" s="18">
        <v>1</v>
      </c>
      <c r="J806" s="18">
        <v>0</v>
      </c>
      <c r="K806" s="18">
        <v>0</v>
      </c>
      <c r="L806" s="18">
        <v>0.8</v>
      </c>
      <c r="M806" s="18">
        <v>20.100000000000001</v>
      </c>
      <c r="N806">
        <v>226.4</v>
      </c>
      <c r="O806">
        <v>35.700000000000003</v>
      </c>
      <c r="P806">
        <v>34</v>
      </c>
      <c r="Q806" s="117">
        <v>0.55347222222222203</v>
      </c>
      <c r="S806" s="216">
        <f t="shared" si="37"/>
        <v>35.700000000000003</v>
      </c>
      <c r="T806" s="216">
        <f t="shared" si="36"/>
        <v>10.500000000000004</v>
      </c>
      <c r="U806" s="208" t="str">
        <f t="shared" si="35"/>
        <v/>
      </c>
      <c r="V806" s="210"/>
      <c r="W806" s="238">
        <f t="shared" si="34"/>
        <v>60</v>
      </c>
      <c r="X806" s="350"/>
      <c r="AT806" s="129"/>
      <c r="AV806" s="114"/>
      <c r="AW806" s="18"/>
      <c r="AY806" s="130"/>
    </row>
    <row r="807" spans="2:51" x14ac:dyDescent="0.25">
      <c r="B807" s="18">
        <v>23.1</v>
      </c>
      <c r="C807" s="18">
        <v>78</v>
      </c>
      <c r="D807" s="18">
        <v>23.1</v>
      </c>
      <c r="E807" s="18">
        <v>13</v>
      </c>
      <c r="F807" s="18">
        <v>14.8</v>
      </c>
      <c r="G807" s="18">
        <v>253</v>
      </c>
      <c r="H807" s="18">
        <v>1020.7</v>
      </c>
      <c r="I807" s="18">
        <v>1</v>
      </c>
      <c r="J807" s="18">
        <v>0</v>
      </c>
      <c r="K807" s="18">
        <v>0</v>
      </c>
      <c r="L807" s="18">
        <v>0.8</v>
      </c>
      <c r="M807" s="18">
        <v>20.100000000000001</v>
      </c>
      <c r="N807">
        <v>226.4</v>
      </c>
      <c r="O807">
        <v>35.6</v>
      </c>
      <c r="P807">
        <v>34</v>
      </c>
      <c r="Q807" s="117">
        <v>0.55416666666666703</v>
      </c>
      <c r="S807" s="216">
        <f t="shared" si="37"/>
        <v>35.6</v>
      </c>
      <c r="T807" s="216">
        <f t="shared" si="36"/>
        <v>10.5</v>
      </c>
      <c r="U807" s="208" t="str">
        <f t="shared" si="35"/>
        <v/>
      </c>
      <c r="V807" s="210"/>
      <c r="W807" s="238">
        <f t="shared" si="34"/>
        <v>60</v>
      </c>
      <c r="X807" s="350"/>
      <c r="AT807" s="129"/>
      <c r="AV807" s="114"/>
      <c r="AW807" s="18"/>
      <c r="AY807" s="130"/>
    </row>
    <row r="808" spans="2:51" x14ac:dyDescent="0.25">
      <c r="B808" s="18">
        <v>23.1</v>
      </c>
      <c r="C808" s="18">
        <v>79</v>
      </c>
      <c r="D808" s="18">
        <v>23.1</v>
      </c>
      <c r="E808" s="18">
        <v>10.8</v>
      </c>
      <c r="F808" s="18">
        <v>14.8</v>
      </c>
      <c r="G808" s="18">
        <v>246</v>
      </c>
      <c r="H808" s="18">
        <v>1020.7</v>
      </c>
      <c r="I808" s="18">
        <v>1</v>
      </c>
      <c r="J808" s="18">
        <v>0</v>
      </c>
      <c r="K808" s="18">
        <v>0</v>
      </c>
      <c r="L808" s="18">
        <v>0.8</v>
      </c>
      <c r="M808" s="18">
        <v>20.100000000000001</v>
      </c>
      <c r="N808">
        <v>226.4</v>
      </c>
      <c r="O808">
        <v>35.700000000000003</v>
      </c>
      <c r="P808">
        <v>34</v>
      </c>
      <c r="Q808" s="117">
        <v>0.55486111111111103</v>
      </c>
      <c r="S808" s="216">
        <f t="shared" si="37"/>
        <v>35.700000000000003</v>
      </c>
      <c r="T808" s="216">
        <f t="shared" si="36"/>
        <v>10.600000000000001</v>
      </c>
      <c r="U808" s="208" t="str">
        <f t="shared" si="35"/>
        <v/>
      </c>
      <c r="V808" s="210"/>
      <c r="W808" s="238">
        <f t="shared" si="34"/>
        <v>60</v>
      </c>
      <c r="X808" s="350"/>
      <c r="AT808" s="129"/>
      <c r="AV808" s="114"/>
      <c r="AW808" s="18"/>
      <c r="AY808" s="130"/>
    </row>
    <row r="809" spans="2:51" x14ac:dyDescent="0.25">
      <c r="B809" s="18">
        <v>23.1</v>
      </c>
      <c r="C809" s="18">
        <v>79</v>
      </c>
      <c r="D809" s="18">
        <v>23.1</v>
      </c>
      <c r="E809" s="18">
        <v>6.1</v>
      </c>
      <c r="F809" s="18">
        <v>7.2</v>
      </c>
      <c r="G809" s="18">
        <v>229</v>
      </c>
      <c r="H809" s="18">
        <v>1020.6</v>
      </c>
      <c r="I809" s="18">
        <v>1</v>
      </c>
      <c r="J809" s="18">
        <v>0</v>
      </c>
      <c r="K809" s="18">
        <v>0</v>
      </c>
      <c r="L809" s="18">
        <v>0.8</v>
      </c>
      <c r="M809" s="18">
        <v>20.100000000000001</v>
      </c>
      <c r="N809">
        <v>226.4</v>
      </c>
      <c r="O809">
        <v>35.799999999999997</v>
      </c>
      <c r="P809">
        <v>34.1</v>
      </c>
      <c r="Q809" s="117">
        <v>0.55555555555555602</v>
      </c>
      <c r="S809" s="216">
        <f t="shared" si="37"/>
        <v>35.799999999999997</v>
      </c>
      <c r="T809" s="216">
        <f t="shared" si="36"/>
        <v>10.699999999999996</v>
      </c>
      <c r="U809" s="208" t="str">
        <f t="shared" si="35"/>
        <v/>
      </c>
      <c r="V809" s="210"/>
      <c r="W809" s="238">
        <f t="shared" si="34"/>
        <v>60</v>
      </c>
      <c r="X809" s="350"/>
      <c r="AT809" s="129"/>
      <c r="AV809" s="114"/>
      <c r="AW809" s="18"/>
      <c r="AY809" s="130"/>
    </row>
    <row r="810" spans="2:51" x14ac:dyDescent="0.25">
      <c r="B810" s="18">
        <v>23.1</v>
      </c>
      <c r="C810" s="18">
        <v>78</v>
      </c>
      <c r="D810" s="18">
        <v>23.1</v>
      </c>
      <c r="E810" s="18">
        <v>9.6999999999999993</v>
      </c>
      <c r="F810" s="18">
        <v>11.2</v>
      </c>
      <c r="G810" s="18">
        <v>284</v>
      </c>
      <c r="H810" s="18">
        <v>1020.5</v>
      </c>
      <c r="I810" s="18">
        <v>1</v>
      </c>
      <c r="J810" s="18">
        <v>0</v>
      </c>
      <c r="K810" s="18">
        <v>0</v>
      </c>
      <c r="L810" s="18">
        <v>0.8</v>
      </c>
      <c r="M810" s="18">
        <v>20.100000000000001</v>
      </c>
      <c r="N810">
        <v>226.4</v>
      </c>
      <c r="O810">
        <v>35.9</v>
      </c>
      <c r="P810">
        <v>34.200000000000003</v>
      </c>
      <c r="Q810" s="117">
        <v>0.55625000000000002</v>
      </c>
      <c r="S810" s="216">
        <f t="shared" si="37"/>
        <v>35.9</v>
      </c>
      <c r="T810" s="216">
        <f t="shared" si="36"/>
        <v>10.799999999999997</v>
      </c>
      <c r="U810" s="208" t="str">
        <f t="shared" si="35"/>
        <v/>
      </c>
      <c r="V810" s="210"/>
      <c r="W810" s="238">
        <f t="shared" si="34"/>
        <v>60</v>
      </c>
      <c r="X810" s="350"/>
      <c r="AT810" s="129"/>
      <c r="AV810" s="114"/>
      <c r="AW810" s="18"/>
      <c r="AY810" s="130"/>
    </row>
    <row r="811" spans="2:51" x14ac:dyDescent="0.25">
      <c r="B811" s="18">
        <v>23.1</v>
      </c>
      <c r="C811" s="18">
        <v>78</v>
      </c>
      <c r="D811" s="18">
        <v>23.1</v>
      </c>
      <c r="E811" s="18">
        <v>10.1</v>
      </c>
      <c r="F811" s="18">
        <v>11.2</v>
      </c>
      <c r="G811" s="18">
        <v>238</v>
      </c>
      <c r="H811" s="18">
        <v>1020.6</v>
      </c>
      <c r="I811" s="18">
        <v>1</v>
      </c>
      <c r="J811" s="18">
        <v>0</v>
      </c>
      <c r="K811" s="18">
        <v>0</v>
      </c>
      <c r="L811" s="18">
        <v>0.8</v>
      </c>
      <c r="M811" s="18">
        <v>20.100000000000001</v>
      </c>
      <c r="N811">
        <v>226.4</v>
      </c>
      <c r="O811">
        <v>35.9</v>
      </c>
      <c r="P811">
        <v>34.200000000000003</v>
      </c>
      <c r="Q811" s="117">
        <v>0.55694444444444402</v>
      </c>
      <c r="S811" s="216">
        <f t="shared" si="37"/>
        <v>35.9</v>
      </c>
      <c r="T811" s="216">
        <f t="shared" si="36"/>
        <v>10.799999999999997</v>
      </c>
      <c r="U811" s="208" t="str">
        <f t="shared" si="35"/>
        <v/>
      </c>
      <c r="V811" s="210"/>
      <c r="W811" s="238">
        <f t="shared" si="34"/>
        <v>60</v>
      </c>
      <c r="X811" s="350"/>
      <c r="AT811" s="129"/>
      <c r="AV811" s="114"/>
      <c r="AW811" s="18"/>
      <c r="AY811" s="130"/>
    </row>
    <row r="812" spans="2:51" x14ac:dyDescent="0.25">
      <c r="B812" s="18">
        <v>23.1</v>
      </c>
      <c r="C812" s="18">
        <v>78</v>
      </c>
      <c r="D812" s="18">
        <v>23.1</v>
      </c>
      <c r="E812" s="18">
        <v>10.8</v>
      </c>
      <c r="F812" s="18">
        <v>13</v>
      </c>
      <c r="G812" s="18">
        <v>233</v>
      </c>
      <c r="H812" s="18">
        <v>1020.6</v>
      </c>
      <c r="I812" s="18">
        <v>1</v>
      </c>
      <c r="J812" s="18">
        <v>0</v>
      </c>
      <c r="K812" s="18">
        <v>0</v>
      </c>
      <c r="L812" s="18">
        <v>0.8</v>
      </c>
      <c r="M812" s="18">
        <v>20.100000000000001</v>
      </c>
      <c r="N812">
        <v>226.4</v>
      </c>
      <c r="O812">
        <v>35.9</v>
      </c>
      <c r="P812">
        <v>34.1</v>
      </c>
      <c r="Q812" s="117">
        <v>0.55763888888888902</v>
      </c>
      <c r="S812" s="216">
        <f t="shared" si="37"/>
        <v>35.9</v>
      </c>
      <c r="T812" s="216">
        <f t="shared" si="36"/>
        <v>10.799999999999997</v>
      </c>
      <c r="U812" s="208" t="str">
        <f t="shared" si="35"/>
        <v/>
      </c>
      <c r="V812" s="210"/>
      <c r="W812" s="238">
        <f t="shared" si="34"/>
        <v>60</v>
      </c>
      <c r="X812" s="350"/>
      <c r="AT812" s="129"/>
      <c r="AV812" s="114"/>
      <c r="AW812" s="18"/>
      <c r="AY812" s="130"/>
    </row>
    <row r="813" spans="2:51" x14ac:dyDescent="0.25">
      <c r="B813" s="18">
        <v>23.1</v>
      </c>
      <c r="C813" s="18">
        <v>78</v>
      </c>
      <c r="D813" s="18">
        <v>23.1</v>
      </c>
      <c r="E813" s="18">
        <v>11.2</v>
      </c>
      <c r="F813" s="18">
        <v>13</v>
      </c>
      <c r="G813" s="18">
        <v>256</v>
      </c>
      <c r="H813" s="18">
        <v>1020.7</v>
      </c>
      <c r="I813" s="18">
        <v>1</v>
      </c>
      <c r="J813" s="18">
        <v>0</v>
      </c>
      <c r="K813" s="18">
        <v>0</v>
      </c>
      <c r="L813" s="18">
        <v>0.8</v>
      </c>
      <c r="M813" s="18">
        <v>20.100000000000001</v>
      </c>
      <c r="N813">
        <v>226.4</v>
      </c>
      <c r="O813">
        <v>35.799999999999997</v>
      </c>
      <c r="P813">
        <v>33.9</v>
      </c>
      <c r="Q813" s="117">
        <v>0.55833333333333302</v>
      </c>
      <c r="S813" s="216">
        <f t="shared" si="37"/>
        <v>35.799999999999997</v>
      </c>
      <c r="T813" s="216">
        <f t="shared" si="36"/>
        <v>10.699999999999996</v>
      </c>
      <c r="U813" s="208" t="str">
        <f t="shared" si="35"/>
        <v/>
      </c>
      <c r="V813" s="210"/>
      <c r="W813" s="238">
        <f t="shared" si="34"/>
        <v>60</v>
      </c>
      <c r="X813" s="350"/>
      <c r="AT813" s="129"/>
      <c r="AV813" s="114"/>
      <c r="AW813" s="18"/>
      <c r="AY813" s="130"/>
    </row>
    <row r="814" spans="2:51" x14ac:dyDescent="0.25">
      <c r="B814" s="18">
        <v>23.1</v>
      </c>
      <c r="C814" s="18">
        <v>78</v>
      </c>
      <c r="D814" s="18">
        <v>23.1</v>
      </c>
      <c r="E814" s="18">
        <v>10.4</v>
      </c>
      <c r="F814" s="18">
        <v>11.2</v>
      </c>
      <c r="G814" s="18">
        <v>267</v>
      </c>
      <c r="H814" s="18">
        <v>1020.5</v>
      </c>
      <c r="I814" s="18">
        <v>1</v>
      </c>
      <c r="J814" s="18">
        <v>0</v>
      </c>
      <c r="K814" s="18">
        <v>0</v>
      </c>
      <c r="L814" s="18">
        <v>0.8</v>
      </c>
      <c r="M814" s="18">
        <v>20.100000000000001</v>
      </c>
      <c r="N814">
        <v>226.4</v>
      </c>
      <c r="O814">
        <v>35.6</v>
      </c>
      <c r="P814">
        <v>33.799999999999997</v>
      </c>
      <c r="Q814" s="117">
        <v>0.55902777777777801</v>
      </c>
      <c r="S814" s="216">
        <f t="shared" si="37"/>
        <v>35.6</v>
      </c>
      <c r="T814" s="216">
        <f t="shared" si="36"/>
        <v>10.5</v>
      </c>
      <c r="U814" s="208" t="str">
        <f t="shared" si="35"/>
        <v/>
      </c>
      <c r="V814" s="210"/>
      <c r="W814" s="238">
        <f t="shared" si="34"/>
        <v>60</v>
      </c>
      <c r="X814" s="350"/>
      <c r="AT814" s="129"/>
      <c r="AV814" s="114"/>
      <c r="AW814" s="18"/>
      <c r="AY814" s="130"/>
    </row>
    <row r="815" spans="2:51" x14ac:dyDescent="0.25">
      <c r="B815" s="18">
        <v>23.1</v>
      </c>
      <c r="C815" s="18">
        <v>78</v>
      </c>
      <c r="D815" s="18">
        <v>23.1</v>
      </c>
      <c r="E815" s="18">
        <v>9.4</v>
      </c>
      <c r="F815" s="18">
        <v>11.2</v>
      </c>
      <c r="G815" s="18">
        <v>267</v>
      </c>
      <c r="H815" s="18">
        <v>1020.6</v>
      </c>
      <c r="I815" s="18">
        <v>1</v>
      </c>
      <c r="J815" s="18">
        <v>0</v>
      </c>
      <c r="K815" s="18">
        <v>0</v>
      </c>
      <c r="L815" s="18">
        <v>0.8</v>
      </c>
      <c r="M815" s="18">
        <v>20.100000000000001</v>
      </c>
      <c r="N815">
        <v>226.4</v>
      </c>
      <c r="O815">
        <v>35.299999999999997</v>
      </c>
      <c r="P815">
        <v>33.6</v>
      </c>
      <c r="Q815" s="117">
        <v>0.55972222222222201</v>
      </c>
      <c r="S815" s="216">
        <f t="shared" si="37"/>
        <v>35.299999999999997</v>
      </c>
      <c r="T815" s="216">
        <f t="shared" si="36"/>
        <v>10.199999999999996</v>
      </c>
      <c r="U815" s="208" t="str">
        <f t="shared" si="35"/>
        <v/>
      </c>
      <c r="V815" s="210"/>
      <c r="W815" s="238">
        <f t="shared" si="34"/>
        <v>60</v>
      </c>
      <c r="X815" s="350"/>
      <c r="AT815" s="129"/>
      <c r="AV815" s="114"/>
      <c r="AW815" s="18"/>
      <c r="AY815" s="130"/>
    </row>
    <row r="816" spans="2:51" x14ac:dyDescent="0.25">
      <c r="B816" s="18">
        <v>23.2</v>
      </c>
      <c r="C816" s="18">
        <v>77</v>
      </c>
      <c r="D816" s="18">
        <v>23.2</v>
      </c>
      <c r="E816" s="18">
        <v>13.7</v>
      </c>
      <c r="F816" s="18">
        <v>16.600000000000001</v>
      </c>
      <c r="G816" s="18">
        <v>261</v>
      </c>
      <c r="H816" s="18">
        <v>1020.6</v>
      </c>
      <c r="I816" s="18">
        <v>1</v>
      </c>
      <c r="J816" s="18">
        <v>0</v>
      </c>
      <c r="K816" s="18">
        <v>0</v>
      </c>
      <c r="L816" s="18">
        <v>0.8</v>
      </c>
      <c r="M816" s="18">
        <v>20.100000000000001</v>
      </c>
      <c r="N816">
        <v>226.4</v>
      </c>
      <c r="O816">
        <v>35.1</v>
      </c>
      <c r="P816">
        <v>33.299999999999997</v>
      </c>
      <c r="Q816" s="117">
        <v>0.56041666666666701</v>
      </c>
      <c r="S816" s="216">
        <f t="shared" si="37"/>
        <v>35.1</v>
      </c>
      <c r="T816" s="216">
        <f t="shared" si="36"/>
        <v>9.9000000000000021</v>
      </c>
      <c r="U816" s="208" t="str">
        <f t="shared" si="35"/>
        <v/>
      </c>
      <c r="V816" s="210"/>
      <c r="W816" s="238">
        <f t="shared" si="34"/>
        <v>60</v>
      </c>
      <c r="X816" s="350"/>
      <c r="AT816" s="129"/>
      <c r="AV816" s="114"/>
      <c r="AW816" s="18"/>
      <c r="AY816" s="130"/>
    </row>
    <row r="817" spans="2:51" x14ac:dyDescent="0.25">
      <c r="B817" s="18">
        <v>23.2</v>
      </c>
      <c r="C817" s="18">
        <v>77</v>
      </c>
      <c r="D817" s="18">
        <v>23.2</v>
      </c>
      <c r="E817" s="18">
        <v>7.2</v>
      </c>
      <c r="F817" s="18">
        <v>11.2</v>
      </c>
      <c r="G817" s="18">
        <v>241</v>
      </c>
      <c r="H817" s="18">
        <v>1020.4</v>
      </c>
      <c r="I817" s="18">
        <v>1</v>
      </c>
      <c r="J817" s="18">
        <v>0</v>
      </c>
      <c r="K817" s="18">
        <v>0</v>
      </c>
      <c r="L817" s="18">
        <v>0.8</v>
      </c>
      <c r="M817" s="18">
        <v>20.100000000000001</v>
      </c>
      <c r="N817">
        <v>226.4</v>
      </c>
      <c r="O817">
        <v>34.9</v>
      </c>
      <c r="P817">
        <v>33.1</v>
      </c>
      <c r="Q817" s="117">
        <v>0.56111111111111101</v>
      </c>
      <c r="S817" s="216">
        <f t="shared" si="37"/>
        <v>34.9</v>
      </c>
      <c r="T817" s="216">
        <f t="shared" si="36"/>
        <v>9.6999999999999993</v>
      </c>
      <c r="U817" s="208" t="str">
        <f t="shared" si="35"/>
        <v/>
      </c>
      <c r="V817" s="210"/>
      <c r="W817" s="238">
        <f t="shared" si="34"/>
        <v>60</v>
      </c>
      <c r="X817" s="350"/>
      <c r="AT817" s="129"/>
      <c r="AV817" s="114"/>
      <c r="AW817" s="18"/>
      <c r="AY817" s="130"/>
    </row>
    <row r="818" spans="2:51" x14ac:dyDescent="0.25">
      <c r="B818" s="18">
        <v>23.2</v>
      </c>
      <c r="C818" s="18">
        <v>77</v>
      </c>
      <c r="D818" s="18">
        <v>23.2</v>
      </c>
      <c r="E818" s="18">
        <v>8.6</v>
      </c>
      <c r="F818" s="18">
        <v>11.2</v>
      </c>
      <c r="G818" s="18">
        <v>205</v>
      </c>
      <c r="H818" s="18">
        <v>1020.7</v>
      </c>
      <c r="I818" s="18">
        <v>1</v>
      </c>
      <c r="J818" s="18">
        <v>0</v>
      </c>
      <c r="K818" s="18">
        <v>0</v>
      </c>
      <c r="L818" s="18">
        <v>0.8</v>
      </c>
      <c r="M818" s="18">
        <v>20.100000000000001</v>
      </c>
      <c r="N818">
        <v>226.4</v>
      </c>
      <c r="O818">
        <v>34.799999999999997</v>
      </c>
      <c r="P818">
        <v>33</v>
      </c>
      <c r="Q818" s="117">
        <v>0.561805555555556</v>
      </c>
      <c r="S818" s="216">
        <f t="shared" si="37"/>
        <v>34.799999999999997</v>
      </c>
      <c r="T818" s="216">
        <f t="shared" si="36"/>
        <v>9.5999999999999979</v>
      </c>
      <c r="U818" s="208" t="str">
        <f t="shared" si="35"/>
        <v/>
      </c>
      <c r="V818" s="210"/>
      <c r="W818" s="238">
        <f t="shared" ref="W818:W881" si="38">IF(OR(O818&gt;60+2,P818&gt;B818+2),60,"")</f>
        <v>60</v>
      </c>
      <c r="X818" s="350"/>
      <c r="AT818" s="129"/>
      <c r="AV818" s="114"/>
      <c r="AW818" s="18"/>
      <c r="AY818" s="130"/>
    </row>
    <row r="819" spans="2:51" x14ac:dyDescent="0.25">
      <c r="B819" s="18">
        <v>23.2</v>
      </c>
      <c r="C819" s="18">
        <v>77</v>
      </c>
      <c r="D819" s="18">
        <v>23.2</v>
      </c>
      <c r="E819" s="18">
        <v>10.1</v>
      </c>
      <c r="F819" s="18">
        <v>14.8</v>
      </c>
      <c r="G819" s="18">
        <v>253</v>
      </c>
      <c r="H819" s="18">
        <v>1020.6</v>
      </c>
      <c r="I819" s="18">
        <v>1</v>
      </c>
      <c r="J819" s="18">
        <v>0</v>
      </c>
      <c r="K819" s="18">
        <v>0</v>
      </c>
      <c r="L819" s="18">
        <v>0.8</v>
      </c>
      <c r="M819" s="18">
        <v>20.100000000000001</v>
      </c>
      <c r="N819">
        <v>226.4</v>
      </c>
      <c r="O819">
        <v>34.799999999999997</v>
      </c>
      <c r="P819">
        <v>32.9</v>
      </c>
      <c r="Q819" s="117">
        <v>0.5625</v>
      </c>
      <c r="S819" s="216">
        <f t="shared" si="37"/>
        <v>34.799999999999997</v>
      </c>
      <c r="T819" s="216">
        <f t="shared" si="36"/>
        <v>9.5999999999999979</v>
      </c>
      <c r="U819" s="208" t="str">
        <f t="shared" si="35"/>
        <v/>
      </c>
      <c r="V819" s="210"/>
      <c r="W819" s="238">
        <f t="shared" si="38"/>
        <v>60</v>
      </c>
      <c r="X819" s="350"/>
      <c r="AT819" s="129"/>
      <c r="AV819" s="114"/>
      <c r="AW819" s="18"/>
      <c r="AY819" s="130"/>
    </row>
    <row r="820" spans="2:51" x14ac:dyDescent="0.25">
      <c r="B820" s="18">
        <v>23.2</v>
      </c>
      <c r="C820" s="18">
        <v>77</v>
      </c>
      <c r="D820" s="18">
        <v>23.2</v>
      </c>
      <c r="E820" s="18">
        <v>9.4</v>
      </c>
      <c r="F820" s="18">
        <v>14.8</v>
      </c>
      <c r="G820" s="18">
        <v>238</v>
      </c>
      <c r="H820" s="18">
        <v>1020.7</v>
      </c>
      <c r="I820" s="18">
        <v>1</v>
      </c>
      <c r="J820" s="18">
        <v>0</v>
      </c>
      <c r="K820" s="18">
        <v>0</v>
      </c>
      <c r="L820" s="18">
        <v>0.8</v>
      </c>
      <c r="M820" s="18">
        <v>20.100000000000001</v>
      </c>
      <c r="N820">
        <v>226.4</v>
      </c>
      <c r="O820">
        <v>34.799999999999997</v>
      </c>
      <c r="P820">
        <v>32.799999999999997</v>
      </c>
      <c r="Q820" s="117">
        <v>0.563194444444444</v>
      </c>
      <c r="S820" s="216">
        <f t="shared" si="37"/>
        <v>34.799999999999997</v>
      </c>
      <c r="T820" s="216">
        <f t="shared" si="36"/>
        <v>9.5999999999999979</v>
      </c>
      <c r="U820" s="208" t="str">
        <f t="shared" si="35"/>
        <v/>
      </c>
      <c r="V820" s="210"/>
      <c r="W820" s="238">
        <f t="shared" si="38"/>
        <v>60</v>
      </c>
      <c r="X820" s="350"/>
      <c r="AT820" s="129"/>
      <c r="AV820" s="114"/>
      <c r="AW820" s="18"/>
      <c r="AY820" s="130"/>
    </row>
    <row r="821" spans="2:51" x14ac:dyDescent="0.25">
      <c r="B821" s="18">
        <v>23.2</v>
      </c>
      <c r="C821" s="18">
        <v>77</v>
      </c>
      <c r="D821" s="18">
        <v>23.2</v>
      </c>
      <c r="E821" s="18">
        <v>4</v>
      </c>
      <c r="F821" s="18">
        <v>5.4</v>
      </c>
      <c r="G821" s="18">
        <v>247</v>
      </c>
      <c r="H821" s="18">
        <v>1020.6</v>
      </c>
      <c r="I821" s="18">
        <v>1</v>
      </c>
      <c r="J821" s="18">
        <v>0</v>
      </c>
      <c r="K821" s="18">
        <v>0</v>
      </c>
      <c r="L821" s="18">
        <v>0.8</v>
      </c>
      <c r="M821" s="18">
        <v>20.100000000000001</v>
      </c>
      <c r="N821">
        <v>226.4</v>
      </c>
      <c r="O821">
        <v>34.799999999999997</v>
      </c>
      <c r="P821">
        <v>32.700000000000003</v>
      </c>
      <c r="Q821" s="117">
        <v>0.56388888888888899</v>
      </c>
      <c r="S821" s="216">
        <f t="shared" si="37"/>
        <v>34.799999999999997</v>
      </c>
      <c r="T821" s="216">
        <f t="shared" si="36"/>
        <v>9.5999999999999979</v>
      </c>
      <c r="U821" s="208" t="str">
        <f t="shared" si="35"/>
        <v/>
      </c>
      <c r="V821" s="210"/>
      <c r="W821" s="238">
        <f t="shared" si="38"/>
        <v>60</v>
      </c>
      <c r="X821" s="350"/>
      <c r="AT821" s="129"/>
      <c r="AV821" s="114"/>
      <c r="AW821" s="18"/>
      <c r="AY821" s="130"/>
    </row>
    <row r="822" spans="2:51" x14ac:dyDescent="0.25">
      <c r="B822" s="18">
        <v>23.3</v>
      </c>
      <c r="C822" s="18">
        <v>77</v>
      </c>
      <c r="D822" s="18">
        <v>23.3</v>
      </c>
      <c r="E822" s="18">
        <v>7.2</v>
      </c>
      <c r="F822" s="18">
        <v>14.8</v>
      </c>
      <c r="G822" s="18">
        <v>268</v>
      </c>
      <c r="H822" s="18">
        <v>1020.5</v>
      </c>
      <c r="I822" s="18">
        <v>1</v>
      </c>
      <c r="J822" s="18">
        <v>0</v>
      </c>
      <c r="K822" s="18">
        <v>0</v>
      </c>
      <c r="L822" s="18">
        <v>0.8</v>
      </c>
      <c r="M822" s="18">
        <v>20.100000000000001</v>
      </c>
      <c r="N822">
        <v>226.4</v>
      </c>
      <c r="O822">
        <v>34.700000000000003</v>
      </c>
      <c r="P822">
        <v>32.6</v>
      </c>
      <c r="Q822" s="117">
        <v>0.56458333333333299</v>
      </c>
      <c r="S822" s="216">
        <f t="shared" si="37"/>
        <v>34.700000000000003</v>
      </c>
      <c r="T822" s="216">
        <f t="shared" si="36"/>
        <v>9.4000000000000021</v>
      </c>
      <c r="U822" s="208" t="str">
        <f t="shared" si="35"/>
        <v/>
      </c>
      <c r="V822" s="210"/>
      <c r="W822" s="238">
        <f t="shared" si="38"/>
        <v>60</v>
      </c>
      <c r="X822" s="350"/>
      <c r="AT822" s="129"/>
      <c r="AV822" s="114"/>
      <c r="AW822" s="18"/>
      <c r="AY822" s="130"/>
    </row>
    <row r="823" spans="2:51" x14ac:dyDescent="0.25">
      <c r="B823" s="18">
        <v>23.3</v>
      </c>
      <c r="C823" s="18">
        <v>77</v>
      </c>
      <c r="D823" s="18">
        <v>23.3</v>
      </c>
      <c r="E823" s="18">
        <v>6.5</v>
      </c>
      <c r="F823" s="18">
        <v>11.2</v>
      </c>
      <c r="G823" s="18">
        <v>237</v>
      </c>
      <c r="H823" s="18">
        <v>1020.5</v>
      </c>
      <c r="I823" s="18">
        <v>1</v>
      </c>
      <c r="J823" s="18">
        <v>0</v>
      </c>
      <c r="K823" s="18">
        <v>0</v>
      </c>
      <c r="L823" s="18">
        <v>0.8</v>
      </c>
      <c r="M823" s="18">
        <v>20.100000000000001</v>
      </c>
      <c r="N823">
        <v>226.4</v>
      </c>
      <c r="O823">
        <v>34.5</v>
      </c>
      <c r="P823">
        <v>32.4</v>
      </c>
      <c r="Q823" s="117">
        <v>0.56527777777777799</v>
      </c>
      <c r="S823" s="216">
        <f t="shared" si="37"/>
        <v>34.5</v>
      </c>
      <c r="T823" s="216">
        <f t="shared" si="36"/>
        <v>9.1999999999999993</v>
      </c>
      <c r="U823" s="208" t="str">
        <f t="shared" si="35"/>
        <v/>
      </c>
      <c r="V823" s="210"/>
      <c r="W823" s="238">
        <f t="shared" si="38"/>
        <v>60</v>
      </c>
      <c r="X823" s="350"/>
      <c r="AT823" s="129"/>
      <c r="AV823" s="114"/>
      <c r="AW823" s="18"/>
      <c r="AY823" s="130"/>
    </row>
    <row r="824" spans="2:51" x14ac:dyDescent="0.25">
      <c r="B824" s="18">
        <v>23.2</v>
      </c>
      <c r="C824" s="18">
        <v>78</v>
      </c>
      <c r="D824" s="18">
        <v>23.2</v>
      </c>
      <c r="E824" s="18">
        <v>9.6999999999999993</v>
      </c>
      <c r="F824" s="18">
        <v>13</v>
      </c>
      <c r="G824" s="18">
        <v>211</v>
      </c>
      <c r="H824" s="18">
        <v>1020.9</v>
      </c>
      <c r="I824" s="18">
        <v>1</v>
      </c>
      <c r="J824" s="18">
        <v>0</v>
      </c>
      <c r="K824" s="18">
        <v>0</v>
      </c>
      <c r="L824" s="18">
        <v>0.8</v>
      </c>
      <c r="M824" s="18">
        <v>20.100000000000001</v>
      </c>
      <c r="N824">
        <v>226.4</v>
      </c>
      <c r="O824">
        <v>34.299999999999997</v>
      </c>
      <c r="P824">
        <v>32.200000000000003</v>
      </c>
      <c r="Q824" s="117">
        <v>0.56597222222222199</v>
      </c>
      <c r="S824" s="216">
        <f t="shared" si="37"/>
        <v>34.299999999999997</v>
      </c>
      <c r="T824" s="216">
        <f t="shared" si="36"/>
        <v>9.0999999999999979</v>
      </c>
      <c r="U824" s="208" t="str">
        <f t="shared" si="35"/>
        <v/>
      </c>
      <c r="V824" s="210"/>
      <c r="W824" s="238">
        <f t="shared" si="38"/>
        <v>60</v>
      </c>
      <c r="X824" s="350"/>
      <c r="AT824" s="129"/>
      <c r="AV824" s="114"/>
      <c r="AW824" s="18"/>
      <c r="AY824" s="130"/>
    </row>
    <row r="825" spans="2:51" x14ac:dyDescent="0.25">
      <c r="B825" s="18">
        <v>23</v>
      </c>
      <c r="C825" s="18">
        <v>78</v>
      </c>
      <c r="D825" s="18">
        <v>23</v>
      </c>
      <c r="E825" s="18">
        <v>10.8</v>
      </c>
      <c r="F825" s="18">
        <v>14.8</v>
      </c>
      <c r="G825" s="18">
        <v>265</v>
      </c>
      <c r="H825" s="18">
        <v>1020.6</v>
      </c>
      <c r="I825" s="18">
        <v>1</v>
      </c>
      <c r="J825" s="18">
        <v>0</v>
      </c>
      <c r="K825" s="18">
        <v>0</v>
      </c>
      <c r="L825" s="18">
        <v>0.8</v>
      </c>
      <c r="M825" s="18">
        <v>20.100000000000001</v>
      </c>
      <c r="N825">
        <v>226.4</v>
      </c>
      <c r="O825">
        <v>34</v>
      </c>
      <c r="P825">
        <v>31.9</v>
      </c>
      <c r="Q825" s="117">
        <v>0.56666666666666698</v>
      </c>
      <c r="S825" s="216">
        <f t="shared" si="37"/>
        <v>34</v>
      </c>
      <c r="T825" s="216">
        <f t="shared" si="36"/>
        <v>9</v>
      </c>
      <c r="U825" s="208" t="str">
        <f t="shared" si="35"/>
        <v/>
      </c>
      <c r="V825" s="210"/>
      <c r="W825" s="238">
        <f t="shared" si="38"/>
        <v>60</v>
      </c>
      <c r="X825" s="350"/>
      <c r="AT825" s="129"/>
      <c r="AV825" s="114"/>
      <c r="AW825" s="18"/>
      <c r="AY825" s="130"/>
    </row>
    <row r="826" spans="2:51" x14ac:dyDescent="0.25">
      <c r="B826" s="18">
        <v>23</v>
      </c>
      <c r="C826" s="18">
        <v>79</v>
      </c>
      <c r="D826" s="18">
        <v>23</v>
      </c>
      <c r="E826" s="18">
        <v>12.6</v>
      </c>
      <c r="F826" s="18">
        <v>16.600000000000001</v>
      </c>
      <c r="G826" s="18">
        <v>246</v>
      </c>
      <c r="H826" s="18">
        <v>1020.7</v>
      </c>
      <c r="I826" s="18">
        <v>1</v>
      </c>
      <c r="J826" s="18">
        <v>0</v>
      </c>
      <c r="K826" s="18">
        <v>0</v>
      </c>
      <c r="L826" s="18">
        <v>0.8</v>
      </c>
      <c r="M826" s="18">
        <v>20.100000000000001</v>
      </c>
      <c r="N826">
        <v>226.4</v>
      </c>
      <c r="O826">
        <v>33.6</v>
      </c>
      <c r="P826">
        <v>31.6</v>
      </c>
      <c r="Q826" s="117">
        <v>0.56736111111111098</v>
      </c>
      <c r="S826" s="216">
        <f t="shared" si="37"/>
        <v>33.6</v>
      </c>
      <c r="T826" s="216">
        <f t="shared" si="36"/>
        <v>8.6000000000000014</v>
      </c>
      <c r="U826" s="208" t="str">
        <f t="shared" si="35"/>
        <v/>
      </c>
      <c r="V826" s="210"/>
      <c r="W826" s="238">
        <f t="shared" si="38"/>
        <v>60</v>
      </c>
      <c r="X826" s="350"/>
      <c r="AT826" s="129"/>
      <c r="AV826" s="114"/>
      <c r="AW826" s="18"/>
      <c r="AY826" s="130"/>
    </row>
    <row r="827" spans="2:51" x14ac:dyDescent="0.25">
      <c r="B827" s="18">
        <v>22.8</v>
      </c>
      <c r="C827" s="18">
        <v>79</v>
      </c>
      <c r="D827" s="18">
        <v>22.8</v>
      </c>
      <c r="E827" s="18">
        <v>6.1</v>
      </c>
      <c r="F827" s="18">
        <v>9.4</v>
      </c>
      <c r="G827" s="18">
        <v>261</v>
      </c>
      <c r="H827" s="18">
        <v>1020.5</v>
      </c>
      <c r="I827" s="18">
        <v>1</v>
      </c>
      <c r="J827" s="18">
        <v>0</v>
      </c>
      <c r="K827" s="18">
        <v>0</v>
      </c>
      <c r="L827" s="18">
        <v>0.8</v>
      </c>
      <c r="M827" s="18">
        <v>20.100000000000001</v>
      </c>
      <c r="N827">
        <v>226.4</v>
      </c>
      <c r="O827">
        <v>33.200000000000003</v>
      </c>
      <c r="P827">
        <v>31.3</v>
      </c>
      <c r="Q827" s="117">
        <v>0.56805555555555598</v>
      </c>
      <c r="S827" s="216">
        <f t="shared" si="37"/>
        <v>33.200000000000003</v>
      </c>
      <c r="T827" s="216">
        <f t="shared" si="36"/>
        <v>8.4000000000000021</v>
      </c>
      <c r="U827" s="208" t="str">
        <f t="shared" si="35"/>
        <v/>
      </c>
      <c r="V827" s="210"/>
      <c r="W827" s="238">
        <f t="shared" si="38"/>
        <v>60</v>
      </c>
      <c r="X827" s="350"/>
      <c r="AT827" s="129"/>
      <c r="AV827" s="114"/>
      <c r="AW827" s="18"/>
      <c r="AY827" s="130"/>
    </row>
    <row r="828" spans="2:51" x14ac:dyDescent="0.25">
      <c r="B828" s="18">
        <v>22.7</v>
      </c>
      <c r="C828" s="18">
        <v>79</v>
      </c>
      <c r="D828" s="18">
        <v>22.7</v>
      </c>
      <c r="E828" s="18">
        <v>9.6999999999999993</v>
      </c>
      <c r="F828" s="18">
        <v>11.2</v>
      </c>
      <c r="G828" s="18">
        <v>236</v>
      </c>
      <c r="H828" s="18">
        <v>1020.5</v>
      </c>
      <c r="I828" s="18">
        <v>1</v>
      </c>
      <c r="J828" s="18">
        <v>0</v>
      </c>
      <c r="K828" s="18">
        <v>0</v>
      </c>
      <c r="L828" s="18">
        <v>0.8</v>
      </c>
      <c r="M828" s="18">
        <v>20.100000000000001</v>
      </c>
      <c r="N828">
        <v>226.4</v>
      </c>
      <c r="O828">
        <v>32.9</v>
      </c>
      <c r="P828">
        <v>31.1</v>
      </c>
      <c r="Q828" s="117">
        <v>0.56874999999999998</v>
      </c>
      <c r="S828" s="216">
        <f t="shared" si="37"/>
        <v>32.9</v>
      </c>
      <c r="T828" s="216">
        <f t="shared" si="36"/>
        <v>8.1999999999999993</v>
      </c>
      <c r="U828" s="208" t="str">
        <f t="shared" si="35"/>
        <v/>
      </c>
      <c r="V828" s="210"/>
      <c r="W828" s="238">
        <f t="shared" si="38"/>
        <v>60</v>
      </c>
      <c r="X828" s="350"/>
      <c r="AT828" s="129"/>
      <c r="AV828" s="114"/>
      <c r="AW828" s="18"/>
      <c r="AY828" s="130"/>
    </row>
    <row r="829" spans="2:51" x14ac:dyDescent="0.25">
      <c r="B829" s="18">
        <v>22.7</v>
      </c>
      <c r="C829" s="18">
        <v>79</v>
      </c>
      <c r="D829" s="18">
        <v>22.7</v>
      </c>
      <c r="E829" s="18">
        <v>4.7</v>
      </c>
      <c r="F829" s="18">
        <v>7.2</v>
      </c>
      <c r="G829" s="18">
        <v>301</v>
      </c>
      <c r="H829" s="18">
        <v>1020.3</v>
      </c>
      <c r="I829" s="18">
        <v>1</v>
      </c>
      <c r="J829" s="18">
        <v>0</v>
      </c>
      <c r="K829" s="18">
        <v>0</v>
      </c>
      <c r="L829" s="18">
        <v>0.8</v>
      </c>
      <c r="M829" s="18">
        <v>20.100000000000001</v>
      </c>
      <c r="N829">
        <v>226.4</v>
      </c>
      <c r="O829">
        <v>32.5</v>
      </c>
      <c r="P829">
        <v>30.8</v>
      </c>
      <c r="Q829" s="117">
        <v>0.56944444444444398</v>
      </c>
      <c r="S829" s="216">
        <f t="shared" si="37"/>
        <v>32.5</v>
      </c>
      <c r="T829" s="216">
        <f t="shared" si="36"/>
        <v>7.8000000000000007</v>
      </c>
      <c r="U829" s="208" t="str">
        <f t="shared" si="35"/>
        <v/>
      </c>
      <c r="V829" s="210"/>
      <c r="W829" s="238">
        <f t="shared" si="38"/>
        <v>60</v>
      </c>
      <c r="X829" s="350"/>
      <c r="AT829" s="129"/>
      <c r="AV829" s="114"/>
      <c r="AW829" s="18"/>
      <c r="AY829" s="130"/>
    </row>
    <row r="830" spans="2:51" x14ac:dyDescent="0.25">
      <c r="B830" s="18">
        <v>22.8</v>
      </c>
      <c r="C830" s="18">
        <v>79</v>
      </c>
      <c r="D830" s="18">
        <v>22.8</v>
      </c>
      <c r="E830" s="18">
        <v>9.6999999999999993</v>
      </c>
      <c r="F830" s="18">
        <v>11.2</v>
      </c>
      <c r="G830" s="18">
        <v>265</v>
      </c>
      <c r="H830" s="18">
        <v>1020.5</v>
      </c>
      <c r="I830" s="18">
        <v>1</v>
      </c>
      <c r="J830" s="18">
        <v>0</v>
      </c>
      <c r="K830" s="18">
        <v>0</v>
      </c>
      <c r="L830" s="18">
        <v>0.8</v>
      </c>
      <c r="M830" s="18">
        <v>20.100000000000001</v>
      </c>
      <c r="N830">
        <v>226.4</v>
      </c>
      <c r="O830">
        <v>32.299999999999997</v>
      </c>
      <c r="P830">
        <v>30.6</v>
      </c>
      <c r="Q830" s="117">
        <v>0.57013888888888897</v>
      </c>
      <c r="S830" s="216">
        <f t="shared" si="37"/>
        <v>32.299999999999997</v>
      </c>
      <c r="T830" s="216">
        <f t="shared" si="36"/>
        <v>7.4999999999999964</v>
      </c>
      <c r="U830" s="208" t="str">
        <f t="shared" si="35"/>
        <v/>
      </c>
      <c r="V830" s="210"/>
      <c r="W830" s="238">
        <f t="shared" si="38"/>
        <v>60</v>
      </c>
      <c r="X830" s="350"/>
      <c r="AT830" s="129"/>
      <c r="AV830" s="114"/>
      <c r="AW830" s="18"/>
      <c r="AY830" s="130"/>
    </row>
    <row r="831" spans="2:51" x14ac:dyDescent="0.25">
      <c r="B831" s="18">
        <v>22.8</v>
      </c>
      <c r="C831" s="18">
        <v>79</v>
      </c>
      <c r="D831" s="18">
        <v>22.8</v>
      </c>
      <c r="E831" s="18">
        <v>10.4</v>
      </c>
      <c r="F831" s="18">
        <v>13</v>
      </c>
      <c r="G831" s="18">
        <v>271</v>
      </c>
      <c r="H831" s="18">
        <v>1020.4</v>
      </c>
      <c r="I831" s="18">
        <v>1</v>
      </c>
      <c r="J831" s="18">
        <v>0</v>
      </c>
      <c r="K831" s="18">
        <v>0</v>
      </c>
      <c r="L831" s="18">
        <v>0.8</v>
      </c>
      <c r="M831" s="18">
        <v>20.100000000000001</v>
      </c>
      <c r="N831">
        <v>226.4</v>
      </c>
      <c r="O831">
        <v>32</v>
      </c>
      <c r="P831">
        <v>30.3</v>
      </c>
      <c r="Q831" s="117">
        <v>0.57083333333333297</v>
      </c>
      <c r="S831" s="216">
        <f t="shared" si="37"/>
        <v>32</v>
      </c>
      <c r="T831" s="216">
        <f t="shared" si="36"/>
        <v>7.1999999999999993</v>
      </c>
      <c r="U831" s="208" t="str">
        <f t="shared" si="35"/>
        <v/>
      </c>
      <c r="V831" s="210"/>
      <c r="W831" s="238">
        <f t="shared" si="38"/>
        <v>60</v>
      </c>
      <c r="X831" s="350"/>
      <c r="AT831" s="129"/>
      <c r="AV831" s="114"/>
      <c r="AW831" s="18"/>
      <c r="AY831" s="130"/>
    </row>
    <row r="832" spans="2:51" x14ac:dyDescent="0.25">
      <c r="B832" s="18">
        <v>22.8</v>
      </c>
      <c r="C832" s="18">
        <v>79</v>
      </c>
      <c r="D832" s="18">
        <v>22.8</v>
      </c>
      <c r="E832" s="18">
        <v>7.2</v>
      </c>
      <c r="F832" s="18">
        <v>9.4</v>
      </c>
      <c r="G832" s="18">
        <v>307</v>
      </c>
      <c r="H832" s="18">
        <v>1020.5</v>
      </c>
      <c r="I832" s="18">
        <v>1</v>
      </c>
      <c r="J832" s="18">
        <v>0</v>
      </c>
      <c r="K832" s="18">
        <v>0</v>
      </c>
      <c r="L832" s="18">
        <v>0.8</v>
      </c>
      <c r="M832" s="18">
        <v>20.100000000000001</v>
      </c>
      <c r="N832">
        <v>226.4</v>
      </c>
      <c r="O832">
        <v>31.7</v>
      </c>
      <c r="P832">
        <v>30.1</v>
      </c>
      <c r="Q832" s="117">
        <v>0.57152777777777797</v>
      </c>
      <c r="S832" s="216">
        <f t="shared" si="37"/>
        <v>31.7</v>
      </c>
      <c r="T832" s="216">
        <f t="shared" si="36"/>
        <v>6.8999999999999986</v>
      </c>
      <c r="U832" s="208" t="str">
        <f t="shared" si="35"/>
        <v/>
      </c>
      <c r="V832" s="210"/>
      <c r="W832" s="238">
        <f t="shared" si="38"/>
        <v>60</v>
      </c>
      <c r="X832" s="350"/>
      <c r="AT832" s="129"/>
      <c r="AV832" s="114"/>
      <c r="AW832" s="18"/>
      <c r="AY832" s="130"/>
    </row>
    <row r="833" spans="2:51" x14ac:dyDescent="0.25">
      <c r="B833" s="18">
        <v>22.8</v>
      </c>
      <c r="C833" s="18">
        <v>78</v>
      </c>
      <c r="D833" s="18">
        <v>22.8</v>
      </c>
      <c r="E833" s="18">
        <v>7.6</v>
      </c>
      <c r="F833" s="18">
        <v>9.4</v>
      </c>
      <c r="G833" s="18">
        <v>250</v>
      </c>
      <c r="H833" s="18">
        <v>1020.5</v>
      </c>
      <c r="I833" s="18">
        <v>1</v>
      </c>
      <c r="J833" s="18">
        <v>0</v>
      </c>
      <c r="K833" s="18">
        <v>0</v>
      </c>
      <c r="L833" s="18">
        <v>0.8</v>
      </c>
      <c r="M833" s="18">
        <v>20.100000000000001</v>
      </c>
      <c r="N833">
        <v>226.4</v>
      </c>
      <c r="O833">
        <v>31.5</v>
      </c>
      <c r="P833">
        <v>29.9</v>
      </c>
      <c r="Q833" s="117">
        <v>0.57222222222222197</v>
      </c>
      <c r="S833" s="216">
        <f t="shared" si="37"/>
        <v>31.5</v>
      </c>
      <c r="T833" s="216">
        <f t="shared" si="36"/>
        <v>6.6999999999999993</v>
      </c>
      <c r="U833" s="208" t="str">
        <f t="shared" si="35"/>
        <v/>
      </c>
      <c r="V833" s="210"/>
      <c r="W833" s="238">
        <f t="shared" si="38"/>
        <v>60</v>
      </c>
      <c r="X833" s="350"/>
      <c r="AT833" s="129"/>
      <c r="AV833" s="114"/>
      <c r="AW833" s="18"/>
      <c r="AY833" s="130"/>
    </row>
    <row r="834" spans="2:51" x14ac:dyDescent="0.25">
      <c r="B834" s="18">
        <v>22.8</v>
      </c>
      <c r="C834" s="18">
        <v>78</v>
      </c>
      <c r="D834" s="18">
        <v>22.8</v>
      </c>
      <c r="E834" s="18">
        <v>8.3000000000000007</v>
      </c>
      <c r="F834" s="18">
        <v>13</v>
      </c>
      <c r="G834" s="18">
        <v>242</v>
      </c>
      <c r="H834" s="18">
        <v>1020.6</v>
      </c>
      <c r="I834" s="18">
        <v>1</v>
      </c>
      <c r="J834" s="18">
        <v>0</v>
      </c>
      <c r="K834" s="18">
        <v>0</v>
      </c>
      <c r="L834" s="18">
        <v>0.8</v>
      </c>
      <c r="M834" s="18">
        <v>20.100000000000001</v>
      </c>
      <c r="N834">
        <v>226.4</v>
      </c>
      <c r="O834">
        <v>31.2</v>
      </c>
      <c r="P834">
        <v>29.7</v>
      </c>
      <c r="Q834" s="117">
        <v>0.57291666666666696</v>
      </c>
      <c r="S834" s="216">
        <f t="shared" si="37"/>
        <v>31.2</v>
      </c>
      <c r="T834" s="216">
        <f t="shared" si="36"/>
        <v>6.3999999999999986</v>
      </c>
      <c r="U834" s="208" t="str">
        <f t="shared" si="35"/>
        <v/>
      </c>
      <c r="V834" s="210"/>
      <c r="W834" s="238">
        <f t="shared" si="38"/>
        <v>60</v>
      </c>
      <c r="X834" s="350"/>
      <c r="AT834" s="129"/>
      <c r="AV834" s="114"/>
      <c r="AW834" s="18"/>
      <c r="AY834" s="130"/>
    </row>
    <row r="835" spans="2:51" x14ac:dyDescent="0.25">
      <c r="B835" s="18">
        <v>22.8</v>
      </c>
      <c r="C835" s="18">
        <v>79</v>
      </c>
      <c r="D835" s="18">
        <v>22.8</v>
      </c>
      <c r="E835" s="18">
        <v>11.2</v>
      </c>
      <c r="F835" s="18">
        <v>13</v>
      </c>
      <c r="G835" s="18">
        <v>319</v>
      </c>
      <c r="H835" s="18">
        <v>1020.5</v>
      </c>
      <c r="I835" s="18">
        <v>1</v>
      </c>
      <c r="J835" s="18">
        <v>0</v>
      </c>
      <c r="K835" s="18">
        <v>0</v>
      </c>
      <c r="L835" s="18">
        <v>0.8</v>
      </c>
      <c r="M835" s="18">
        <v>20.100000000000001</v>
      </c>
      <c r="N835">
        <v>226.4</v>
      </c>
      <c r="O835">
        <v>30.9</v>
      </c>
      <c r="P835">
        <v>29.7</v>
      </c>
      <c r="Q835" s="117">
        <v>0.57361111111111096</v>
      </c>
      <c r="S835" s="216">
        <f t="shared" si="37"/>
        <v>30.9</v>
      </c>
      <c r="T835" s="216">
        <f t="shared" si="36"/>
        <v>6.0999999999999979</v>
      </c>
      <c r="U835" s="208" t="str">
        <f t="shared" si="35"/>
        <v/>
      </c>
      <c r="V835" s="210"/>
      <c r="W835" s="238">
        <f t="shared" si="38"/>
        <v>60</v>
      </c>
      <c r="X835" s="350"/>
      <c r="AT835" s="129"/>
      <c r="AV835" s="114"/>
      <c r="AW835" s="18"/>
      <c r="AY835" s="130"/>
    </row>
    <row r="836" spans="2:51" x14ac:dyDescent="0.25">
      <c r="B836" s="18">
        <v>22.6</v>
      </c>
      <c r="C836" s="18">
        <v>79</v>
      </c>
      <c r="D836" s="18">
        <v>22.6</v>
      </c>
      <c r="E836" s="18">
        <v>10.4</v>
      </c>
      <c r="F836" s="18">
        <v>13</v>
      </c>
      <c r="G836" s="18">
        <v>257</v>
      </c>
      <c r="H836" s="18">
        <v>1020.3</v>
      </c>
      <c r="I836" s="18">
        <v>1</v>
      </c>
      <c r="J836" s="18">
        <v>0</v>
      </c>
      <c r="K836" s="18">
        <v>0</v>
      </c>
      <c r="L836" s="18">
        <v>0.8</v>
      </c>
      <c r="M836" s="18">
        <v>20.100000000000001</v>
      </c>
      <c r="N836">
        <v>226.4</v>
      </c>
      <c r="O836">
        <v>30.6</v>
      </c>
      <c r="P836">
        <v>29.5</v>
      </c>
      <c r="Q836" s="117">
        <v>0.57430555555555596</v>
      </c>
      <c r="S836" s="216">
        <f t="shared" si="37"/>
        <v>30.6</v>
      </c>
      <c r="T836" s="216">
        <f t="shared" si="36"/>
        <v>6</v>
      </c>
      <c r="U836" s="208" t="str">
        <f t="shared" si="35"/>
        <v/>
      </c>
      <c r="V836" s="210"/>
      <c r="W836" s="238">
        <f t="shared" si="38"/>
        <v>60</v>
      </c>
      <c r="X836" s="350"/>
      <c r="AT836" s="129"/>
      <c r="AV836" s="114"/>
      <c r="AW836" s="18"/>
      <c r="AY836" s="130"/>
    </row>
    <row r="837" spans="2:51" x14ac:dyDescent="0.25">
      <c r="B837" s="18">
        <v>22.5</v>
      </c>
      <c r="C837" s="18">
        <v>80</v>
      </c>
      <c r="D837" s="18">
        <v>22.5</v>
      </c>
      <c r="E837" s="18">
        <v>7.2</v>
      </c>
      <c r="F837" s="18">
        <v>11.2</v>
      </c>
      <c r="G837" s="18">
        <v>273</v>
      </c>
      <c r="H837" s="18">
        <v>1020.3</v>
      </c>
      <c r="I837" s="18">
        <v>1</v>
      </c>
      <c r="J837" s="18">
        <v>0</v>
      </c>
      <c r="K837" s="18">
        <v>0</v>
      </c>
      <c r="L837" s="18">
        <v>0.8</v>
      </c>
      <c r="M837" s="18">
        <v>20.100000000000001</v>
      </c>
      <c r="N837">
        <v>226.4</v>
      </c>
      <c r="O837">
        <v>30.4</v>
      </c>
      <c r="P837">
        <v>29.2</v>
      </c>
      <c r="Q837" s="117">
        <v>0.57499999999999996</v>
      </c>
      <c r="S837" s="216">
        <f t="shared" si="37"/>
        <v>30.4</v>
      </c>
      <c r="T837" s="216">
        <f t="shared" si="36"/>
        <v>5.8999999999999986</v>
      </c>
      <c r="U837" s="208" t="str">
        <f t="shared" si="35"/>
        <v/>
      </c>
      <c r="V837" s="210"/>
      <c r="W837" s="238">
        <f t="shared" si="38"/>
        <v>60</v>
      </c>
      <c r="X837" s="350"/>
      <c r="AT837" s="129"/>
      <c r="AV837" s="114"/>
      <c r="AW837" s="18"/>
      <c r="AY837" s="130"/>
    </row>
    <row r="838" spans="2:51" x14ac:dyDescent="0.25">
      <c r="B838" s="18">
        <v>22.5</v>
      </c>
      <c r="C838" s="18">
        <v>79</v>
      </c>
      <c r="D838" s="18">
        <v>22.5</v>
      </c>
      <c r="E838" s="18">
        <v>11.2</v>
      </c>
      <c r="F838" s="18">
        <v>13</v>
      </c>
      <c r="G838" s="18">
        <v>266</v>
      </c>
      <c r="H838" s="18">
        <v>1020.4</v>
      </c>
      <c r="I838" s="18">
        <v>1</v>
      </c>
      <c r="J838" s="18">
        <v>0</v>
      </c>
      <c r="K838" s="18">
        <v>0</v>
      </c>
      <c r="L838" s="18">
        <v>0.8</v>
      </c>
      <c r="M838" s="18">
        <v>20.100000000000001</v>
      </c>
      <c r="N838">
        <v>226.4</v>
      </c>
      <c r="O838">
        <v>30.2</v>
      </c>
      <c r="P838">
        <v>29</v>
      </c>
      <c r="Q838" s="117">
        <v>0.57569444444444495</v>
      </c>
      <c r="S838" s="216">
        <f t="shared" si="37"/>
        <v>30.2</v>
      </c>
      <c r="T838" s="216">
        <f t="shared" si="36"/>
        <v>5.6999999999999993</v>
      </c>
      <c r="U838" s="208" t="str">
        <f t="shared" si="35"/>
        <v/>
      </c>
      <c r="V838" s="210"/>
      <c r="W838" s="238">
        <f t="shared" si="38"/>
        <v>60</v>
      </c>
      <c r="X838" s="350"/>
      <c r="AT838" s="129"/>
      <c r="AV838" s="114"/>
      <c r="AW838" s="18"/>
      <c r="AY838" s="130"/>
    </row>
    <row r="839" spans="2:51" x14ac:dyDescent="0.25">
      <c r="B839" s="18">
        <v>22.5</v>
      </c>
      <c r="C839" s="18">
        <v>79</v>
      </c>
      <c r="D839" s="18">
        <v>22.5</v>
      </c>
      <c r="E839" s="18">
        <v>8.6</v>
      </c>
      <c r="F839" s="18">
        <v>11.2</v>
      </c>
      <c r="G839" s="18">
        <v>243</v>
      </c>
      <c r="H839" s="18">
        <v>1020.4</v>
      </c>
      <c r="I839" s="18">
        <v>1</v>
      </c>
      <c r="J839" s="18">
        <v>0</v>
      </c>
      <c r="K839" s="18">
        <v>0</v>
      </c>
      <c r="L839" s="18">
        <v>0.8</v>
      </c>
      <c r="M839" s="18">
        <v>20.100000000000001</v>
      </c>
      <c r="N839">
        <v>226.4</v>
      </c>
      <c r="O839">
        <v>29.9</v>
      </c>
      <c r="P839">
        <v>28.8</v>
      </c>
      <c r="Q839" s="117">
        <v>0.57638888888888895</v>
      </c>
      <c r="S839" s="216">
        <f t="shared" si="37"/>
        <v>29.9</v>
      </c>
      <c r="T839" s="216">
        <f t="shared" si="36"/>
        <v>5.3999999999999986</v>
      </c>
      <c r="U839" s="208" t="str">
        <f t="shared" si="35"/>
        <v/>
      </c>
      <c r="V839" s="210"/>
      <c r="W839" s="238">
        <f t="shared" si="38"/>
        <v>60</v>
      </c>
      <c r="X839" s="350"/>
      <c r="AT839" s="129"/>
      <c r="AV839" s="114"/>
      <c r="AW839" s="18"/>
      <c r="AY839" s="130"/>
    </row>
    <row r="840" spans="2:51" x14ac:dyDescent="0.25">
      <c r="B840" s="18">
        <v>22.5</v>
      </c>
      <c r="C840" s="18">
        <v>79</v>
      </c>
      <c r="D840" s="18">
        <v>22.5</v>
      </c>
      <c r="E840" s="18">
        <v>9.6999999999999993</v>
      </c>
      <c r="F840" s="18">
        <v>11.2</v>
      </c>
      <c r="G840" s="18">
        <v>242</v>
      </c>
      <c r="H840" s="18">
        <v>1020.4</v>
      </c>
      <c r="I840" s="18">
        <v>1</v>
      </c>
      <c r="J840" s="18">
        <v>0</v>
      </c>
      <c r="K840" s="18">
        <v>0</v>
      </c>
      <c r="L840" s="18">
        <v>0.8</v>
      </c>
      <c r="M840" s="18">
        <v>20.100000000000001</v>
      </c>
      <c r="N840">
        <v>226.4</v>
      </c>
      <c r="O840">
        <v>29.8</v>
      </c>
      <c r="P840">
        <v>28.7</v>
      </c>
      <c r="Q840" s="117">
        <v>0.57708333333333295</v>
      </c>
      <c r="S840" s="216">
        <f t="shared" si="37"/>
        <v>29.8</v>
      </c>
      <c r="T840" s="216">
        <f t="shared" si="36"/>
        <v>5.3000000000000007</v>
      </c>
      <c r="U840" s="208" t="str">
        <f t="shared" si="35"/>
        <v/>
      </c>
      <c r="V840" s="210"/>
      <c r="W840" s="238">
        <f t="shared" si="38"/>
        <v>60</v>
      </c>
      <c r="X840" s="350"/>
      <c r="AT840" s="129"/>
      <c r="AV840" s="114"/>
      <c r="AW840" s="18"/>
      <c r="AY840" s="130"/>
    </row>
    <row r="841" spans="2:51" x14ac:dyDescent="0.25">
      <c r="B841" s="18">
        <v>22.5</v>
      </c>
      <c r="C841" s="18">
        <v>80</v>
      </c>
      <c r="D841" s="18">
        <v>22.5</v>
      </c>
      <c r="E841" s="18">
        <v>4.3</v>
      </c>
      <c r="F841" s="18">
        <v>5.4</v>
      </c>
      <c r="G841" s="18">
        <v>248</v>
      </c>
      <c r="H841" s="18">
        <v>1020.5</v>
      </c>
      <c r="I841" s="18">
        <v>1</v>
      </c>
      <c r="J841" s="18">
        <v>0</v>
      </c>
      <c r="K841" s="18">
        <v>0</v>
      </c>
      <c r="L841" s="18">
        <v>0.8</v>
      </c>
      <c r="M841" s="18">
        <v>20.100000000000001</v>
      </c>
      <c r="N841">
        <v>226.4</v>
      </c>
      <c r="O841">
        <v>29.6</v>
      </c>
      <c r="P841">
        <v>28.6</v>
      </c>
      <c r="Q841" s="117">
        <v>0.57777777777777795</v>
      </c>
      <c r="S841" s="216">
        <f t="shared" si="37"/>
        <v>29.6</v>
      </c>
      <c r="T841" s="216">
        <f t="shared" si="36"/>
        <v>5.1000000000000014</v>
      </c>
      <c r="U841" s="208" t="str">
        <f t="shared" si="35"/>
        <v/>
      </c>
      <c r="V841" s="210"/>
      <c r="W841" s="238">
        <f t="shared" si="38"/>
        <v>60</v>
      </c>
      <c r="X841" s="350"/>
      <c r="AT841" s="129"/>
      <c r="AV841" s="114"/>
      <c r="AW841" s="18"/>
      <c r="AY841" s="130"/>
    </row>
    <row r="842" spans="2:51" x14ac:dyDescent="0.25">
      <c r="B842" s="18">
        <v>22.5</v>
      </c>
      <c r="C842" s="18">
        <v>79</v>
      </c>
      <c r="D842" s="18">
        <v>22.5</v>
      </c>
      <c r="E842" s="18">
        <v>9.6999999999999993</v>
      </c>
      <c r="F842" s="18">
        <v>14.8</v>
      </c>
      <c r="G842" s="18">
        <v>247</v>
      </c>
      <c r="H842" s="18">
        <v>1020.5</v>
      </c>
      <c r="I842" s="18">
        <v>1</v>
      </c>
      <c r="J842" s="18">
        <v>0</v>
      </c>
      <c r="K842" s="18">
        <v>0</v>
      </c>
      <c r="L842" s="18">
        <v>0.8</v>
      </c>
      <c r="M842" s="18">
        <v>20.100000000000001</v>
      </c>
      <c r="N842">
        <v>226.4</v>
      </c>
      <c r="O842">
        <v>29.4</v>
      </c>
      <c r="P842">
        <v>28.4</v>
      </c>
      <c r="Q842" s="117">
        <v>0.57847222222222205</v>
      </c>
      <c r="S842" s="216">
        <f t="shared" si="37"/>
        <v>29.4</v>
      </c>
      <c r="T842" s="216">
        <f t="shared" si="36"/>
        <v>4.8999999999999986</v>
      </c>
      <c r="U842" s="208" t="str">
        <f t="shared" si="35"/>
        <v/>
      </c>
      <c r="V842" s="210"/>
      <c r="W842" s="238">
        <f t="shared" si="38"/>
        <v>60</v>
      </c>
      <c r="X842" s="350"/>
      <c r="AT842" s="129"/>
      <c r="AV842" s="114"/>
      <c r="AW842" s="18"/>
      <c r="AY842" s="130"/>
    </row>
    <row r="843" spans="2:51" x14ac:dyDescent="0.25">
      <c r="B843" s="18">
        <v>22.6</v>
      </c>
      <c r="C843" s="18">
        <v>79</v>
      </c>
      <c r="D843" s="18">
        <v>22.6</v>
      </c>
      <c r="E843" s="18">
        <v>11.5</v>
      </c>
      <c r="F843" s="18">
        <v>14.8</v>
      </c>
      <c r="G843" s="18">
        <v>219</v>
      </c>
      <c r="H843" s="18">
        <v>1020.4</v>
      </c>
      <c r="I843" s="18">
        <v>1</v>
      </c>
      <c r="J843" s="18">
        <v>0</v>
      </c>
      <c r="K843" s="18">
        <v>0</v>
      </c>
      <c r="L843" s="18">
        <v>0.8</v>
      </c>
      <c r="M843" s="18">
        <v>20.100000000000001</v>
      </c>
      <c r="N843">
        <v>226.4</v>
      </c>
      <c r="O843">
        <v>29.3</v>
      </c>
      <c r="P843">
        <v>28.3</v>
      </c>
      <c r="Q843" s="117">
        <v>0.57916666666666705</v>
      </c>
      <c r="S843" s="216">
        <f t="shared" si="37"/>
        <v>29.3</v>
      </c>
      <c r="T843" s="216">
        <f t="shared" si="36"/>
        <v>4.6999999999999993</v>
      </c>
      <c r="U843" s="208" t="str">
        <f t="shared" si="35"/>
        <v/>
      </c>
      <c r="V843" s="210"/>
      <c r="W843" s="238">
        <f t="shared" si="38"/>
        <v>60</v>
      </c>
      <c r="X843" s="350"/>
      <c r="AT843" s="129"/>
      <c r="AV843" s="114"/>
      <c r="AW843" s="18"/>
      <c r="AY843" s="130"/>
    </row>
    <row r="844" spans="2:51" x14ac:dyDescent="0.25">
      <c r="B844" s="18">
        <v>22.6</v>
      </c>
      <c r="C844" s="18">
        <v>79</v>
      </c>
      <c r="D844" s="18">
        <v>22.6</v>
      </c>
      <c r="E844" s="18">
        <v>17.3</v>
      </c>
      <c r="F844" s="18">
        <v>20.2</v>
      </c>
      <c r="G844" s="18">
        <v>231</v>
      </c>
      <c r="H844" s="18">
        <v>1020.6</v>
      </c>
      <c r="I844" s="18">
        <v>1</v>
      </c>
      <c r="J844" s="18">
        <v>0</v>
      </c>
      <c r="K844" s="18">
        <v>0</v>
      </c>
      <c r="L844" s="18">
        <v>0.8</v>
      </c>
      <c r="M844" s="18">
        <v>20.100000000000001</v>
      </c>
      <c r="N844">
        <v>226.4</v>
      </c>
      <c r="O844">
        <v>29.1</v>
      </c>
      <c r="P844">
        <v>28.3</v>
      </c>
      <c r="Q844" s="117">
        <v>0.57986111111111105</v>
      </c>
      <c r="S844" s="216">
        <f t="shared" si="37"/>
        <v>29.1</v>
      </c>
      <c r="T844" s="216">
        <f t="shared" si="36"/>
        <v>4.5</v>
      </c>
      <c r="U844" s="208" t="str">
        <f t="shared" ref="U844:U907" si="39">IF(J844&gt;0,60,"")</f>
        <v/>
      </c>
      <c r="V844" s="210"/>
      <c r="W844" s="238">
        <f t="shared" si="38"/>
        <v>60</v>
      </c>
      <c r="X844" s="350"/>
      <c r="AT844" s="129"/>
      <c r="AV844" s="114"/>
      <c r="AW844" s="18"/>
      <c r="AY844" s="130"/>
    </row>
    <row r="845" spans="2:51" x14ac:dyDescent="0.25">
      <c r="B845" s="18">
        <v>22.6</v>
      </c>
      <c r="C845" s="18">
        <v>79</v>
      </c>
      <c r="D845" s="18">
        <v>22.6</v>
      </c>
      <c r="E845" s="18">
        <v>13</v>
      </c>
      <c r="F845" s="18">
        <v>14.8</v>
      </c>
      <c r="G845" s="18">
        <v>240</v>
      </c>
      <c r="H845" s="18">
        <v>1020.4</v>
      </c>
      <c r="I845" s="18">
        <v>1</v>
      </c>
      <c r="J845" s="18">
        <v>0</v>
      </c>
      <c r="K845" s="18">
        <v>0</v>
      </c>
      <c r="L845" s="18">
        <v>0.8</v>
      </c>
      <c r="M845" s="18">
        <v>20.100000000000001</v>
      </c>
      <c r="N845">
        <v>226.4</v>
      </c>
      <c r="O845">
        <v>29</v>
      </c>
      <c r="P845">
        <v>28.2</v>
      </c>
      <c r="Q845" s="117">
        <v>0.58055555555555605</v>
      </c>
      <c r="S845" s="216">
        <f t="shared" si="37"/>
        <v>29</v>
      </c>
      <c r="T845" s="216">
        <f t="shared" si="36"/>
        <v>4.3999999999999986</v>
      </c>
      <c r="U845" s="208" t="str">
        <f t="shared" si="39"/>
        <v/>
      </c>
      <c r="V845" s="210"/>
      <c r="W845" s="238">
        <f t="shared" si="38"/>
        <v>60</v>
      </c>
      <c r="X845" s="350"/>
      <c r="AT845" s="129"/>
      <c r="AV845" s="114"/>
      <c r="AW845" s="18"/>
      <c r="AY845" s="130"/>
    </row>
    <row r="846" spans="2:51" x14ac:dyDescent="0.25">
      <c r="B846" s="18">
        <v>22.5</v>
      </c>
      <c r="C846" s="18">
        <v>80</v>
      </c>
      <c r="D846" s="18">
        <v>22.5</v>
      </c>
      <c r="E846" s="18">
        <v>12.2</v>
      </c>
      <c r="F846" s="18">
        <v>16.600000000000001</v>
      </c>
      <c r="G846" s="18">
        <v>243</v>
      </c>
      <c r="H846" s="18">
        <v>1020.7</v>
      </c>
      <c r="I846" s="18">
        <v>1</v>
      </c>
      <c r="J846" s="18">
        <v>0</v>
      </c>
      <c r="K846" s="18">
        <v>0</v>
      </c>
      <c r="L846" s="18">
        <v>0.8</v>
      </c>
      <c r="M846" s="18">
        <v>20.100000000000001</v>
      </c>
      <c r="N846">
        <v>226.4</v>
      </c>
      <c r="O846">
        <v>28.8</v>
      </c>
      <c r="P846">
        <v>28</v>
      </c>
      <c r="Q846" s="117">
        <v>0.58125000000000004</v>
      </c>
      <c r="S846" s="216">
        <f t="shared" si="37"/>
        <v>28.8</v>
      </c>
      <c r="T846" s="216">
        <f t="shared" si="36"/>
        <v>4.3000000000000007</v>
      </c>
      <c r="U846" s="208" t="str">
        <f t="shared" si="39"/>
        <v/>
      </c>
      <c r="V846" s="210"/>
      <c r="W846" s="238">
        <f t="shared" si="38"/>
        <v>60</v>
      </c>
      <c r="X846" s="350"/>
      <c r="AT846" s="129"/>
      <c r="AV846" s="114"/>
      <c r="AW846" s="18"/>
      <c r="AY846" s="130"/>
    </row>
    <row r="847" spans="2:51" x14ac:dyDescent="0.25">
      <c r="B847" s="18">
        <v>22.4</v>
      </c>
      <c r="C847" s="18">
        <v>80</v>
      </c>
      <c r="D847" s="18">
        <v>22.4</v>
      </c>
      <c r="E847" s="18">
        <v>11.5</v>
      </c>
      <c r="F847" s="18">
        <v>16.600000000000001</v>
      </c>
      <c r="G847" s="18">
        <v>265</v>
      </c>
      <c r="H847" s="18">
        <v>1020.5</v>
      </c>
      <c r="I847" s="18">
        <v>1</v>
      </c>
      <c r="J847" s="18">
        <v>0</v>
      </c>
      <c r="K847" s="18">
        <v>0</v>
      </c>
      <c r="L847" s="18">
        <v>0.8</v>
      </c>
      <c r="M847" s="18">
        <v>20.100000000000001</v>
      </c>
      <c r="N847">
        <v>226.4</v>
      </c>
      <c r="O847">
        <v>28.6</v>
      </c>
      <c r="P847">
        <v>27.9</v>
      </c>
      <c r="Q847" s="117">
        <v>0.58194444444444404</v>
      </c>
      <c r="S847" s="216">
        <f t="shared" si="37"/>
        <v>28.6</v>
      </c>
      <c r="T847" s="216">
        <f t="shared" si="36"/>
        <v>4.2000000000000028</v>
      </c>
      <c r="U847" s="208" t="str">
        <f t="shared" si="39"/>
        <v/>
      </c>
      <c r="V847" s="210"/>
      <c r="W847" s="238">
        <f t="shared" si="38"/>
        <v>60</v>
      </c>
      <c r="X847" s="350"/>
      <c r="AT847" s="129"/>
      <c r="AV847" s="114"/>
      <c r="AW847" s="18"/>
      <c r="AY847" s="130"/>
    </row>
    <row r="848" spans="2:51" x14ac:dyDescent="0.25">
      <c r="B848" s="18">
        <v>22.3</v>
      </c>
      <c r="C848" s="18">
        <v>81</v>
      </c>
      <c r="D848" s="18">
        <v>22.3</v>
      </c>
      <c r="E848" s="18">
        <v>7.9</v>
      </c>
      <c r="F848" s="18">
        <v>13</v>
      </c>
      <c r="G848" s="18">
        <v>332</v>
      </c>
      <c r="H848" s="18">
        <v>1020.6</v>
      </c>
      <c r="I848" s="18">
        <v>1</v>
      </c>
      <c r="J848" s="18">
        <v>0</v>
      </c>
      <c r="K848" s="18">
        <v>0</v>
      </c>
      <c r="L848" s="18">
        <v>0.8</v>
      </c>
      <c r="M848" s="18">
        <v>20.100000000000001</v>
      </c>
      <c r="N848">
        <v>226.4</v>
      </c>
      <c r="O848">
        <v>28.4</v>
      </c>
      <c r="P848">
        <v>27.7</v>
      </c>
      <c r="Q848" s="117">
        <v>0.58263888888888904</v>
      </c>
      <c r="S848" s="216">
        <f t="shared" si="37"/>
        <v>28.4</v>
      </c>
      <c r="T848" s="216">
        <f t="shared" ref="T848:T911" si="40">(S848-B848)-2</f>
        <v>4.0999999999999979</v>
      </c>
      <c r="U848" s="208" t="str">
        <f t="shared" si="39"/>
        <v/>
      </c>
      <c r="V848" s="210"/>
      <c r="W848" s="238">
        <f t="shared" si="38"/>
        <v>60</v>
      </c>
      <c r="X848" s="350"/>
      <c r="AT848" s="129"/>
      <c r="AV848" s="114"/>
      <c r="AW848" s="18"/>
      <c r="AY848" s="130"/>
    </row>
    <row r="849" spans="2:51" x14ac:dyDescent="0.25">
      <c r="B849" s="18">
        <v>22.3</v>
      </c>
      <c r="C849" s="18">
        <v>80</v>
      </c>
      <c r="D849" s="18">
        <v>22.3</v>
      </c>
      <c r="E849" s="18">
        <v>12.2</v>
      </c>
      <c r="F849" s="18">
        <v>16.600000000000001</v>
      </c>
      <c r="G849" s="18">
        <v>256</v>
      </c>
      <c r="H849" s="18">
        <v>1020.6</v>
      </c>
      <c r="I849" s="18">
        <v>1</v>
      </c>
      <c r="J849" s="18">
        <v>0</v>
      </c>
      <c r="K849" s="18">
        <v>0</v>
      </c>
      <c r="L849" s="18">
        <v>0.8</v>
      </c>
      <c r="M849" s="18">
        <v>20.100000000000001</v>
      </c>
      <c r="N849">
        <v>226.4</v>
      </c>
      <c r="O849">
        <v>28.3</v>
      </c>
      <c r="P849">
        <v>27.6</v>
      </c>
      <c r="Q849" s="117">
        <v>0.58333333333333304</v>
      </c>
      <c r="S849" s="216">
        <f t="shared" ref="S849:S912" si="41">MAX(O849,P849)</f>
        <v>28.3</v>
      </c>
      <c r="T849" s="216">
        <f t="shared" si="40"/>
        <v>4</v>
      </c>
      <c r="U849" s="208" t="str">
        <f t="shared" si="39"/>
        <v/>
      </c>
      <c r="V849" s="210"/>
      <c r="W849" s="238">
        <f t="shared" si="38"/>
        <v>60</v>
      </c>
      <c r="X849" s="350"/>
      <c r="AT849" s="129"/>
      <c r="AV849" s="114"/>
      <c r="AW849" s="18"/>
      <c r="AY849" s="130"/>
    </row>
    <row r="850" spans="2:51" x14ac:dyDescent="0.25">
      <c r="B850" s="18">
        <v>22.2</v>
      </c>
      <c r="C850" s="18">
        <v>81</v>
      </c>
      <c r="D850" s="18">
        <v>22.2</v>
      </c>
      <c r="E850" s="18">
        <v>7.6</v>
      </c>
      <c r="F850" s="18">
        <v>9.4</v>
      </c>
      <c r="G850" s="18">
        <v>268</v>
      </c>
      <c r="H850" s="18">
        <v>1020.6</v>
      </c>
      <c r="I850" s="18">
        <v>1</v>
      </c>
      <c r="J850" s="18">
        <v>0</v>
      </c>
      <c r="K850" s="18">
        <v>0</v>
      </c>
      <c r="L850" s="18">
        <v>0.8</v>
      </c>
      <c r="M850" s="18">
        <v>20.100000000000001</v>
      </c>
      <c r="N850">
        <v>226.4</v>
      </c>
      <c r="O850">
        <v>28.1</v>
      </c>
      <c r="P850">
        <v>27.5</v>
      </c>
      <c r="Q850" s="117">
        <v>0.58402777777777803</v>
      </c>
      <c r="S850" s="216">
        <f t="shared" si="41"/>
        <v>28.1</v>
      </c>
      <c r="T850" s="216">
        <f t="shared" si="40"/>
        <v>3.9000000000000021</v>
      </c>
      <c r="U850" s="208" t="str">
        <f t="shared" si="39"/>
        <v/>
      </c>
      <c r="V850" s="210"/>
      <c r="W850" s="238">
        <f t="shared" si="38"/>
        <v>60</v>
      </c>
      <c r="X850" s="350"/>
      <c r="AT850" s="129"/>
      <c r="AV850" s="114"/>
      <c r="AW850" s="18"/>
      <c r="AY850" s="130"/>
    </row>
    <row r="851" spans="2:51" x14ac:dyDescent="0.25">
      <c r="B851" s="18">
        <v>22.2</v>
      </c>
      <c r="C851" s="18">
        <v>80</v>
      </c>
      <c r="D851" s="18">
        <v>22.2</v>
      </c>
      <c r="E851" s="18">
        <v>8.6</v>
      </c>
      <c r="F851" s="18">
        <v>11.2</v>
      </c>
      <c r="G851" s="18">
        <v>260</v>
      </c>
      <c r="H851" s="18">
        <v>1020.6</v>
      </c>
      <c r="I851" s="18">
        <v>1</v>
      </c>
      <c r="J851" s="18">
        <v>0</v>
      </c>
      <c r="K851" s="18">
        <v>0</v>
      </c>
      <c r="L851" s="18">
        <v>0.8</v>
      </c>
      <c r="M851" s="18">
        <v>20.100000000000001</v>
      </c>
      <c r="N851">
        <v>226.4</v>
      </c>
      <c r="O851">
        <v>28</v>
      </c>
      <c r="P851">
        <v>27.3</v>
      </c>
      <c r="Q851" s="117">
        <v>0.58472222222222203</v>
      </c>
      <c r="S851" s="216">
        <f t="shared" si="41"/>
        <v>28</v>
      </c>
      <c r="T851" s="216">
        <f t="shared" si="40"/>
        <v>3.8000000000000007</v>
      </c>
      <c r="U851" s="208" t="str">
        <f t="shared" si="39"/>
        <v/>
      </c>
      <c r="V851" s="210"/>
      <c r="W851" s="238">
        <f t="shared" si="38"/>
        <v>60</v>
      </c>
      <c r="X851" s="350"/>
      <c r="AT851" s="129"/>
      <c r="AV851" s="114"/>
      <c r="AW851" s="18"/>
      <c r="AY851" s="130"/>
    </row>
    <row r="852" spans="2:51" x14ac:dyDescent="0.25">
      <c r="B852" s="18">
        <v>22.3</v>
      </c>
      <c r="C852" s="18">
        <v>80</v>
      </c>
      <c r="D852" s="18">
        <v>22.3</v>
      </c>
      <c r="E852" s="18">
        <v>5.8</v>
      </c>
      <c r="F852" s="18">
        <v>9.4</v>
      </c>
      <c r="G852" s="18">
        <v>241</v>
      </c>
      <c r="H852" s="18">
        <v>1020.5</v>
      </c>
      <c r="I852" s="18">
        <v>1</v>
      </c>
      <c r="J852" s="18">
        <v>0</v>
      </c>
      <c r="K852" s="18">
        <v>0</v>
      </c>
      <c r="L852" s="18">
        <v>0.8</v>
      </c>
      <c r="M852" s="18">
        <v>20.100000000000001</v>
      </c>
      <c r="N852">
        <v>226.4</v>
      </c>
      <c r="O852">
        <v>27.8</v>
      </c>
      <c r="P852">
        <v>27.2</v>
      </c>
      <c r="Q852" s="117">
        <v>0.58541666666666703</v>
      </c>
      <c r="S852" s="216">
        <f t="shared" si="41"/>
        <v>27.8</v>
      </c>
      <c r="T852" s="216">
        <f t="shared" si="40"/>
        <v>3.5</v>
      </c>
      <c r="U852" s="208" t="str">
        <f t="shared" si="39"/>
        <v/>
      </c>
      <c r="V852" s="210"/>
      <c r="W852" s="238">
        <f t="shared" si="38"/>
        <v>60</v>
      </c>
      <c r="X852" s="350"/>
      <c r="AT852" s="129"/>
      <c r="AV852" s="114"/>
      <c r="AW852" s="18"/>
      <c r="AY852" s="130"/>
    </row>
    <row r="853" spans="2:51" x14ac:dyDescent="0.25">
      <c r="B853" s="18">
        <v>22.3</v>
      </c>
      <c r="C853" s="18">
        <v>80</v>
      </c>
      <c r="D853" s="18">
        <v>22.3</v>
      </c>
      <c r="E853" s="18">
        <v>6.8</v>
      </c>
      <c r="F853" s="18">
        <v>11.2</v>
      </c>
      <c r="G853" s="18">
        <v>200</v>
      </c>
      <c r="H853" s="18">
        <v>1020.3</v>
      </c>
      <c r="I853" s="18">
        <v>1</v>
      </c>
      <c r="J853" s="18">
        <v>0</v>
      </c>
      <c r="K853" s="18">
        <v>0</v>
      </c>
      <c r="L853" s="18">
        <v>0.8</v>
      </c>
      <c r="M853" s="18">
        <v>20.100000000000001</v>
      </c>
      <c r="N853">
        <v>226.4</v>
      </c>
      <c r="O853">
        <v>27.7</v>
      </c>
      <c r="P853">
        <v>27.1</v>
      </c>
      <c r="Q853" s="117">
        <v>0.58611111111111103</v>
      </c>
      <c r="S853" s="216">
        <f t="shared" si="41"/>
        <v>27.7</v>
      </c>
      <c r="T853" s="216">
        <f t="shared" si="40"/>
        <v>3.3999999999999986</v>
      </c>
      <c r="U853" s="208" t="str">
        <f t="shared" si="39"/>
        <v/>
      </c>
      <c r="V853" s="210"/>
      <c r="W853" s="238">
        <f t="shared" si="38"/>
        <v>60</v>
      </c>
      <c r="X853" s="350"/>
      <c r="AT853" s="129"/>
      <c r="AV853" s="114"/>
      <c r="AW853" s="18"/>
      <c r="AY853" s="130"/>
    </row>
    <row r="854" spans="2:51" x14ac:dyDescent="0.25">
      <c r="B854" s="18">
        <v>22.3</v>
      </c>
      <c r="C854" s="18">
        <v>80</v>
      </c>
      <c r="D854" s="18">
        <v>22.3</v>
      </c>
      <c r="E854" s="18">
        <v>12.2</v>
      </c>
      <c r="F854" s="18">
        <v>14.8</v>
      </c>
      <c r="G854" s="18">
        <v>258</v>
      </c>
      <c r="H854" s="18">
        <v>1020.5</v>
      </c>
      <c r="I854" s="18">
        <v>1</v>
      </c>
      <c r="J854" s="18">
        <v>0</v>
      </c>
      <c r="K854" s="18">
        <v>0</v>
      </c>
      <c r="L854" s="18">
        <v>0.8</v>
      </c>
      <c r="M854" s="18">
        <v>20.100000000000001</v>
      </c>
      <c r="N854">
        <v>226.4</v>
      </c>
      <c r="O854">
        <v>27.7</v>
      </c>
      <c r="P854">
        <v>27.1</v>
      </c>
      <c r="Q854" s="117">
        <v>0.58680555555555602</v>
      </c>
      <c r="S854" s="216">
        <f t="shared" si="41"/>
        <v>27.7</v>
      </c>
      <c r="T854" s="216">
        <f t="shared" si="40"/>
        <v>3.3999999999999986</v>
      </c>
      <c r="U854" s="208" t="str">
        <f t="shared" si="39"/>
        <v/>
      </c>
      <c r="V854" s="210"/>
      <c r="W854" s="238">
        <f t="shared" si="38"/>
        <v>60</v>
      </c>
      <c r="X854" s="350"/>
      <c r="AT854" s="129"/>
      <c r="AV854" s="114"/>
      <c r="AW854" s="18"/>
      <c r="AY854" s="130"/>
    </row>
    <row r="855" spans="2:51" x14ac:dyDescent="0.25">
      <c r="B855" s="18">
        <v>22.3</v>
      </c>
      <c r="C855" s="18">
        <v>81</v>
      </c>
      <c r="D855" s="18">
        <v>22.3</v>
      </c>
      <c r="E855" s="18">
        <v>14.4</v>
      </c>
      <c r="F855" s="18">
        <v>18.399999999999999</v>
      </c>
      <c r="G855" s="18">
        <v>263</v>
      </c>
      <c r="H855" s="18">
        <v>1020.4</v>
      </c>
      <c r="I855" s="18">
        <v>1</v>
      </c>
      <c r="J855" s="18">
        <v>0</v>
      </c>
      <c r="K855" s="18">
        <v>0</v>
      </c>
      <c r="L855" s="18">
        <v>0.8</v>
      </c>
      <c r="M855" s="18">
        <v>20.100000000000001</v>
      </c>
      <c r="N855">
        <v>226.4</v>
      </c>
      <c r="O855">
        <v>27.6</v>
      </c>
      <c r="P855">
        <v>27</v>
      </c>
      <c r="Q855" s="117">
        <v>0.58750000000000002</v>
      </c>
      <c r="S855" s="216">
        <f t="shared" si="41"/>
        <v>27.6</v>
      </c>
      <c r="T855" s="216">
        <f t="shared" si="40"/>
        <v>3.3000000000000007</v>
      </c>
      <c r="U855" s="208" t="str">
        <f t="shared" si="39"/>
        <v/>
      </c>
      <c r="V855" s="210"/>
      <c r="W855" s="238">
        <f t="shared" si="38"/>
        <v>60</v>
      </c>
      <c r="X855" s="350"/>
      <c r="AT855" s="129"/>
      <c r="AV855" s="114"/>
      <c r="AW855" s="18"/>
      <c r="AY855" s="130"/>
    </row>
    <row r="856" spans="2:51" x14ac:dyDescent="0.25">
      <c r="B856" s="18">
        <v>22.2</v>
      </c>
      <c r="C856" s="18">
        <v>81</v>
      </c>
      <c r="D856" s="18">
        <v>22.2</v>
      </c>
      <c r="E856" s="18">
        <v>10.4</v>
      </c>
      <c r="F856" s="18">
        <v>13</v>
      </c>
      <c r="G856" s="18">
        <v>260</v>
      </c>
      <c r="H856" s="18">
        <v>1020.5</v>
      </c>
      <c r="I856" s="18">
        <v>1</v>
      </c>
      <c r="J856" s="18">
        <v>0</v>
      </c>
      <c r="K856" s="18">
        <v>0</v>
      </c>
      <c r="L856" s="18">
        <v>0.8</v>
      </c>
      <c r="M856" s="18">
        <v>20.100000000000001</v>
      </c>
      <c r="N856">
        <v>226.4</v>
      </c>
      <c r="O856">
        <v>27.5</v>
      </c>
      <c r="P856">
        <v>26.9</v>
      </c>
      <c r="Q856" s="117">
        <v>0.58819444444444402</v>
      </c>
      <c r="S856" s="216">
        <f t="shared" si="41"/>
        <v>27.5</v>
      </c>
      <c r="T856" s="216">
        <f t="shared" si="40"/>
        <v>3.3000000000000007</v>
      </c>
      <c r="U856" s="208" t="str">
        <f t="shared" si="39"/>
        <v/>
      </c>
      <c r="V856" s="210"/>
      <c r="W856" s="238">
        <f t="shared" si="38"/>
        <v>60</v>
      </c>
      <c r="X856" s="350"/>
      <c r="AT856" s="129"/>
      <c r="AV856" s="114"/>
      <c r="AW856" s="18"/>
      <c r="AY856" s="130"/>
    </row>
    <row r="857" spans="2:51" x14ac:dyDescent="0.25">
      <c r="B857" s="18">
        <v>22.1</v>
      </c>
      <c r="C857" s="18">
        <v>81</v>
      </c>
      <c r="D857" s="18">
        <v>22.1</v>
      </c>
      <c r="E857" s="18">
        <v>13</v>
      </c>
      <c r="F857" s="18">
        <v>16.600000000000001</v>
      </c>
      <c r="G857" s="18">
        <v>264</v>
      </c>
      <c r="H857" s="18">
        <v>1020.6</v>
      </c>
      <c r="I857" s="18">
        <v>1</v>
      </c>
      <c r="J857" s="18">
        <v>0</v>
      </c>
      <c r="K857" s="18">
        <v>0</v>
      </c>
      <c r="L857" s="18">
        <v>0.8</v>
      </c>
      <c r="M857" s="18">
        <v>20.100000000000001</v>
      </c>
      <c r="N857">
        <v>226.4</v>
      </c>
      <c r="O857">
        <v>27.3</v>
      </c>
      <c r="P857">
        <v>26.7</v>
      </c>
      <c r="Q857" s="117">
        <v>0.58888888888888902</v>
      </c>
      <c r="S857" s="216">
        <f t="shared" si="41"/>
        <v>27.3</v>
      </c>
      <c r="T857" s="216">
        <f t="shared" si="40"/>
        <v>3.1999999999999993</v>
      </c>
      <c r="U857" s="208" t="str">
        <f t="shared" si="39"/>
        <v/>
      </c>
      <c r="V857" s="210"/>
      <c r="W857" s="238">
        <f t="shared" si="38"/>
        <v>60</v>
      </c>
      <c r="X857" s="350"/>
      <c r="AT857" s="129"/>
      <c r="AV857" s="114"/>
      <c r="AW857" s="18"/>
      <c r="AY857" s="130"/>
    </row>
    <row r="858" spans="2:51" x14ac:dyDescent="0.25">
      <c r="B858" s="18">
        <v>22.1</v>
      </c>
      <c r="C858" s="18">
        <v>81</v>
      </c>
      <c r="D858" s="18">
        <v>22.1</v>
      </c>
      <c r="E858" s="18">
        <v>5</v>
      </c>
      <c r="F858" s="18">
        <v>5.4</v>
      </c>
      <c r="G858" s="18">
        <v>288</v>
      </c>
      <c r="H858" s="18">
        <v>1020.4</v>
      </c>
      <c r="I858" s="18">
        <v>1</v>
      </c>
      <c r="J858" s="18">
        <v>0</v>
      </c>
      <c r="K858" s="18">
        <v>0</v>
      </c>
      <c r="L858" s="18">
        <v>0.8</v>
      </c>
      <c r="M858" s="18">
        <v>20.100000000000001</v>
      </c>
      <c r="N858">
        <v>226.4</v>
      </c>
      <c r="O858">
        <v>27.2</v>
      </c>
      <c r="P858">
        <v>26.7</v>
      </c>
      <c r="Q858" s="117">
        <v>0.58958333333333302</v>
      </c>
      <c r="S858" s="216">
        <f t="shared" si="41"/>
        <v>27.2</v>
      </c>
      <c r="T858" s="216">
        <f t="shared" si="40"/>
        <v>3.0999999999999979</v>
      </c>
      <c r="U858" s="208" t="str">
        <f t="shared" si="39"/>
        <v/>
      </c>
      <c r="V858" s="210"/>
      <c r="W858" s="238">
        <f t="shared" si="38"/>
        <v>60</v>
      </c>
      <c r="X858" s="350"/>
      <c r="AT858" s="129"/>
      <c r="AV858" s="114"/>
      <c r="AW858" s="18"/>
      <c r="AY858" s="130"/>
    </row>
    <row r="859" spans="2:51" x14ac:dyDescent="0.25">
      <c r="B859" s="18">
        <v>22.1</v>
      </c>
      <c r="C859" s="18">
        <v>81</v>
      </c>
      <c r="D859" s="18">
        <v>22.1</v>
      </c>
      <c r="E859" s="18">
        <v>11.2</v>
      </c>
      <c r="F859" s="18">
        <v>13</v>
      </c>
      <c r="G859" s="18">
        <v>279</v>
      </c>
      <c r="H859" s="18">
        <v>1020.4</v>
      </c>
      <c r="I859" s="18">
        <v>1</v>
      </c>
      <c r="J859" s="18">
        <v>0</v>
      </c>
      <c r="K859" s="18">
        <v>0</v>
      </c>
      <c r="L859" s="18">
        <v>0.8</v>
      </c>
      <c r="M859" s="18">
        <v>20.100000000000001</v>
      </c>
      <c r="N859">
        <v>226.4</v>
      </c>
      <c r="O859">
        <v>27.1</v>
      </c>
      <c r="P859">
        <v>26.6</v>
      </c>
      <c r="Q859" s="117">
        <v>0.59027777777777801</v>
      </c>
      <c r="S859" s="216">
        <f t="shared" si="41"/>
        <v>27.1</v>
      </c>
      <c r="T859" s="216">
        <f t="shared" si="40"/>
        <v>3</v>
      </c>
      <c r="U859" s="208" t="str">
        <f t="shared" si="39"/>
        <v/>
      </c>
      <c r="V859" s="210"/>
      <c r="W859" s="238">
        <f t="shared" si="38"/>
        <v>60</v>
      </c>
      <c r="X859" s="350"/>
      <c r="AT859" s="129"/>
      <c r="AV859" s="114"/>
      <c r="AW859" s="18"/>
      <c r="AY859" s="130"/>
    </row>
    <row r="860" spans="2:51" x14ac:dyDescent="0.25">
      <c r="B860" s="18">
        <v>22.1</v>
      </c>
      <c r="C860" s="18">
        <v>81</v>
      </c>
      <c r="D860" s="18">
        <v>22.1</v>
      </c>
      <c r="E860" s="18">
        <v>5.4</v>
      </c>
      <c r="F860" s="18">
        <v>7.2</v>
      </c>
      <c r="G860" s="18">
        <v>223</v>
      </c>
      <c r="H860" s="18">
        <v>1020.5</v>
      </c>
      <c r="I860" s="18">
        <v>1</v>
      </c>
      <c r="J860" s="18">
        <v>0</v>
      </c>
      <c r="K860" s="18">
        <v>0</v>
      </c>
      <c r="L860" s="18">
        <v>0.8</v>
      </c>
      <c r="M860" s="18">
        <v>20.100000000000001</v>
      </c>
      <c r="N860">
        <v>226.4</v>
      </c>
      <c r="O860">
        <v>27.1</v>
      </c>
      <c r="P860">
        <v>26.5</v>
      </c>
      <c r="Q860" s="117">
        <v>0.59097222222222201</v>
      </c>
      <c r="S860" s="216">
        <f t="shared" si="41"/>
        <v>27.1</v>
      </c>
      <c r="T860" s="216">
        <f t="shared" si="40"/>
        <v>3</v>
      </c>
      <c r="U860" s="208" t="str">
        <f t="shared" si="39"/>
        <v/>
      </c>
      <c r="V860" s="210"/>
      <c r="W860" s="238">
        <f t="shared" si="38"/>
        <v>60</v>
      </c>
      <c r="X860" s="350"/>
      <c r="AT860" s="129"/>
      <c r="AV860" s="114"/>
      <c r="AW860" s="18"/>
      <c r="AY860" s="130"/>
    </row>
    <row r="861" spans="2:51" x14ac:dyDescent="0.25">
      <c r="B861" s="18">
        <v>22.1</v>
      </c>
      <c r="C861" s="18">
        <v>81</v>
      </c>
      <c r="D861" s="18">
        <v>22.1</v>
      </c>
      <c r="E861" s="18">
        <v>9.4</v>
      </c>
      <c r="F861" s="18">
        <v>11.2</v>
      </c>
      <c r="G861" s="18">
        <v>273</v>
      </c>
      <c r="H861" s="18">
        <v>1020.4</v>
      </c>
      <c r="I861" s="18">
        <v>1</v>
      </c>
      <c r="J861" s="18">
        <v>0</v>
      </c>
      <c r="K861" s="18">
        <v>0</v>
      </c>
      <c r="L861" s="18">
        <v>0.8</v>
      </c>
      <c r="M861" s="18">
        <v>20.100000000000001</v>
      </c>
      <c r="N861">
        <v>226.4</v>
      </c>
      <c r="O861">
        <v>27.1</v>
      </c>
      <c r="P861">
        <v>26.5</v>
      </c>
      <c r="Q861" s="117">
        <v>0.59166666666666701</v>
      </c>
      <c r="S861" s="216">
        <f t="shared" si="41"/>
        <v>27.1</v>
      </c>
      <c r="T861" s="216">
        <f t="shared" si="40"/>
        <v>3</v>
      </c>
      <c r="U861" s="208" t="str">
        <f t="shared" si="39"/>
        <v/>
      </c>
      <c r="V861" s="210"/>
      <c r="W861" s="238">
        <f t="shared" si="38"/>
        <v>60</v>
      </c>
      <c r="X861" s="350"/>
      <c r="AT861" s="129"/>
      <c r="AV861" s="114"/>
      <c r="AW861" s="18"/>
      <c r="AY861" s="130"/>
    </row>
    <row r="862" spans="2:51" x14ac:dyDescent="0.25">
      <c r="B862" s="18">
        <v>22.1</v>
      </c>
      <c r="C862" s="18">
        <v>81</v>
      </c>
      <c r="D862" s="18">
        <v>22.1</v>
      </c>
      <c r="E862" s="18">
        <v>7.6</v>
      </c>
      <c r="F862" s="18">
        <v>11.2</v>
      </c>
      <c r="G862" s="18">
        <v>277</v>
      </c>
      <c r="H862" s="18">
        <v>1020.4</v>
      </c>
      <c r="I862" s="18">
        <v>1</v>
      </c>
      <c r="J862" s="18">
        <v>0</v>
      </c>
      <c r="K862" s="18">
        <v>0</v>
      </c>
      <c r="L862" s="18">
        <v>0.8</v>
      </c>
      <c r="M862" s="18">
        <v>20.100000000000001</v>
      </c>
      <c r="N862">
        <v>226.4</v>
      </c>
      <c r="O862">
        <v>27</v>
      </c>
      <c r="P862">
        <v>26.4</v>
      </c>
      <c r="Q862" s="117">
        <v>0.59236111111111101</v>
      </c>
      <c r="S862" s="216">
        <f t="shared" si="41"/>
        <v>27</v>
      </c>
      <c r="T862" s="216">
        <f t="shared" si="40"/>
        <v>2.8999999999999986</v>
      </c>
      <c r="U862" s="208" t="str">
        <f t="shared" si="39"/>
        <v/>
      </c>
      <c r="V862" s="210"/>
      <c r="W862" s="238">
        <f t="shared" si="38"/>
        <v>60</v>
      </c>
      <c r="X862" s="350"/>
      <c r="AT862" s="129"/>
      <c r="AV862" s="114"/>
      <c r="AW862" s="18"/>
      <c r="AY862" s="130"/>
    </row>
    <row r="863" spans="2:51" x14ac:dyDescent="0.25">
      <c r="B863" s="18">
        <v>22.1</v>
      </c>
      <c r="C863" s="18">
        <v>81</v>
      </c>
      <c r="D863" s="18">
        <v>22.1</v>
      </c>
      <c r="E863" s="18">
        <v>11.5</v>
      </c>
      <c r="F863" s="18">
        <v>14.8</v>
      </c>
      <c r="G863" s="18">
        <v>251</v>
      </c>
      <c r="H863" s="18">
        <v>1020.4</v>
      </c>
      <c r="I863" s="18">
        <v>1</v>
      </c>
      <c r="J863" s="18">
        <v>0</v>
      </c>
      <c r="K863" s="18">
        <v>0</v>
      </c>
      <c r="L863" s="18">
        <v>0.8</v>
      </c>
      <c r="M863" s="18">
        <v>20.100000000000001</v>
      </c>
      <c r="N863">
        <v>226.4</v>
      </c>
      <c r="O863">
        <v>27</v>
      </c>
      <c r="P863">
        <v>26.4</v>
      </c>
      <c r="Q863" s="117">
        <v>0.593055555555556</v>
      </c>
      <c r="S863" s="216">
        <f t="shared" si="41"/>
        <v>27</v>
      </c>
      <c r="T863" s="216">
        <f t="shared" si="40"/>
        <v>2.8999999999999986</v>
      </c>
      <c r="U863" s="208" t="str">
        <f t="shared" si="39"/>
        <v/>
      </c>
      <c r="V863" s="210"/>
      <c r="W863" s="238">
        <f t="shared" si="38"/>
        <v>60</v>
      </c>
      <c r="X863" s="350"/>
      <c r="AT863" s="129"/>
      <c r="AV863" s="114"/>
      <c r="AW863" s="18"/>
      <c r="AY863" s="130"/>
    </row>
    <row r="864" spans="2:51" x14ac:dyDescent="0.25">
      <c r="B864" s="18">
        <v>22.1</v>
      </c>
      <c r="C864" s="18">
        <v>81</v>
      </c>
      <c r="D864" s="18">
        <v>22.1</v>
      </c>
      <c r="E864" s="18">
        <v>13.7</v>
      </c>
      <c r="F864" s="18">
        <v>16.600000000000001</v>
      </c>
      <c r="G864" s="18">
        <v>252</v>
      </c>
      <c r="H864" s="18">
        <v>1020.3</v>
      </c>
      <c r="I864" s="18">
        <v>1</v>
      </c>
      <c r="J864" s="18">
        <v>0</v>
      </c>
      <c r="K864" s="18">
        <v>0</v>
      </c>
      <c r="L864" s="18">
        <v>0.8</v>
      </c>
      <c r="M864" s="18">
        <v>20.100000000000001</v>
      </c>
      <c r="N864">
        <v>226.4</v>
      </c>
      <c r="O864">
        <v>27</v>
      </c>
      <c r="P864">
        <v>26.3</v>
      </c>
      <c r="Q864" s="117">
        <v>0.59375</v>
      </c>
      <c r="S864" s="216">
        <f t="shared" si="41"/>
        <v>27</v>
      </c>
      <c r="T864" s="216">
        <f t="shared" si="40"/>
        <v>2.8999999999999986</v>
      </c>
      <c r="U864" s="208" t="str">
        <f t="shared" si="39"/>
        <v/>
      </c>
      <c r="V864" s="210"/>
      <c r="W864" s="238">
        <f t="shared" si="38"/>
        <v>60</v>
      </c>
      <c r="X864" s="350"/>
      <c r="AT864" s="129"/>
      <c r="AV864" s="114"/>
      <c r="AW864" s="18"/>
      <c r="AY864" s="130"/>
    </row>
    <row r="865" spans="2:51" x14ac:dyDescent="0.25">
      <c r="B865" s="18">
        <v>22.1</v>
      </c>
      <c r="C865" s="18">
        <v>82</v>
      </c>
      <c r="D865" s="18">
        <v>22.1</v>
      </c>
      <c r="E865" s="18">
        <v>13.3</v>
      </c>
      <c r="F865" s="18">
        <v>18.399999999999999</v>
      </c>
      <c r="G865" s="18">
        <v>272</v>
      </c>
      <c r="H865" s="18">
        <v>1020.5</v>
      </c>
      <c r="I865" s="18">
        <v>1</v>
      </c>
      <c r="J865" s="18">
        <v>0</v>
      </c>
      <c r="K865" s="18">
        <v>0</v>
      </c>
      <c r="L865" s="18">
        <v>0.8</v>
      </c>
      <c r="M865" s="18">
        <v>20.100000000000001</v>
      </c>
      <c r="N865">
        <v>226.4</v>
      </c>
      <c r="O865">
        <v>26.9</v>
      </c>
      <c r="P865">
        <v>26.3</v>
      </c>
      <c r="Q865" s="117">
        <v>0.594444444444444</v>
      </c>
      <c r="S865" s="216">
        <f t="shared" si="41"/>
        <v>26.9</v>
      </c>
      <c r="T865" s="216">
        <f t="shared" si="40"/>
        <v>2.7999999999999972</v>
      </c>
      <c r="U865" s="208" t="str">
        <f t="shared" si="39"/>
        <v/>
      </c>
      <c r="V865" s="210"/>
      <c r="W865" s="238">
        <f t="shared" si="38"/>
        <v>60</v>
      </c>
      <c r="X865" s="350"/>
      <c r="AT865" s="129"/>
      <c r="AV865" s="114"/>
      <c r="AW865" s="18"/>
      <c r="AY865" s="130"/>
    </row>
    <row r="866" spans="2:51" x14ac:dyDescent="0.25">
      <c r="B866" s="18">
        <v>22</v>
      </c>
      <c r="C866" s="18">
        <v>82</v>
      </c>
      <c r="D866" s="18">
        <v>22</v>
      </c>
      <c r="E866" s="18">
        <v>14.8</v>
      </c>
      <c r="F866" s="18">
        <v>18.399999999999999</v>
      </c>
      <c r="G866" s="18">
        <v>244</v>
      </c>
      <c r="H866" s="18">
        <v>1020.4</v>
      </c>
      <c r="I866" s="18">
        <v>1</v>
      </c>
      <c r="J866" s="18">
        <v>0</v>
      </c>
      <c r="K866" s="18">
        <v>0</v>
      </c>
      <c r="L866" s="18">
        <v>0.8</v>
      </c>
      <c r="M866" s="18">
        <v>20.100000000000001</v>
      </c>
      <c r="N866">
        <v>226.4</v>
      </c>
      <c r="O866">
        <v>26.7</v>
      </c>
      <c r="P866">
        <v>26.2</v>
      </c>
      <c r="Q866" s="117">
        <v>0.59513888888888899</v>
      </c>
      <c r="S866" s="216">
        <f t="shared" si="41"/>
        <v>26.7</v>
      </c>
      <c r="T866" s="216">
        <f t="shared" si="40"/>
        <v>2.6999999999999993</v>
      </c>
      <c r="U866" s="208" t="str">
        <f t="shared" si="39"/>
        <v/>
      </c>
      <c r="V866" s="210"/>
      <c r="W866" s="238">
        <f t="shared" si="38"/>
        <v>60</v>
      </c>
      <c r="X866" s="350"/>
      <c r="AT866" s="129"/>
      <c r="AV866" s="114"/>
      <c r="AW866" s="18"/>
      <c r="AY866" s="130"/>
    </row>
    <row r="867" spans="2:51" x14ac:dyDescent="0.25">
      <c r="B867" s="18">
        <v>21.8</v>
      </c>
      <c r="C867" s="18">
        <v>83</v>
      </c>
      <c r="D867" s="18">
        <v>21.8</v>
      </c>
      <c r="E867" s="18">
        <v>15.5</v>
      </c>
      <c r="F867" s="18">
        <v>18.399999999999999</v>
      </c>
      <c r="G867" s="18">
        <v>256</v>
      </c>
      <c r="H867" s="18">
        <v>1020.5</v>
      </c>
      <c r="I867" s="18">
        <v>1</v>
      </c>
      <c r="J867" s="18">
        <v>0</v>
      </c>
      <c r="K867" s="18">
        <v>0</v>
      </c>
      <c r="L867" s="18">
        <v>0.8</v>
      </c>
      <c r="M867" s="18">
        <v>20.100000000000001</v>
      </c>
      <c r="N867">
        <v>226.4</v>
      </c>
      <c r="O867">
        <v>26.4</v>
      </c>
      <c r="P867">
        <v>26.1</v>
      </c>
      <c r="Q867" s="117">
        <v>0.59583333333333299</v>
      </c>
      <c r="S867" s="216">
        <f t="shared" si="41"/>
        <v>26.4</v>
      </c>
      <c r="T867" s="216">
        <f t="shared" si="40"/>
        <v>2.5999999999999979</v>
      </c>
      <c r="U867" s="208" t="str">
        <f t="shared" si="39"/>
        <v/>
      </c>
      <c r="V867" s="210"/>
      <c r="W867" s="238">
        <f t="shared" si="38"/>
        <v>60</v>
      </c>
      <c r="X867" s="350"/>
      <c r="AT867" s="129"/>
      <c r="AV867" s="114"/>
      <c r="AW867" s="18"/>
      <c r="AY867" s="130"/>
    </row>
    <row r="868" spans="2:51" x14ac:dyDescent="0.25">
      <c r="B868" s="18">
        <v>21.7</v>
      </c>
      <c r="C868" s="18">
        <v>83</v>
      </c>
      <c r="D868" s="18">
        <v>21.7</v>
      </c>
      <c r="E868" s="18">
        <v>7.9</v>
      </c>
      <c r="F868" s="18">
        <v>13</v>
      </c>
      <c r="G868" s="18">
        <v>241</v>
      </c>
      <c r="H868" s="18">
        <v>1020.5</v>
      </c>
      <c r="I868" s="18">
        <v>0</v>
      </c>
      <c r="J868" s="18">
        <v>0</v>
      </c>
      <c r="K868" s="18">
        <v>0</v>
      </c>
      <c r="L868" s="18">
        <v>0.8</v>
      </c>
      <c r="M868" s="18">
        <v>20.100000000000001</v>
      </c>
      <c r="N868">
        <v>226.4</v>
      </c>
      <c r="O868">
        <v>26.2</v>
      </c>
      <c r="P868">
        <v>25.9</v>
      </c>
      <c r="Q868" s="117">
        <v>0.59652777777777799</v>
      </c>
      <c r="S868" s="216">
        <f t="shared" si="41"/>
        <v>26.2</v>
      </c>
      <c r="T868" s="216">
        <f t="shared" si="40"/>
        <v>2.5</v>
      </c>
      <c r="U868" s="208" t="str">
        <f t="shared" si="39"/>
        <v/>
      </c>
      <c r="V868" s="210"/>
      <c r="W868" s="238">
        <f t="shared" si="38"/>
        <v>60</v>
      </c>
      <c r="X868" s="350"/>
      <c r="AT868" s="129"/>
      <c r="AV868" s="114"/>
      <c r="AW868" s="18"/>
      <c r="AY868" s="130"/>
    </row>
    <row r="869" spans="2:51" x14ac:dyDescent="0.25">
      <c r="B869" s="18">
        <v>21.7</v>
      </c>
      <c r="C869" s="18">
        <v>83</v>
      </c>
      <c r="D869" s="18">
        <v>21.7</v>
      </c>
      <c r="E869" s="18">
        <v>11.2</v>
      </c>
      <c r="F869" s="18">
        <v>16.600000000000001</v>
      </c>
      <c r="G869" s="18">
        <v>221</v>
      </c>
      <c r="H869" s="18">
        <v>1020.6</v>
      </c>
      <c r="I869" s="18">
        <v>0</v>
      </c>
      <c r="J869" s="18">
        <v>0</v>
      </c>
      <c r="K869" s="18">
        <v>0</v>
      </c>
      <c r="L869" s="18">
        <v>0.8</v>
      </c>
      <c r="M869" s="18">
        <v>20.100000000000001</v>
      </c>
      <c r="N869">
        <v>226.4</v>
      </c>
      <c r="O869">
        <v>25.9</v>
      </c>
      <c r="P869">
        <v>25.7</v>
      </c>
      <c r="Q869" s="117">
        <v>0.59722222222222199</v>
      </c>
      <c r="S869" s="216">
        <f t="shared" si="41"/>
        <v>25.9</v>
      </c>
      <c r="T869" s="216">
        <f t="shared" si="40"/>
        <v>2.1999999999999993</v>
      </c>
      <c r="U869" s="208" t="str">
        <f t="shared" si="39"/>
        <v/>
      </c>
      <c r="V869" s="210"/>
      <c r="W869" s="238">
        <f t="shared" si="38"/>
        <v>60</v>
      </c>
      <c r="X869" s="350"/>
      <c r="AT869" s="129"/>
      <c r="AV869" s="114"/>
      <c r="AW869" s="18"/>
      <c r="AY869" s="130"/>
    </row>
    <row r="870" spans="2:51" x14ac:dyDescent="0.25">
      <c r="B870" s="18">
        <v>21.7</v>
      </c>
      <c r="C870" s="18">
        <v>83</v>
      </c>
      <c r="D870" s="18">
        <v>21.7</v>
      </c>
      <c r="E870" s="18">
        <v>11.5</v>
      </c>
      <c r="F870" s="18">
        <v>18.399999999999999</v>
      </c>
      <c r="G870" s="18">
        <v>261</v>
      </c>
      <c r="H870" s="18">
        <v>1020.5</v>
      </c>
      <c r="I870" s="18">
        <v>0</v>
      </c>
      <c r="J870" s="18">
        <v>0</v>
      </c>
      <c r="K870" s="18">
        <v>0</v>
      </c>
      <c r="L870" s="18">
        <v>0.8</v>
      </c>
      <c r="M870" s="18">
        <v>20.100000000000001</v>
      </c>
      <c r="N870">
        <v>226.4</v>
      </c>
      <c r="O870">
        <v>25.7</v>
      </c>
      <c r="P870">
        <v>25.6</v>
      </c>
      <c r="Q870" s="117">
        <v>0.59791666666666698</v>
      </c>
      <c r="S870" s="216">
        <f t="shared" si="41"/>
        <v>25.7</v>
      </c>
      <c r="T870" s="216">
        <f t="shared" si="40"/>
        <v>2</v>
      </c>
      <c r="U870" s="208" t="str">
        <f t="shared" si="39"/>
        <v/>
      </c>
      <c r="V870" s="210"/>
      <c r="W870" s="238">
        <f t="shared" si="38"/>
        <v>60</v>
      </c>
      <c r="X870" s="350"/>
      <c r="AT870" s="129"/>
      <c r="AV870" s="114"/>
      <c r="AW870" s="18"/>
      <c r="AY870" s="130"/>
    </row>
    <row r="871" spans="2:51" x14ac:dyDescent="0.25">
      <c r="B871" s="18">
        <v>21.7</v>
      </c>
      <c r="C871" s="18">
        <v>83</v>
      </c>
      <c r="D871" s="18">
        <v>21.7</v>
      </c>
      <c r="E871" s="18">
        <v>10.1</v>
      </c>
      <c r="F871" s="18">
        <v>13</v>
      </c>
      <c r="G871" s="18">
        <v>249</v>
      </c>
      <c r="H871" s="18">
        <v>1020.7</v>
      </c>
      <c r="I871" s="18">
        <v>0</v>
      </c>
      <c r="J871" s="18">
        <v>0</v>
      </c>
      <c r="K871" s="18">
        <v>0</v>
      </c>
      <c r="L871" s="18">
        <v>0.8</v>
      </c>
      <c r="M871" s="18">
        <v>20.100000000000001</v>
      </c>
      <c r="N871">
        <v>226.4</v>
      </c>
      <c r="O871">
        <v>25.5</v>
      </c>
      <c r="P871">
        <v>25.4</v>
      </c>
      <c r="Q871" s="117">
        <v>0.59861111111111098</v>
      </c>
      <c r="S871" s="216">
        <f t="shared" si="41"/>
        <v>25.5</v>
      </c>
      <c r="T871" s="216">
        <f t="shared" si="40"/>
        <v>1.8000000000000007</v>
      </c>
      <c r="U871" s="208" t="str">
        <f t="shared" si="39"/>
        <v/>
      </c>
      <c r="V871" s="210"/>
      <c r="W871" s="238">
        <f t="shared" si="38"/>
        <v>60</v>
      </c>
      <c r="X871" s="350"/>
      <c r="AT871" s="129"/>
      <c r="AV871" s="114"/>
      <c r="AW871" s="18"/>
      <c r="AY871" s="130"/>
    </row>
    <row r="872" spans="2:51" x14ac:dyDescent="0.25">
      <c r="B872" s="18">
        <v>21.7</v>
      </c>
      <c r="C872" s="18">
        <v>83</v>
      </c>
      <c r="D872" s="18">
        <v>21.7</v>
      </c>
      <c r="E872" s="18">
        <v>9</v>
      </c>
      <c r="F872" s="18">
        <v>13</v>
      </c>
      <c r="G872" s="18">
        <v>248</v>
      </c>
      <c r="H872" s="18">
        <v>1020.5</v>
      </c>
      <c r="I872" s="18">
        <v>1</v>
      </c>
      <c r="J872" s="18">
        <v>0</v>
      </c>
      <c r="K872" s="18">
        <v>0</v>
      </c>
      <c r="L872" s="18">
        <v>0.8</v>
      </c>
      <c r="M872" s="18">
        <v>20.100000000000001</v>
      </c>
      <c r="N872">
        <v>226.4</v>
      </c>
      <c r="O872">
        <v>25.4</v>
      </c>
      <c r="P872">
        <v>25.3</v>
      </c>
      <c r="Q872" s="117">
        <v>0.59930555555555598</v>
      </c>
      <c r="S872" s="216">
        <f t="shared" si="41"/>
        <v>25.4</v>
      </c>
      <c r="T872" s="216">
        <f t="shared" si="40"/>
        <v>1.6999999999999993</v>
      </c>
      <c r="U872" s="208" t="str">
        <f t="shared" si="39"/>
        <v/>
      </c>
      <c r="V872" s="210"/>
      <c r="W872" s="238">
        <f t="shared" si="38"/>
        <v>60</v>
      </c>
      <c r="X872" s="350"/>
      <c r="AT872" s="129"/>
      <c r="AV872" s="114"/>
      <c r="AW872" s="18"/>
      <c r="AY872" s="130"/>
    </row>
    <row r="873" spans="2:51" x14ac:dyDescent="0.25">
      <c r="B873" s="18">
        <v>21.6</v>
      </c>
      <c r="C873" s="18">
        <v>83</v>
      </c>
      <c r="D873" s="18">
        <v>21.6</v>
      </c>
      <c r="E873" s="18">
        <v>13</v>
      </c>
      <c r="F873" s="18">
        <v>22</v>
      </c>
      <c r="G873" s="18">
        <v>229</v>
      </c>
      <c r="H873" s="18">
        <v>1020.6</v>
      </c>
      <c r="I873" s="18">
        <v>1</v>
      </c>
      <c r="J873" s="18">
        <v>0</v>
      </c>
      <c r="K873" s="18">
        <v>0</v>
      </c>
      <c r="L873" s="18">
        <v>0.8</v>
      </c>
      <c r="M873" s="18">
        <v>20.100000000000001</v>
      </c>
      <c r="N873">
        <v>226.4</v>
      </c>
      <c r="O873">
        <v>25.3</v>
      </c>
      <c r="P873">
        <v>25.2</v>
      </c>
      <c r="Q873" s="117">
        <v>0.6</v>
      </c>
      <c r="S873" s="216">
        <f t="shared" si="41"/>
        <v>25.3</v>
      </c>
      <c r="T873" s="216">
        <f t="shared" si="40"/>
        <v>1.6999999999999993</v>
      </c>
      <c r="U873" s="208" t="str">
        <f t="shared" si="39"/>
        <v/>
      </c>
      <c r="V873" s="210"/>
      <c r="W873" s="238">
        <f t="shared" si="38"/>
        <v>60</v>
      </c>
      <c r="X873" s="350"/>
      <c r="AT873" s="129"/>
      <c r="AV873" s="114"/>
      <c r="AW873" s="18"/>
      <c r="AY873" s="130"/>
    </row>
    <row r="874" spans="2:51" x14ac:dyDescent="0.25">
      <c r="B874" s="18">
        <v>21.6</v>
      </c>
      <c r="C874" s="18">
        <v>83</v>
      </c>
      <c r="D874" s="18">
        <v>21.6</v>
      </c>
      <c r="E874" s="18">
        <v>10.4</v>
      </c>
      <c r="F874" s="18">
        <v>14.8</v>
      </c>
      <c r="G874" s="18">
        <v>266</v>
      </c>
      <c r="H874" s="18">
        <v>1020.8</v>
      </c>
      <c r="I874" s="18">
        <v>1</v>
      </c>
      <c r="J874" s="18">
        <v>0</v>
      </c>
      <c r="K874" s="18">
        <v>0</v>
      </c>
      <c r="L874" s="18">
        <v>0.8</v>
      </c>
      <c r="M874" s="18">
        <v>20.100000000000001</v>
      </c>
      <c r="N874">
        <v>226.4</v>
      </c>
      <c r="O874">
        <v>25.2</v>
      </c>
      <c r="P874">
        <v>25.1</v>
      </c>
      <c r="Q874" s="117">
        <v>0.60069444444444398</v>
      </c>
      <c r="S874" s="216">
        <f t="shared" si="41"/>
        <v>25.2</v>
      </c>
      <c r="T874" s="216">
        <f t="shared" si="40"/>
        <v>1.5999999999999979</v>
      </c>
      <c r="U874" s="208" t="str">
        <f t="shared" si="39"/>
        <v/>
      </c>
      <c r="V874" s="210"/>
      <c r="W874" s="238">
        <f t="shared" si="38"/>
        <v>60</v>
      </c>
      <c r="X874" s="350"/>
      <c r="AT874" s="129"/>
      <c r="AV874" s="114"/>
      <c r="AW874" s="18"/>
      <c r="AY874" s="130"/>
    </row>
    <row r="875" spans="2:51" x14ac:dyDescent="0.25">
      <c r="B875" s="18">
        <v>21.6</v>
      </c>
      <c r="C875" s="18">
        <v>83</v>
      </c>
      <c r="D875" s="18">
        <v>21.6</v>
      </c>
      <c r="E875" s="18">
        <v>6.1</v>
      </c>
      <c r="F875" s="18">
        <v>9.4</v>
      </c>
      <c r="G875" s="18">
        <v>292</v>
      </c>
      <c r="H875" s="18">
        <v>1020.6</v>
      </c>
      <c r="I875" s="18">
        <v>1</v>
      </c>
      <c r="J875" s="18">
        <v>0</v>
      </c>
      <c r="K875" s="18">
        <v>0</v>
      </c>
      <c r="L875" s="18">
        <v>0.8</v>
      </c>
      <c r="M875" s="18">
        <v>20.100000000000001</v>
      </c>
      <c r="N875">
        <v>226.4</v>
      </c>
      <c r="O875">
        <v>25.1</v>
      </c>
      <c r="P875">
        <v>25</v>
      </c>
      <c r="Q875" s="117">
        <v>0.60138888888888897</v>
      </c>
      <c r="S875" s="216">
        <f t="shared" si="41"/>
        <v>25.1</v>
      </c>
      <c r="T875" s="216">
        <f t="shared" si="40"/>
        <v>1.5</v>
      </c>
      <c r="U875" s="208" t="str">
        <f t="shared" si="39"/>
        <v/>
      </c>
      <c r="V875" s="210"/>
      <c r="W875" s="238">
        <f t="shared" si="38"/>
        <v>60</v>
      </c>
      <c r="X875" s="350"/>
      <c r="AT875" s="129"/>
      <c r="AV875" s="114"/>
      <c r="AW875" s="18"/>
      <c r="AY875" s="130"/>
    </row>
    <row r="876" spans="2:51" x14ac:dyDescent="0.25">
      <c r="B876" s="18">
        <v>21.6</v>
      </c>
      <c r="C876" s="18">
        <v>83</v>
      </c>
      <c r="D876" s="18">
        <v>21.6</v>
      </c>
      <c r="E876" s="18">
        <v>5.4</v>
      </c>
      <c r="F876" s="18">
        <v>7.2</v>
      </c>
      <c r="G876" s="18">
        <v>304</v>
      </c>
      <c r="H876" s="18">
        <v>1020.4</v>
      </c>
      <c r="I876" s="18">
        <v>1</v>
      </c>
      <c r="J876" s="18">
        <v>0</v>
      </c>
      <c r="K876" s="18">
        <v>0</v>
      </c>
      <c r="L876" s="18">
        <v>0.8</v>
      </c>
      <c r="M876" s="18">
        <v>20.100000000000001</v>
      </c>
      <c r="N876">
        <v>226.4</v>
      </c>
      <c r="O876">
        <v>25.1</v>
      </c>
      <c r="P876">
        <v>25</v>
      </c>
      <c r="Q876" s="117">
        <v>0.60208333333333297</v>
      </c>
      <c r="S876" s="216">
        <f t="shared" si="41"/>
        <v>25.1</v>
      </c>
      <c r="T876" s="216">
        <f t="shared" si="40"/>
        <v>1.5</v>
      </c>
      <c r="U876" s="208" t="str">
        <f t="shared" si="39"/>
        <v/>
      </c>
      <c r="V876" s="210"/>
      <c r="W876" s="238">
        <f t="shared" si="38"/>
        <v>60</v>
      </c>
      <c r="X876" s="350"/>
      <c r="AT876" s="129"/>
      <c r="AV876" s="114"/>
      <c r="AW876" s="18"/>
      <c r="AY876" s="130"/>
    </row>
    <row r="877" spans="2:51" x14ac:dyDescent="0.25">
      <c r="B877" s="18">
        <v>21.6</v>
      </c>
      <c r="C877" s="18">
        <v>83</v>
      </c>
      <c r="D877" s="18">
        <v>21.6</v>
      </c>
      <c r="E877" s="18">
        <v>9.4</v>
      </c>
      <c r="F877" s="18">
        <v>11.2</v>
      </c>
      <c r="G877" s="18">
        <v>224</v>
      </c>
      <c r="H877" s="18">
        <v>1020.5</v>
      </c>
      <c r="I877" s="18">
        <v>1</v>
      </c>
      <c r="J877" s="18">
        <v>0</v>
      </c>
      <c r="K877" s="18">
        <v>0</v>
      </c>
      <c r="L877" s="18">
        <v>0.8</v>
      </c>
      <c r="M877" s="18">
        <v>20.100000000000001</v>
      </c>
      <c r="N877">
        <v>226.4</v>
      </c>
      <c r="O877">
        <v>25.1</v>
      </c>
      <c r="P877">
        <v>25</v>
      </c>
      <c r="Q877" s="117">
        <v>0.60277777777777797</v>
      </c>
      <c r="S877" s="216">
        <f t="shared" si="41"/>
        <v>25.1</v>
      </c>
      <c r="T877" s="216">
        <f t="shared" si="40"/>
        <v>1.5</v>
      </c>
      <c r="U877" s="208" t="str">
        <f t="shared" si="39"/>
        <v/>
      </c>
      <c r="V877" s="210"/>
      <c r="W877" s="238">
        <f t="shared" si="38"/>
        <v>60</v>
      </c>
      <c r="X877" s="350"/>
      <c r="AT877" s="129"/>
      <c r="AV877" s="114"/>
      <c r="AW877" s="18"/>
      <c r="AY877" s="130"/>
    </row>
    <row r="878" spans="2:51" x14ac:dyDescent="0.25">
      <c r="B878" s="18">
        <v>21.7</v>
      </c>
      <c r="C878" s="18">
        <v>83</v>
      </c>
      <c r="D878" s="18">
        <v>21.7</v>
      </c>
      <c r="E878" s="18">
        <v>4.7</v>
      </c>
      <c r="F878" s="18">
        <v>7.2</v>
      </c>
      <c r="G878" s="18">
        <v>301</v>
      </c>
      <c r="H878" s="18">
        <v>1020.6</v>
      </c>
      <c r="I878" s="18">
        <v>1</v>
      </c>
      <c r="J878" s="18">
        <v>0</v>
      </c>
      <c r="K878" s="18">
        <v>0</v>
      </c>
      <c r="L878" s="18">
        <v>0.8</v>
      </c>
      <c r="M878" s="18">
        <v>20.100000000000001</v>
      </c>
      <c r="N878">
        <v>226.4</v>
      </c>
      <c r="O878">
        <v>25.1</v>
      </c>
      <c r="P878">
        <v>24.9</v>
      </c>
      <c r="Q878" s="117">
        <v>0.60347222222222197</v>
      </c>
      <c r="S878" s="216">
        <f t="shared" si="41"/>
        <v>25.1</v>
      </c>
      <c r="T878" s="216">
        <f t="shared" si="40"/>
        <v>1.4000000000000021</v>
      </c>
      <c r="U878" s="208" t="str">
        <f t="shared" si="39"/>
        <v/>
      </c>
      <c r="V878" s="210"/>
      <c r="W878" s="238">
        <f t="shared" si="38"/>
        <v>60</v>
      </c>
      <c r="X878" s="350"/>
      <c r="AT878" s="129"/>
      <c r="AV878" s="114"/>
      <c r="AW878" s="18"/>
      <c r="AY878" s="130"/>
    </row>
    <row r="879" spans="2:51" x14ac:dyDescent="0.25">
      <c r="B879" s="18">
        <v>21.7</v>
      </c>
      <c r="C879" s="18">
        <v>83</v>
      </c>
      <c r="D879" s="18">
        <v>21.7</v>
      </c>
      <c r="E879" s="18">
        <v>6.8</v>
      </c>
      <c r="F879" s="18">
        <v>9.4</v>
      </c>
      <c r="G879" s="18">
        <v>178</v>
      </c>
      <c r="H879" s="18">
        <v>1020.4</v>
      </c>
      <c r="I879" s="18">
        <v>1</v>
      </c>
      <c r="J879" s="18">
        <v>0</v>
      </c>
      <c r="K879" s="18">
        <v>0</v>
      </c>
      <c r="L879" s="18">
        <v>0.8</v>
      </c>
      <c r="M879" s="18">
        <v>20.100000000000001</v>
      </c>
      <c r="N879">
        <v>226.4</v>
      </c>
      <c r="O879">
        <v>25.2</v>
      </c>
      <c r="P879">
        <v>25</v>
      </c>
      <c r="Q879" s="117">
        <v>0.60416666666666696</v>
      </c>
      <c r="S879" s="216">
        <f t="shared" si="41"/>
        <v>25.2</v>
      </c>
      <c r="T879" s="216">
        <f t="shared" si="40"/>
        <v>1.5</v>
      </c>
      <c r="U879" s="208" t="str">
        <f t="shared" si="39"/>
        <v/>
      </c>
      <c r="V879" s="210"/>
      <c r="W879" s="238">
        <f t="shared" si="38"/>
        <v>60</v>
      </c>
      <c r="X879" s="350"/>
      <c r="AT879" s="129"/>
      <c r="AV879" s="114"/>
      <c r="AW879" s="18"/>
      <c r="AY879" s="130"/>
    </row>
    <row r="880" spans="2:51" x14ac:dyDescent="0.25">
      <c r="B880" s="18">
        <v>21.8</v>
      </c>
      <c r="C880" s="18">
        <v>83</v>
      </c>
      <c r="D880" s="18">
        <v>21.8</v>
      </c>
      <c r="E880" s="18">
        <v>10.8</v>
      </c>
      <c r="F880" s="18">
        <v>14.8</v>
      </c>
      <c r="G880" s="18">
        <v>258</v>
      </c>
      <c r="H880" s="18">
        <v>1020.4</v>
      </c>
      <c r="I880" s="18">
        <v>1</v>
      </c>
      <c r="J880" s="18">
        <v>0</v>
      </c>
      <c r="K880" s="18">
        <v>0</v>
      </c>
      <c r="L880" s="18">
        <v>0.8</v>
      </c>
      <c r="M880" s="18">
        <v>20.100000000000001</v>
      </c>
      <c r="N880">
        <v>226.4</v>
      </c>
      <c r="O880">
        <v>25.2</v>
      </c>
      <c r="P880">
        <v>25</v>
      </c>
      <c r="Q880" s="117">
        <v>0.60486111111111096</v>
      </c>
      <c r="S880" s="216">
        <f t="shared" si="41"/>
        <v>25.2</v>
      </c>
      <c r="T880" s="216">
        <f t="shared" si="40"/>
        <v>1.3999999999999986</v>
      </c>
      <c r="U880" s="208" t="str">
        <f t="shared" si="39"/>
        <v/>
      </c>
      <c r="V880" s="210"/>
      <c r="W880" s="238">
        <f t="shared" si="38"/>
        <v>60</v>
      </c>
      <c r="X880" s="350"/>
      <c r="AT880" s="129"/>
      <c r="AV880" s="114"/>
      <c r="AW880" s="18"/>
      <c r="AY880" s="130"/>
    </row>
    <row r="881" spans="2:51" x14ac:dyDescent="0.25">
      <c r="B881" s="18">
        <v>21.8</v>
      </c>
      <c r="C881" s="18">
        <v>83</v>
      </c>
      <c r="D881" s="18">
        <v>21.8</v>
      </c>
      <c r="E881" s="18">
        <v>5.4</v>
      </c>
      <c r="F881" s="18">
        <v>7.2</v>
      </c>
      <c r="G881" s="18">
        <v>294</v>
      </c>
      <c r="H881" s="18">
        <v>1020.6</v>
      </c>
      <c r="I881" s="18">
        <v>1</v>
      </c>
      <c r="J881" s="18">
        <v>0</v>
      </c>
      <c r="K881" s="18">
        <v>0</v>
      </c>
      <c r="L881" s="18">
        <v>0.8</v>
      </c>
      <c r="M881" s="18">
        <v>20.100000000000001</v>
      </c>
      <c r="N881">
        <v>226.4</v>
      </c>
      <c r="O881">
        <v>25.3</v>
      </c>
      <c r="P881">
        <v>25</v>
      </c>
      <c r="Q881" s="117">
        <v>0.60555555555555596</v>
      </c>
      <c r="S881" s="216">
        <f t="shared" si="41"/>
        <v>25.3</v>
      </c>
      <c r="T881" s="216">
        <f t="shared" si="40"/>
        <v>1.5</v>
      </c>
      <c r="U881" s="208" t="str">
        <f t="shared" si="39"/>
        <v/>
      </c>
      <c r="V881" s="210"/>
      <c r="W881" s="238">
        <f t="shared" si="38"/>
        <v>60</v>
      </c>
      <c r="X881" s="350"/>
      <c r="AT881" s="129"/>
      <c r="AV881" s="114"/>
      <c r="AW881" s="18"/>
      <c r="AY881" s="130"/>
    </row>
    <row r="882" spans="2:51" x14ac:dyDescent="0.25">
      <c r="B882" s="18">
        <v>21.8</v>
      </c>
      <c r="C882" s="18">
        <v>83</v>
      </c>
      <c r="D882" s="18">
        <v>21.8</v>
      </c>
      <c r="E882" s="18">
        <v>9.6999999999999993</v>
      </c>
      <c r="F882" s="18">
        <v>14.8</v>
      </c>
      <c r="G882" s="18">
        <v>247</v>
      </c>
      <c r="H882" s="18">
        <v>1020.5</v>
      </c>
      <c r="I882" s="18">
        <v>1</v>
      </c>
      <c r="J882" s="18">
        <v>0</v>
      </c>
      <c r="K882" s="18">
        <v>0</v>
      </c>
      <c r="L882" s="18">
        <v>0.8</v>
      </c>
      <c r="M882" s="18">
        <v>20.100000000000001</v>
      </c>
      <c r="N882">
        <v>226.4</v>
      </c>
      <c r="O882">
        <v>25.4</v>
      </c>
      <c r="P882">
        <v>25</v>
      </c>
      <c r="Q882" s="117">
        <v>0.60624999999999996</v>
      </c>
      <c r="S882" s="216">
        <f t="shared" si="41"/>
        <v>25.4</v>
      </c>
      <c r="T882" s="216">
        <f t="shared" si="40"/>
        <v>1.5999999999999979</v>
      </c>
      <c r="U882" s="208" t="str">
        <f t="shared" si="39"/>
        <v/>
      </c>
      <c r="V882" s="210"/>
      <c r="W882" s="238">
        <f t="shared" ref="W882:W945" si="42">IF(OR(O882&gt;60+2,P882&gt;B882+2),60,"")</f>
        <v>60</v>
      </c>
      <c r="X882" s="350"/>
      <c r="AT882" s="129"/>
      <c r="AV882" s="114"/>
      <c r="AW882" s="18"/>
      <c r="AY882" s="130"/>
    </row>
    <row r="883" spans="2:51" x14ac:dyDescent="0.25">
      <c r="B883" s="18">
        <v>21.8</v>
      </c>
      <c r="C883" s="18">
        <v>82</v>
      </c>
      <c r="D883" s="18">
        <v>21.8</v>
      </c>
      <c r="E883" s="18">
        <v>10.8</v>
      </c>
      <c r="F883" s="18">
        <v>16.600000000000001</v>
      </c>
      <c r="G883" s="18">
        <v>277</v>
      </c>
      <c r="H883" s="18">
        <v>1020.6</v>
      </c>
      <c r="I883" s="18">
        <v>1</v>
      </c>
      <c r="J883" s="18">
        <v>0</v>
      </c>
      <c r="K883" s="18">
        <v>0</v>
      </c>
      <c r="L883" s="18">
        <v>0.8</v>
      </c>
      <c r="M883" s="18">
        <v>20.100000000000001</v>
      </c>
      <c r="N883">
        <v>226.4</v>
      </c>
      <c r="O883">
        <v>25.4</v>
      </c>
      <c r="P883">
        <v>25.1</v>
      </c>
      <c r="Q883" s="117">
        <v>0.60694444444444495</v>
      </c>
      <c r="S883" s="216">
        <f t="shared" si="41"/>
        <v>25.4</v>
      </c>
      <c r="T883" s="216">
        <f t="shared" si="40"/>
        <v>1.5999999999999979</v>
      </c>
      <c r="U883" s="208" t="str">
        <f t="shared" si="39"/>
        <v/>
      </c>
      <c r="V883" s="210"/>
      <c r="W883" s="238">
        <f t="shared" si="42"/>
        <v>60</v>
      </c>
      <c r="X883" s="350"/>
      <c r="AT883" s="129"/>
      <c r="AV883" s="114"/>
      <c r="AW883" s="18"/>
      <c r="AY883" s="130"/>
    </row>
    <row r="884" spans="2:51" x14ac:dyDescent="0.25">
      <c r="B884" s="18">
        <v>21.8</v>
      </c>
      <c r="C884" s="18">
        <v>83</v>
      </c>
      <c r="D884" s="18">
        <v>21.8</v>
      </c>
      <c r="E884" s="18">
        <v>7.2</v>
      </c>
      <c r="F884" s="18">
        <v>9.4</v>
      </c>
      <c r="G884" s="18">
        <v>249</v>
      </c>
      <c r="H884" s="18">
        <v>1020.6</v>
      </c>
      <c r="I884" s="18">
        <v>1</v>
      </c>
      <c r="J884" s="18">
        <v>0</v>
      </c>
      <c r="K884" s="18">
        <v>0</v>
      </c>
      <c r="L884" s="18">
        <v>0.8</v>
      </c>
      <c r="M884" s="18">
        <v>20.100000000000001</v>
      </c>
      <c r="N884">
        <v>226.4</v>
      </c>
      <c r="O884">
        <v>25.5</v>
      </c>
      <c r="P884">
        <v>25.1</v>
      </c>
      <c r="Q884" s="117">
        <v>0.60763888888888895</v>
      </c>
      <c r="S884" s="216">
        <f t="shared" si="41"/>
        <v>25.5</v>
      </c>
      <c r="T884" s="216">
        <f t="shared" si="40"/>
        <v>1.6999999999999993</v>
      </c>
      <c r="U884" s="208" t="str">
        <f t="shared" si="39"/>
        <v/>
      </c>
      <c r="V884" s="210"/>
      <c r="W884" s="238">
        <f t="shared" si="42"/>
        <v>60</v>
      </c>
      <c r="X884" s="350"/>
      <c r="AT884" s="129"/>
      <c r="AV884" s="114"/>
      <c r="AW884" s="18"/>
      <c r="AY884" s="130"/>
    </row>
    <row r="885" spans="2:51" x14ac:dyDescent="0.25">
      <c r="B885" s="18">
        <v>21.8</v>
      </c>
      <c r="C885" s="18">
        <v>83</v>
      </c>
      <c r="D885" s="18">
        <v>21.8</v>
      </c>
      <c r="E885" s="18">
        <v>5.4</v>
      </c>
      <c r="F885" s="18">
        <v>7.2</v>
      </c>
      <c r="G885" s="18">
        <v>319</v>
      </c>
      <c r="H885" s="18">
        <v>1020.5</v>
      </c>
      <c r="I885" s="18">
        <v>1</v>
      </c>
      <c r="J885" s="18">
        <v>0</v>
      </c>
      <c r="K885" s="18">
        <v>0</v>
      </c>
      <c r="L885" s="18">
        <v>0.8</v>
      </c>
      <c r="M885" s="18">
        <v>20.100000000000001</v>
      </c>
      <c r="N885">
        <v>226.4</v>
      </c>
      <c r="O885">
        <v>25.6</v>
      </c>
      <c r="P885">
        <v>25.1</v>
      </c>
      <c r="Q885" s="117">
        <v>0.60833333333333295</v>
      </c>
      <c r="S885" s="216">
        <f t="shared" si="41"/>
        <v>25.6</v>
      </c>
      <c r="T885" s="216">
        <f t="shared" si="40"/>
        <v>1.8000000000000007</v>
      </c>
      <c r="U885" s="208" t="str">
        <f t="shared" si="39"/>
        <v/>
      </c>
      <c r="V885" s="210"/>
      <c r="W885" s="238">
        <f t="shared" si="42"/>
        <v>60</v>
      </c>
      <c r="X885" s="350"/>
      <c r="AT885" s="129"/>
      <c r="AV885" s="114"/>
      <c r="AW885" s="18"/>
      <c r="AY885" s="130"/>
    </row>
    <row r="886" spans="2:51" x14ac:dyDescent="0.25">
      <c r="B886" s="18">
        <v>21.8</v>
      </c>
      <c r="C886" s="18">
        <v>82</v>
      </c>
      <c r="D886" s="18">
        <v>21.8</v>
      </c>
      <c r="E886" s="18">
        <v>11.2</v>
      </c>
      <c r="F886" s="18">
        <v>14.8</v>
      </c>
      <c r="G886" s="18">
        <v>287</v>
      </c>
      <c r="H886" s="18">
        <v>1020.6</v>
      </c>
      <c r="I886" s="18">
        <v>1</v>
      </c>
      <c r="J886" s="18">
        <v>0</v>
      </c>
      <c r="K886" s="18">
        <v>0</v>
      </c>
      <c r="L886" s="18">
        <v>0.8</v>
      </c>
      <c r="M886" s="18">
        <v>20.100000000000001</v>
      </c>
      <c r="N886">
        <v>226.4</v>
      </c>
      <c r="O886">
        <v>25.7</v>
      </c>
      <c r="P886">
        <v>25.2</v>
      </c>
      <c r="Q886" s="117">
        <v>0.60902777777777795</v>
      </c>
      <c r="S886" s="216">
        <f t="shared" si="41"/>
        <v>25.7</v>
      </c>
      <c r="T886" s="216">
        <f t="shared" si="40"/>
        <v>1.8999999999999986</v>
      </c>
      <c r="U886" s="208" t="str">
        <f t="shared" si="39"/>
        <v/>
      </c>
      <c r="V886" s="210"/>
      <c r="W886" s="238">
        <f t="shared" si="42"/>
        <v>60</v>
      </c>
      <c r="X886" s="350"/>
      <c r="AT886" s="129"/>
      <c r="AV886" s="114"/>
      <c r="AW886" s="18"/>
      <c r="AY886" s="130"/>
    </row>
    <row r="887" spans="2:51" x14ac:dyDescent="0.25">
      <c r="B887" s="18">
        <v>21.8</v>
      </c>
      <c r="C887" s="18">
        <v>83</v>
      </c>
      <c r="D887" s="18">
        <v>21.8</v>
      </c>
      <c r="E887" s="18">
        <v>4.7</v>
      </c>
      <c r="F887" s="18">
        <v>5.4</v>
      </c>
      <c r="G887" s="18">
        <v>252</v>
      </c>
      <c r="H887" s="18">
        <v>1020.4</v>
      </c>
      <c r="I887" s="18">
        <v>1</v>
      </c>
      <c r="J887" s="18">
        <v>0</v>
      </c>
      <c r="K887" s="18">
        <v>0</v>
      </c>
      <c r="L887" s="18">
        <v>0.8</v>
      </c>
      <c r="M887" s="18">
        <v>20.100000000000001</v>
      </c>
      <c r="N887">
        <v>226.4</v>
      </c>
      <c r="O887">
        <v>25.8</v>
      </c>
      <c r="P887">
        <v>25.2</v>
      </c>
      <c r="Q887" s="117">
        <v>0.60972222222222205</v>
      </c>
      <c r="S887" s="216">
        <f t="shared" si="41"/>
        <v>25.8</v>
      </c>
      <c r="T887" s="216">
        <f t="shared" si="40"/>
        <v>2</v>
      </c>
      <c r="U887" s="208" t="str">
        <f t="shared" si="39"/>
        <v/>
      </c>
      <c r="V887" s="210"/>
      <c r="W887" s="238">
        <f t="shared" si="42"/>
        <v>60</v>
      </c>
      <c r="X887" s="350"/>
      <c r="AT887" s="129"/>
      <c r="AV887" s="114"/>
      <c r="AW887" s="18"/>
      <c r="AY887" s="130"/>
    </row>
    <row r="888" spans="2:51" x14ac:dyDescent="0.25">
      <c r="B888" s="18">
        <v>21.9</v>
      </c>
      <c r="C888" s="18">
        <v>82</v>
      </c>
      <c r="D888" s="18">
        <v>21.9</v>
      </c>
      <c r="E888" s="18">
        <v>6.8</v>
      </c>
      <c r="F888" s="18">
        <v>9.4</v>
      </c>
      <c r="G888" s="18">
        <v>277</v>
      </c>
      <c r="H888" s="18">
        <v>1020.4</v>
      </c>
      <c r="I888" s="18">
        <v>1</v>
      </c>
      <c r="J888" s="18">
        <v>0</v>
      </c>
      <c r="K888" s="18">
        <v>0</v>
      </c>
      <c r="L888" s="18">
        <v>0.8</v>
      </c>
      <c r="M888" s="18">
        <v>20.100000000000001</v>
      </c>
      <c r="N888">
        <v>226.4</v>
      </c>
      <c r="O888">
        <v>26</v>
      </c>
      <c r="P888">
        <v>25.4</v>
      </c>
      <c r="Q888" s="117">
        <v>0.61041666666666705</v>
      </c>
      <c r="S888" s="216">
        <f t="shared" si="41"/>
        <v>26</v>
      </c>
      <c r="T888" s="216">
        <f t="shared" si="40"/>
        <v>2.1000000000000014</v>
      </c>
      <c r="U888" s="208" t="str">
        <f t="shared" si="39"/>
        <v/>
      </c>
      <c r="V888" s="210"/>
      <c r="W888" s="238">
        <f t="shared" si="42"/>
        <v>60</v>
      </c>
      <c r="X888" s="350"/>
      <c r="AT888" s="129"/>
      <c r="AV888" s="114"/>
      <c r="AW888" s="18"/>
      <c r="AY888" s="130"/>
    </row>
    <row r="889" spans="2:51" x14ac:dyDescent="0.25">
      <c r="B889" s="18">
        <v>21.9</v>
      </c>
      <c r="C889" s="18">
        <v>82</v>
      </c>
      <c r="D889" s="18">
        <v>21.9</v>
      </c>
      <c r="E889" s="18">
        <v>8.3000000000000007</v>
      </c>
      <c r="F889" s="18">
        <v>11.2</v>
      </c>
      <c r="G889" s="18">
        <v>259</v>
      </c>
      <c r="H889" s="18">
        <v>1020.4</v>
      </c>
      <c r="I889" s="18">
        <v>1</v>
      </c>
      <c r="J889" s="18">
        <v>0</v>
      </c>
      <c r="K889" s="18">
        <v>0</v>
      </c>
      <c r="L889" s="18">
        <v>0.8</v>
      </c>
      <c r="M889" s="18">
        <v>20.100000000000001</v>
      </c>
      <c r="N889">
        <v>226.4</v>
      </c>
      <c r="O889">
        <v>26.2</v>
      </c>
      <c r="P889">
        <v>25.5</v>
      </c>
      <c r="Q889" s="117">
        <v>0.61111111111111105</v>
      </c>
      <c r="S889" s="216">
        <f t="shared" si="41"/>
        <v>26.2</v>
      </c>
      <c r="T889" s="216">
        <f t="shared" si="40"/>
        <v>2.3000000000000007</v>
      </c>
      <c r="U889" s="208" t="str">
        <f t="shared" si="39"/>
        <v/>
      </c>
      <c r="V889" s="210"/>
      <c r="W889" s="238">
        <f t="shared" si="42"/>
        <v>60</v>
      </c>
      <c r="X889" s="350"/>
      <c r="AT889" s="129"/>
      <c r="AV889" s="114"/>
      <c r="AW889" s="18"/>
      <c r="AY889" s="130"/>
    </row>
    <row r="890" spans="2:51" x14ac:dyDescent="0.25">
      <c r="B890" s="18">
        <v>21.9</v>
      </c>
      <c r="C890" s="18">
        <v>82</v>
      </c>
      <c r="D890" s="18">
        <v>21.9</v>
      </c>
      <c r="E890" s="18">
        <v>13</v>
      </c>
      <c r="F890" s="18">
        <v>16.600000000000001</v>
      </c>
      <c r="G890" s="18">
        <v>278</v>
      </c>
      <c r="H890" s="18">
        <v>1020.6</v>
      </c>
      <c r="I890" s="18">
        <v>1</v>
      </c>
      <c r="J890" s="18">
        <v>0</v>
      </c>
      <c r="K890" s="18">
        <v>0</v>
      </c>
      <c r="L890" s="18">
        <v>0.8</v>
      </c>
      <c r="M890" s="18">
        <v>20.100000000000001</v>
      </c>
      <c r="N890">
        <v>226.4</v>
      </c>
      <c r="O890">
        <v>26.3</v>
      </c>
      <c r="P890">
        <v>25.5</v>
      </c>
      <c r="Q890" s="117">
        <v>0.61180555555555605</v>
      </c>
      <c r="S890" s="216">
        <f t="shared" si="41"/>
        <v>26.3</v>
      </c>
      <c r="T890" s="216">
        <f t="shared" si="40"/>
        <v>2.4000000000000021</v>
      </c>
      <c r="U890" s="208" t="str">
        <f t="shared" si="39"/>
        <v/>
      </c>
      <c r="V890" s="210"/>
      <c r="W890" s="238">
        <f t="shared" si="42"/>
        <v>60</v>
      </c>
      <c r="X890" s="350"/>
      <c r="AT890" s="129"/>
      <c r="AV890" s="114"/>
      <c r="AW890" s="18"/>
      <c r="AY890" s="130"/>
    </row>
    <row r="891" spans="2:51" x14ac:dyDescent="0.25">
      <c r="B891" s="18">
        <v>21.9</v>
      </c>
      <c r="C891" s="18">
        <v>82</v>
      </c>
      <c r="D891" s="18">
        <v>21.9</v>
      </c>
      <c r="E891" s="18">
        <v>7.9</v>
      </c>
      <c r="F891" s="18">
        <v>11.2</v>
      </c>
      <c r="G891" s="18">
        <v>286</v>
      </c>
      <c r="H891" s="18">
        <v>1020.4</v>
      </c>
      <c r="I891" s="18">
        <v>1</v>
      </c>
      <c r="J891" s="18">
        <v>0</v>
      </c>
      <c r="K891" s="18">
        <v>0</v>
      </c>
      <c r="L891" s="18">
        <v>0.8</v>
      </c>
      <c r="M891" s="18">
        <v>20.100000000000001</v>
      </c>
      <c r="N891">
        <v>226.4</v>
      </c>
      <c r="O891">
        <v>26.4</v>
      </c>
      <c r="P891">
        <v>25.6</v>
      </c>
      <c r="Q891" s="117">
        <v>0.61250000000000004</v>
      </c>
      <c r="S891" s="216">
        <f t="shared" si="41"/>
        <v>26.4</v>
      </c>
      <c r="T891" s="216">
        <f t="shared" si="40"/>
        <v>2.5</v>
      </c>
      <c r="U891" s="208" t="str">
        <f t="shared" si="39"/>
        <v/>
      </c>
      <c r="V891" s="210"/>
      <c r="W891" s="238">
        <f t="shared" si="42"/>
        <v>60</v>
      </c>
      <c r="X891" s="350"/>
      <c r="AT891" s="129"/>
      <c r="AV891" s="114"/>
      <c r="AW891" s="18"/>
      <c r="AY891" s="130"/>
    </row>
    <row r="892" spans="2:51" x14ac:dyDescent="0.25">
      <c r="B892" s="18">
        <v>21.9</v>
      </c>
      <c r="C892" s="18">
        <v>82</v>
      </c>
      <c r="D892" s="18">
        <v>21.9</v>
      </c>
      <c r="E892" s="18">
        <v>10.4</v>
      </c>
      <c r="F892" s="18">
        <v>18.399999999999999</v>
      </c>
      <c r="G892" s="18">
        <v>256</v>
      </c>
      <c r="H892" s="18">
        <v>1020.4</v>
      </c>
      <c r="I892" s="18">
        <v>1</v>
      </c>
      <c r="J892" s="18">
        <v>0</v>
      </c>
      <c r="K892" s="18">
        <v>0</v>
      </c>
      <c r="L892" s="18">
        <v>0.8</v>
      </c>
      <c r="M892" s="18">
        <v>20.100000000000001</v>
      </c>
      <c r="N892">
        <v>226.4</v>
      </c>
      <c r="O892">
        <v>26.4</v>
      </c>
      <c r="P892">
        <v>25.6</v>
      </c>
      <c r="Q892" s="117">
        <v>0.61319444444444404</v>
      </c>
      <c r="S892" s="216">
        <f t="shared" si="41"/>
        <v>26.4</v>
      </c>
      <c r="T892" s="216">
        <f t="shared" si="40"/>
        <v>2.5</v>
      </c>
      <c r="U892" s="208" t="str">
        <f t="shared" si="39"/>
        <v/>
      </c>
      <c r="V892" s="210"/>
      <c r="W892" s="238">
        <f t="shared" si="42"/>
        <v>60</v>
      </c>
      <c r="X892" s="350"/>
      <c r="AT892" s="129"/>
      <c r="AV892" s="114"/>
      <c r="AW892" s="18"/>
      <c r="AY892" s="130"/>
    </row>
    <row r="893" spans="2:51" x14ac:dyDescent="0.25">
      <c r="B893" s="18">
        <v>21.9</v>
      </c>
      <c r="C893" s="18">
        <v>82</v>
      </c>
      <c r="D893" s="18">
        <v>21.9</v>
      </c>
      <c r="E893" s="18">
        <v>10.8</v>
      </c>
      <c r="F893" s="18">
        <v>14.8</v>
      </c>
      <c r="G893" s="18">
        <v>279</v>
      </c>
      <c r="H893" s="18">
        <v>1020.3</v>
      </c>
      <c r="I893" s="18">
        <v>1</v>
      </c>
      <c r="J893" s="18">
        <v>0</v>
      </c>
      <c r="K893" s="18">
        <v>0</v>
      </c>
      <c r="L893" s="18">
        <v>0.8</v>
      </c>
      <c r="M893" s="18">
        <v>20.100000000000001</v>
      </c>
      <c r="N893">
        <v>226.4</v>
      </c>
      <c r="O893">
        <v>26.3</v>
      </c>
      <c r="P893">
        <v>25.5</v>
      </c>
      <c r="Q893" s="117">
        <v>0.61388888888888904</v>
      </c>
      <c r="S893" s="216">
        <f t="shared" si="41"/>
        <v>26.3</v>
      </c>
      <c r="T893" s="216">
        <f t="shared" si="40"/>
        <v>2.4000000000000021</v>
      </c>
      <c r="U893" s="208" t="str">
        <f t="shared" si="39"/>
        <v/>
      </c>
      <c r="V893" s="210"/>
      <c r="W893" s="238">
        <f t="shared" si="42"/>
        <v>60</v>
      </c>
      <c r="X893" s="350"/>
      <c r="AT893" s="129"/>
      <c r="AV893" s="114"/>
      <c r="AW893" s="18"/>
      <c r="AY893" s="130"/>
    </row>
    <row r="894" spans="2:51" x14ac:dyDescent="0.25">
      <c r="B894" s="18">
        <v>21.9</v>
      </c>
      <c r="C894" s="18">
        <v>81</v>
      </c>
      <c r="D894" s="18">
        <v>21.9</v>
      </c>
      <c r="E894" s="18">
        <v>14.8</v>
      </c>
      <c r="F894" s="18">
        <v>16.600000000000001</v>
      </c>
      <c r="G894" s="18">
        <v>263</v>
      </c>
      <c r="H894" s="18">
        <v>1020.3</v>
      </c>
      <c r="I894" s="18">
        <v>1</v>
      </c>
      <c r="J894" s="18">
        <v>0</v>
      </c>
      <c r="K894" s="18">
        <v>0</v>
      </c>
      <c r="L894" s="18">
        <v>0.8</v>
      </c>
      <c r="M894" s="18">
        <v>20.100000000000001</v>
      </c>
      <c r="N894">
        <v>226.4</v>
      </c>
      <c r="O894">
        <v>26.2</v>
      </c>
      <c r="P894">
        <v>25.4</v>
      </c>
      <c r="Q894" s="117">
        <v>0.61458333333333304</v>
      </c>
      <c r="S894" s="216">
        <f t="shared" si="41"/>
        <v>26.2</v>
      </c>
      <c r="T894" s="216">
        <f t="shared" si="40"/>
        <v>2.3000000000000007</v>
      </c>
      <c r="U894" s="208" t="str">
        <f t="shared" si="39"/>
        <v/>
      </c>
      <c r="V894" s="210"/>
      <c r="W894" s="238">
        <f t="shared" si="42"/>
        <v>60</v>
      </c>
      <c r="X894" s="350"/>
      <c r="AT894" s="129"/>
      <c r="AV894" s="114"/>
      <c r="AW894" s="18"/>
      <c r="AY894" s="130"/>
    </row>
    <row r="895" spans="2:51" x14ac:dyDescent="0.25">
      <c r="B895" s="18">
        <v>21.9</v>
      </c>
      <c r="C895" s="18">
        <v>82</v>
      </c>
      <c r="D895" s="18">
        <v>21.9</v>
      </c>
      <c r="E895" s="18">
        <v>8.6</v>
      </c>
      <c r="F895" s="18">
        <v>13</v>
      </c>
      <c r="G895" s="18">
        <v>168</v>
      </c>
      <c r="H895" s="18">
        <v>1020.2</v>
      </c>
      <c r="I895" s="18">
        <v>1</v>
      </c>
      <c r="J895" s="18">
        <v>0</v>
      </c>
      <c r="K895" s="18">
        <v>0</v>
      </c>
      <c r="L895" s="18">
        <v>0.8</v>
      </c>
      <c r="M895" s="18">
        <v>20.100000000000001</v>
      </c>
      <c r="N895">
        <v>226.4</v>
      </c>
      <c r="O895">
        <v>26.1</v>
      </c>
      <c r="P895">
        <v>25.3</v>
      </c>
      <c r="Q895" s="117">
        <v>0.61527777777777803</v>
      </c>
      <c r="S895" s="216">
        <f t="shared" si="41"/>
        <v>26.1</v>
      </c>
      <c r="T895" s="216">
        <f t="shared" si="40"/>
        <v>2.2000000000000028</v>
      </c>
      <c r="U895" s="208" t="str">
        <f t="shared" si="39"/>
        <v/>
      </c>
      <c r="V895" s="210"/>
      <c r="W895" s="238">
        <f t="shared" si="42"/>
        <v>60</v>
      </c>
      <c r="X895" s="350"/>
      <c r="AT895" s="129"/>
      <c r="AV895" s="114"/>
      <c r="AW895" s="18"/>
      <c r="AY895" s="130"/>
    </row>
    <row r="896" spans="2:51" x14ac:dyDescent="0.25">
      <c r="B896" s="18">
        <v>21.9</v>
      </c>
      <c r="C896" s="18">
        <v>82</v>
      </c>
      <c r="D896" s="18">
        <v>21.9</v>
      </c>
      <c r="E896" s="18">
        <v>8.6</v>
      </c>
      <c r="F896" s="18">
        <v>13</v>
      </c>
      <c r="G896" s="18">
        <v>242</v>
      </c>
      <c r="H896" s="18">
        <v>1020.3</v>
      </c>
      <c r="I896" s="18">
        <v>1</v>
      </c>
      <c r="J896" s="18">
        <v>0</v>
      </c>
      <c r="K896" s="18">
        <v>0</v>
      </c>
      <c r="L896" s="18">
        <v>0.8</v>
      </c>
      <c r="M896" s="18">
        <v>20.100000000000001</v>
      </c>
      <c r="N896">
        <v>226.4</v>
      </c>
      <c r="O896">
        <v>26.1</v>
      </c>
      <c r="P896">
        <v>25.3</v>
      </c>
      <c r="Q896" s="117">
        <v>0.61597222222222203</v>
      </c>
      <c r="S896" s="216">
        <f t="shared" si="41"/>
        <v>26.1</v>
      </c>
      <c r="T896" s="216">
        <f t="shared" si="40"/>
        <v>2.2000000000000028</v>
      </c>
      <c r="U896" s="208" t="str">
        <f t="shared" si="39"/>
        <v/>
      </c>
      <c r="V896" s="210"/>
      <c r="W896" s="238">
        <f t="shared" si="42"/>
        <v>60</v>
      </c>
      <c r="X896" s="350"/>
      <c r="AT896" s="129"/>
      <c r="AV896" s="114"/>
      <c r="AW896" s="18"/>
      <c r="AY896" s="130"/>
    </row>
    <row r="897" spans="2:51" x14ac:dyDescent="0.25">
      <c r="B897" s="18">
        <v>21.9</v>
      </c>
      <c r="C897" s="18">
        <v>82</v>
      </c>
      <c r="D897" s="18">
        <v>21.9</v>
      </c>
      <c r="E897" s="18">
        <v>13</v>
      </c>
      <c r="F897" s="18">
        <v>16.600000000000001</v>
      </c>
      <c r="G897" s="18">
        <v>266</v>
      </c>
      <c r="H897" s="18">
        <v>1020.4</v>
      </c>
      <c r="I897" s="18">
        <v>1</v>
      </c>
      <c r="J897" s="18">
        <v>0</v>
      </c>
      <c r="K897" s="18">
        <v>0</v>
      </c>
      <c r="L897" s="18">
        <v>0.8</v>
      </c>
      <c r="M897" s="18">
        <v>20.100000000000001</v>
      </c>
      <c r="N897">
        <v>226.4</v>
      </c>
      <c r="O897">
        <v>26.1</v>
      </c>
      <c r="P897">
        <v>25.2</v>
      </c>
      <c r="Q897" s="117">
        <v>0.61666666666666703</v>
      </c>
      <c r="S897" s="216">
        <f t="shared" si="41"/>
        <v>26.1</v>
      </c>
      <c r="T897" s="216">
        <f t="shared" si="40"/>
        <v>2.2000000000000028</v>
      </c>
      <c r="U897" s="208" t="str">
        <f t="shared" si="39"/>
        <v/>
      </c>
      <c r="V897" s="210"/>
      <c r="W897" s="238">
        <f t="shared" si="42"/>
        <v>60</v>
      </c>
      <c r="X897" s="350"/>
      <c r="AT897" s="129"/>
      <c r="AV897" s="114"/>
      <c r="AW897" s="18"/>
      <c r="AY897" s="130"/>
    </row>
    <row r="898" spans="2:51" x14ac:dyDescent="0.25">
      <c r="B898" s="18">
        <v>21.9</v>
      </c>
      <c r="C898" s="18">
        <v>82</v>
      </c>
      <c r="D898" s="18">
        <v>21.9</v>
      </c>
      <c r="E898" s="18">
        <v>10.1</v>
      </c>
      <c r="F898" s="18">
        <v>11.2</v>
      </c>
      <c r="G898" s="18">
        <v>263</v>
      </c>
      <c r="H898" s="18">
        <v>1020.5</v>
      </c>
      <c r="I898" s="18">
        <v>1</v>
      </c>
      <c r="J898" s="18">
        <v>0</v>
      </c>
      <c r="K898" s="18">
        <v>0</v>
      </c>
      <c r="L898" s="18">
        <v>0.8</v>
      </c>
      <c r="M898" s="18">
        <v>20.100000000000001</v>
      </c>
      <c r="N898">
        <v>226.4</v>
      </c>
      <c r="O898">
        <v>26.1</v>
      </c>
      <c r="P898">
        <v>25.2</v>
      </c>
      <c r="Q898" s="117">
        <v>0.61736111111111103</v>
      </c>
      <c r="S898" s="216">
        <f t="shared" si="41"/>
        <v>26.1</v>
      </c>
      <c r="T898" s="216">
        <f t="shared" si="40"/>
        <v>2.2000000000000028</v>
      </c>
      <c r="U898" s="208" t="str">
        <f t="shared" si="39"/>
        <v/>
      </c>
      <c r="V898" s="210"/>
      <c r="W898" s="238">
        <f t="shared" si="42"/>
        <v>60</v>
      </c>
      <c r="X898" s="350"/>
      <c r="AT898" s="129"/>
      <c r="AV898" s="114"/>
      <c r="AW898" s="18"/>
      <c r="AY898" s="130"/>
    </row>
    <row r="899" spans="2:51" x14ac:dyDescent="0.25">
      <c r="B899" s="18">
        <v>21.8</v>
      </c>
      <c r="C899" s="18">
        <v>82</v>
      </c>
      <c r="D899" s="18">
        <v>21.8</v>
      </c>
      <c r="E899" s="18">
        <v>9.4</v>
      </c>
      <c r="F899" s="18">
        <v>11.2</v>
      </c>
      <c r="G899" s="18">
        <v>296</v>
      </c>
      <c r="H899" s="18">
        <v>1020.4</v>
      </c>
      <c r="I899" s="18">
        <v>1</v>
      </c>
      <c r="J899" s="18">
        <v>0</v>
      </c>
      <c r="K899" s="18">
        <v>0</v>
      </c>
      <c r="L899" s="18">
        <v>0.8</v>
      </c>
      <c r="M899" s="18">
        <v>20.100000000000001</v>
      </c>
      <c r="N899">
        <v>226.4</v>
      </c>
      <c r="O899">
        <v>26.1</v>
      </c>
      <c r="P899">
        <v>25.2</v>
      </c>
      <c r="Q899" s="117">
        <v>0.61805555555555602</v>
      </c>
      <c r="S899" s="216">
        <f t="shared" si="41"/>
        <v>26.1</v>
      </c>
      <c r="T899" s="216">
        <f t="shared" si="40"/>
        <v>2.3000000000000007</v>
      </c>
      <c r="U899" s="208" t="str">
        <f t="shared" si="39"/>
        <v/>
      </c>
      <c r="V899" s="210"/>
      <c r="W899" s="238">
        <f t="shared" si="42"/>
        <v>60</v>
      </c>
      <c r="X899" s="350"/>
      <c r="AT899" s="129"/>
      <c r="AV899" s="114"/>
      <c r="AW899" s="18"/>
      <c r="AY899" s="130"/>
    </row>
    <row r="900" spans="2:51" x14ac:dyDescent="0.25">
      <c r="B900" s="18">
        <v>21.8</v>
      </c>
      <c r="C900" s="18">
        <v>82</v>
      </c>
      <c r="D900" s="18">
        <v>21.8</v>
      </c>
      <c r="E900" s="18">
        <v>12.2</v>
      </c>
      <c r="F900" s="18">
        <v>14.8</v>
      </c>
      <c r="G900" s="18">
        <v>315</v>
      </c>
      <c r="H900" s="18">
        <v>1020.4</v>
      </c>
      <c r="I900" s="18">
        <v>1</v>
      </c>
      <c r="J900" s="18">
        <v>0</v>
      </c>
      <c r="K900" s="18">
        <v>0</v>
      </c>
      <c r="L900" s="18">
        <v>0.8</v>
      </c>
      <c r="M900" s="18">
        <v>20.100000000000001</v>
      </c>
      <c r="N900">
        <v>226.4</v>
      </c>
      <c r="O900">
        <v>26.2</v>
      </c>
      <c r="P900">
        <v>25.1</v>
      </c>
      <c r="Q900" s="117">
        <v>0.61875000000000002</v>
      </c>
      <c r="S900" s="216">
        <f t="shared" si="41"/>
        <v>26.2</v>
      </c>
      <c r="T900" s="216">
        <f t="shared" si="40"/>
        <v>2.3999999999999986</v>
      </c>
      <c r="U900" s="208" t="str">
        <f t="shared" si="39"/>
        <v/>
      </c>
      <c r="V900" s="210"/>
      <c r="W900" s="238">
        <f t="shared" si="42"/>
        <v>60</v>
      </c>
      <c r="X900" s="350"/>
      <c r="AT900" s="129"/>
      <c r="AV900" s="114"/>
      <c r="AW900" s="18"/>
      <c r="AY900" s="130"/>
    </row>
    <row r="901" spans="2:51" x14ac:dyDescent="0.25">
      <c r="B901" s="18">
        <v>21.9</v>
      </c>
      <c r="C901" s="18">
        <v>82</v>
      </c>
      <c r="D901" s="18">
        <v>21.9</v>
      </c>
      <c r="E901" s="18">
        <v>4</v>
      </c>
      <c r="F901" s="18">
        <v>5.4</v>
      </c>
      <c r="G901" s="18">
        <v>314</v>
      </c>
      <c r="H901" s="18">
        <v>1020.3</v>
      </c>
      <c r="I901" s="18">
        <v>1</v>
      </c>
      <c r="J901" s="18">
        <v>0</v>
      </c>
      <c r="K901" s="18">
        <v>0</v>
      </c>
      <c r="L901" s="18">
        <v>0.8</v>
      </c>
      <c r="M901" s="18">
        <v>20.100000000000001</v>
      </c>
      <c r="N901">
        <v>226.4</v>
      </c>
      <c r="O901">
        <v>26.4</v>
      </c>
      <c r="P901">
        <v>25.2</v>
      </c>
      <c r="Q901" s="117">
        <v>0.61944444444444402</v>
      </c>
      <c r="S901" s="216">
        <f t="shared" si="41"/>
        <v>26.4</v>
      </c>
      <c r="T901" s="216">
        <f t="shared" si="40"/>
        <v>2.5</v>
      </c>
      <c r="U901" s="208" t="str">
        <f t="shared" si="39"/>
        <v/>
      </c>
      <c r="V901" s="210"/>
      <c r="W901" s="238">
        <f t="shared" si="42"/>
        <v>60</v>
      </c>
      <c r="X901" s="350"/>
      <c r="AT901" s="129"/>
      <c r="AV901" s="114"/>
      <c r="AW901" s="18"/>
      <c r="AY901" s="130"/>
    </row>
    <row r="902" spans="2:51" x14ac:dyDescent="0.25">
      <c r="B902" s="18">
        <v>22</v>
      </c>
      <c r="C902" s="18">
        <v>82</v>
      </c>
      <c r="D902" s="18">
        <v>22</v>
      </c>
      <c r="E902" s="18">
        <v>11.2</v>
      </c>
      <c r="F902" s="18">
        <v>14.8</v>
      </c>
      <c r="G902" s="18">
        <v>266</v>
      </c>
      <c r="H902" s="18">
        <v>1020.2</v>
      </c>
      <c r="I902" s="18">
        <v>1</v>
      </c>
      <c r="J902" s="18">
        <v>0</v>
      </c>
      <c r="K902" s="18">
        <v>0</v>
      </c>
      <c r="L902" s="18">
        <v>0.8</v>
      </c>
      <c r="M902" s="18">
        <v>20.100000000000001</v>
      </c>
      <c r="N902">
        <v>226.4</v>
      </c>
      <c r="O902">
        <v>26.6</v>
      </c>
      <c r="P902">
        <v>25.4</v>
      </c>
      <c r="Q902" s="117">
        <v>0.62013888888888902</v>
      </c>
      <c r="S902" s="216">
        <f t="shared" si="41"/>
        <v>26.6</v>
      </c>
      <c r="T902" s="216">
        <f t="shared" si="40"/>
        <v>2.6000000000000014</v>
      </c>
      <c r="U902" s="208" t="str">
        <f t="shared" si="39"/>
        <v/>
      </c>
      <c r="V902" s="210"/>
      <c r="W902" s="238">
        <f t="shared" si="42"/>
        <v>60</v>
      </c>
      <c r="X902" s="350"/>
      <c r="AT902" s="129"/>
      <c r="AV902" s="114"/>
      <c r="AW902" s="18"/>
      <c r="AY902" s="130"/>
    </row>
    <row r="903" spans="2:51" x14ac:dyDescent="0.25">
      <c r="B903" s="18">
        <v>22.1</v>
      </c>
      <c r="C903" s="18">
        <v>82</v>
      </c>
      <c r="D903" s="18">
        <v>22.1</v>
      </c>
      <c r="E903" s="18">
        <v>4</v>
      </c>
      <c r="F903" s="18">
        <v>5.4</v>
      </c>
      <c r="G903" s="18">
        <v>12</v>
      </c>
      <c r="H903" s="18">
        <v>1020.6</v>
      </c>
      <c r="I903" s="18">
        <v>1</v>
      </c>
      <c r="J903" s="18">
        <v>0</v>
      </c>
      <c r="K903" s="18">
        <v>0</v>
      </c>
      <c r="L903" s="18">
        <v>0.8</v>
      </c>
      <c r="M903" s="18">
        <v>20.100000000000001</v>
      </c>
      <c r="N903">
        <v>226.4</v>
      </c>
      <c r="O903">
        <v>26.9</v>
      </c>
      <c r="P903">
        <v>25.5</v>
      </c>
      <c r="Q903" s="117">
        <v>0.62083333333333302</v>
      </c>
      <c r="S903" s="216">
        <f t="shared" si="41"/>
        <v>26.9</v>
      </c>
      <c r="T903" s="216">
        <f t="shared" si="40"/>
        <v>2.7999999999999972</v>
      </c>
      <c r="U903" s="208" t="str">
        <f t="shared" si="39"/>
        <v/>
      </c>
      <c r="V903" s="210"/>
      <c r="W903" s="238">
        <f t="shared" si="42"/>
        <v>60</v>
      </c>
      <c r="X903" s="350"/>
      <c r="AT903" s="129"/>
      <c r="AV903" s="114"/>
      <c r="AW903" s="18"/>
      <c r="AY903" s="130"/>
    </row>
    <row r="904" spans="2:51" x14ac:dyDescent="0.25">
      <c r="B904" s="18">
        <v>22.1</v>
      </c>
      <c r="C904" s="18">
        <v>81</v>
      </c>
      <c r="D904" s="18">
        <v>22.1</v>
      </c>
      <c r="E904" s="18">
        <v>11.5</v>
      </c>
      <c r="F904" s="18">
        <v>13</v>
      </c>
      <c r="G904" s="18">
        <v>276</v>
      </c>
      <c r="H904" s="18">
        <v>1020.2</v>
      </c>
      <c r="I904" s="18">
        <v>1</v>
      </c>
      <c r="J904" s="18">
        <v>0</v>
      </c>
      <c r="K904" s="18">
        <v>0</v>
      </c>
      <c r="L904" s="18">
        <v>0.8</v>
      </c>
      <c r="M904" s="18">
        <v>20.100000000000001</v>
      </c>
      <c r="N904">
        <v>226.4</v>
      </c>
      <c r="O904">
        <v>27.1</v>
      </c>
      <c r="P904">
        <v>25.7</v>
      </c>
      <c r="Q904" s="117">
        <v>0.62152777777777801</v>
      </c>
      <c r="S904" s="216">
        <f t="shared" si="41"/>
        <v>27.1</v>
      </c>
      <c r="T904" s="216">
        <f t="shared" si="40"/>
        <v>3</v>
      </c>
      <c r="U904" s="208" t="str">
        <f t="shared" si="39"/>
        <v/>
      </c>
      <c r="V904" s="210"/>
      <c r="W904" s="238">
        <f t="shared" si="42"/>
        <v>60</v>
      </c>
      <c r="X904" s="350"/>
      <c r="AT904" s="129"/>
      <c r="AV904" s="114"/>
      <c r="AW904" s="18"/>
      <c r="AY904" s="130"/>
    </row>
    <row r="905" spans="2:51" x14ac:dyDescent="0.25">
      <c r="B905" s="18">
        <v>22.1</v>
      </c>
      <c r="C905" s="18">
        <v>81</v>
      </c>
      <c r="D905" s="18">
        <v>22.1</v>
      </c>
      <c r="E905" s="18">
        <v>10.4</v>
      </c>
      <c r="F905" s="18">
        <v>13</v>
      </c>
      <c r="G905" s="18">
        <v>266</v>
      </c>
      <c r="H905" s="18">
        <v>1020.3</v>
      </c>
      <c r="I905" s="18">
        <v>1</v>
      </c>
      <c r="J905" s="18">
        <v>0</v>
      </c>
      <c r="K905" s="18">
        <v>0</v>
      </c>
      <c r="L905" s="18">
        <v>0.8</v>
      </c>
      <c r="M905" s="18">
        <v>20.100000000000001</v>
      </c>
      <c r="N905">
        <v>226.4</v>
      </c>
      <c r="O905">
        <v>27.4</v>
      </c>
      <c r="P905">
        <v>25.9</v>
      </c>
      <c r="Q905" s="117">
        <v>0.62222222222222201</v>
      </c>
      <c r="S905" s="216">
        <f t="shared" si="41"/>
        <v>27.4</v>
      </c>
      <c r="T905" s="216">
        <f t="shared" si="40"/>
        <v>3.2999999999999972</v>
      </c>
      <c r="U905" s="208" t="str">
        <f t="shared" si="39"/>
        <v/>
      </c>
      <c r="V905" s="210"/>
      <c r="W905" s="238">
        <f t="shared" si="42"/>
        <v>60</v>
      </c>
      <c r="X905" s="350"/>
      <c r="AT905" s="129"/>
      <c r="AV905" s="114"/>
      <c r="AW905" s="18"/>
      <c r="AY905" s="130"/>
    </row>
    <row r="906" spans="2:51" x14ac:dyDescent="0.25">
      <c r="B906" s="18">
        <v>22.1</v>
      </c>
      <c r="C906" s="18">
        <v>81</v>
      </c>
      <c r="D906" s="18">
        <v>22.1</v>
      </c>
      <c r="E906" s="18">
        <v>6.1</v>
      </c>
      <c r="F906" s="18">
        <v>9.4</v>
      </c>
      <c r="G906" s="18">
        <v>253</v>
      </c>
      <c r="H906" s="18">
        <v>1020.2</v>
      </c>
      <c r="I906" s="18">
        <v>1</v>
      </c>
      <c r="J906" s="18">
        <v>0</v>
      </c>
      <c r="K906" s="18">
        <v>0</v>
      </c>
      <c r="L906" s="18">
        <v>0.8</v>
      </c>
      <c r="M906" s="18">
        <v>20.100000000000001</v>
      </c>
      <c r="N906">
        <v>226.4</v>
      </c>
      <c r="O906">
        <v>27.6</v>
      </c>
      <c r="P906">
        <v>26.1</v>
      </c>
      <c r="Q906" s="117">
        <v>0.62291666666666701</v>
      </c>
      <c r="S906" s="216">
        <f t="shared" si="41"/>
        <v>27.6</v>
      </c>
      <c r="T906" s="216">
        <f t="shared" si="40"/>
        <v>3.5</v>
      </c>
      <c r="U906" s="208" t="str">
        <f t="shared" si="39"/>
        <v/>
      </c>
      <c r="V906" s="210"/>
      <c r="W906" s="238">
        <f t="shared" si="42"/>
        <v>60</v>
      </c>
      <c r="X906" s="350"/>
      <c r="AT906" s="129"/>
      <c r="AV906" s="114"/>
      <c r="AW906" s="18"/>
      <c r="AY906" s="130"/>
    </row>
    <row r="907" spans="2:51" x14ac:dyDescent="0.25">
      <c r="B907" s="18">
        <v>22.1</v>
      </c>
      <c r="C907" s="18">
        <v>80</v>
      </c>
      <c r="D907" s="18">
        <v>22.1</v>
      </c>
      <c r="E907" s="18">
        <v>6.5</v>
      </c>
      <c r="F907" s="18">
        <v>9.4</v>
      </c>
      <c r="G907" s="18">
        <v>223</v>
      </c>
      <c r="H907" s="18">
        <v>1020.2</v>
      </c>
      <c r="I907" s="18">
        <v>1</v>
      </c>
      <c r="J907" s="18">
        <v>0</v>
      </c>
      <c r="K907" s="18">
        <v>0</v>
      </c>
      <c r="L907" s="18">
        <v>0.8</v>
      </c>
      <c r="M907" s="18">
        <v>20.100000000000001</v>
      </c>
      <c r="N907">
        <v>226.4</v>
      </c>
      <c r="O907">
        <v>27.8</v>
      </c>
      <c r="P907">
        <v>26.3</v>
      </c>
      <c r="Q907" s="117">
        <v>0.62361111111111101</v>
      </c>
      <c r="S907" s="216">
        <f t="shared" si="41"/>
        <v>27.8</v>
      </c>
      <c r="T907" s="216">
        <f t="shared" si="40"/>
        <v>3.6999999999999993</v>
      </c>
      <c r="U907" s="208" t="str">
        <f t="shared" si="39"/>
        <v/>
      </c>
      <c r="V907" s="210"/>
      <c r="W907" s="238">
        <f t="shared" si="42"/>
        <v>60</v>
      </c>
      <c r="X907" s="350"/>
      <c r="AT907" s="129"/>
      <c r="AV907" s="114"/>
      <c r="AW907" s="18"/>
      <c r="AY907" s="130"/>
    </row>
    <row r="908" spans="2:51" x14ac:dyDescent="0.25">
      <c r="B908" s="18">
        <v>22.3</v>
      </c>
      <c r="C908" s="18">
        <v>80</v>
      </c>
      <c r="D908" s="18">
        <v>22.3</v>
      </c>
      <c r="E908" s="18">
        <v>5</v>
      </c>
      <c r="F908" s="18">
        <v>7.2</v>
      </c>
      <c r="G908" s="18">
        <v>270</v>
      </c>
      <c r="H908" s="18">
        <v>1020.2</v>
      </c>
      <c r="I908" s="18">
        <v>1</v>
      </c>
      <c r="J908" s="18">
        <v>0</v>
      </c>
      <c r="K908" s="18">
        <v>0</v>
      </c>
      <c r="L908" s="18">
        <v>0.8</v>
      </c>
      <c r="M908" s="18">
        <v>20.100000000000001</v>
      </c>
      <c r="N908">
        <v>226.4</v>
      </c>
      <c r="O908">
        <v>27.9</v>
      </c>
      <c r="P908">
        <v>26.4</v>
      </c>
      <c r="Q908" s="117">
        <v>0.624305555555556</v>
      </c>
      <c r="S908" s="216">
        <f t="shared" si="41"/>
        <v>27.9</v>
      </c>
      <c r="T908" s="216">
        <f t="shared" si="40"/>
        <v>3.5999999999999979</v>
      </c>
      <c r="U908" s="208" t="str">
        <f t="shared" ref="U908:U971" si="43">IF(J908&gt;0,60,"")</f>
        <v/>
      </c>
      <c r="V908" s="210"/>
      <c r="W908" s="238">
        <f t="shared" si="42"/>
        <v>60</v>
      </c>
      <c r="X908" s="350"/>
      <c r="AT908" s="129"/>
      <c r="AV908" s="114"/>
      <c r="AW908" s="18"/>
      <c r="AY908" s="130"/>
    </row>
    <row r="909" spans="2:51" x14ac:dyDescent="0.25">
      <c r="B909" s="18">
        <v>22.3</v>
      </c>
      <c r="C909" s="18">
        <v>79</v>
      </c>
      <c r="D909" s="18">
        <v>22.3</v>
      </c>
      <c r="E909" s="18">
        <v>3.6</v>
      </c>
      <c r="F909" s="18">
        <v>3.6</v>
      </c>
      <c r="G909" s="18">
        <v>50</v>
      </c>
      <c r="H909" s="18">
        <v>1020.2</v>
      </c>
      <c r="I909" s="18">
        <v>1</v>
      </c>
      <c r="J909" s="18">
        <v>0</v>
      </c>
      <c r="K909" s="18">
        <v>0</v>
      </c>
      <c r="L909" s="18">
        <v>0.8</v>
      </c>
      <c r="M909" s="18">
        <v>20.100000000000001</v>
      </c>
      <c r="N909">
        <v>226.4</v>
      </c>
      <c r="O909">
        <v>28</v>
      </c>
      <c r="P909">
        <v>26.6</v>
      </c>
      <c r="Q909" s="117">
        <v>0.625</v>
      </c>
      <c r="S909" s="216">
        <f t="shared" si="41"/>
        <v>28</v>
      </c>
      <c r="T909" s="216">
        <f t="shared" si="40"/>
        <v>3.6999999999999993</v>
      </c>
      <c r="U909" s="208" t="str">
        <f t="shared" si="43"/>
        <v/>
      </c>
      <c r="V909" s="210"/>
      <c r="W909" s="238">
        <f t="shared" si="42"/>
        <v>60</v>
      </c>
      <c r="X909" s="350"/>
      <c r="AT909" s="129"/>
      <c r="AV909" s="114"/>
      <c r="AW909" s="18"/>
      <c r="AY909" s="130"/>
    </row>
    <row r="910" spans="2:51" x14ac:dyDescent="0.25">
      <c r="B910" s="18">
        <v>22.5</v>
      </c>
      <c r="C910" s="18">
        <v>78</v>
      </c>
      <c r="D910" s="18">
        <v>22.5</v>
      </c>
      <c r="E910" s="18">
        <v>9.4</v>
      </c>
      <c r="F910" s="18">
        <v>11.2</v>
      </c>
      <c r="G910" s="18">
        <v>269</v>
      </c>
      <c r="H910" s="18">
        <v>1020</v>
      </c>
      <c r="I910" s="18">
        <v>1</v>
      </c>
      <c r="J910" s="18">
        <v>0</v>
      </c>
      <c r="K910" s="18">
        <v>0</v>
      </c>
      <c r="L910" s="18">
        <v>0.8</v>
      </c>
      <c r="M910" s="18">
        <v>20.100000000000001</v>
      </c>
      <c r="N910">
        <v>226.4</v>
      </c>
      <c r="O910">
        <v>28</v>
      </c>
      <c r="P910">
        <v>26.7</v>
      </c>
      <c r="Q910" s="117">
        <v>0.625694444444444</v>
      </c>
      <c r="S910" s="216">
        <f t="shared" si="41"/>
        <v>28</v>
      </c>
      <c r="T910" s="216">
        <f t="shared" si="40"/>
        <v>3.5</v>
      </c>
      <c r="U910" s="208" t="str">
        <f t="shared" si="43"/>
        <v/>
      </c>
      <c r="V910" s="210"/>
      <c r="W910" s="238">
        <f t="shared" si="42"/>
        <v>60</v>
      </c>
      <c r="X910" s="350"/>
      <c r="AT910" s="129"/>
      <c r="AV910" s="114"/>
      <c r="AW910" s="18"/>
      <c r="AY910" s="130"/>
    </row>
    <row r="911" spans="2:51" x14ac:dyDescent="0.25">
      <c r="B911" s="18">
        <v>22.5</v>
      </c>
      <c r="C911" s="18">
        <v>78</v>
      </c>
      <c r="D911" s="18">
        <v>22.5</v>
      </c>
      <c r="E911" s="18">
        <v>7.9</v>
      </c>
      <c r="F911" s="18">
        <v>9.4</v>
      </c>
      <c r="G911" s="18">
        <v>259</v>
      </c>
      <c r="H911" s="18">
        <v>1020.2</v>
      </c>
      <c r="I911" s="18">
        <v>1</v>
      </c>
      <c r="J911" s="18">
        <v>0</v>
      </c>
      <c r="K911" s="18">
        <v>0</v>
      </c>
      <c r="L911" s="18">
        <v>0.8</v>
      </c>
      <c r="M911" s="18">
        <v>20.100000000000001</v>
      </c>
      <c r="N911">
        <v>226.4</v>
      </c>
      <c r="O911">
        <v>28.1</v>
      </c>
      <c r="P911">
        <v>26.8</v>
      </c>
      <c r="Q911" s="117">
        <v>0.62638888888888899</v>
      </c>
      <c r="S911" s="216">
        <f t="shared" si="41"/>
        <v>28.1</v>
      </c>
      <c r="T911" s="216">
        <f t="shared" si="40"/>
        <v>3.6000000000000014</v>
      </c>
      <c r="U911" s="208" t="str">
        <f t="shared" si="43"/>
        <v/>
      </c>
      <c r="V911" s="210"/>
      <c r="W911" s="238">
        <f t="shared" si="42"/>
        <v>60</v>
      </c>
      <c r="X911" s="350"/>
      <c r="AT911" s="129"/>
      <c r="AV911" s="114"/>
      <c r="AW911" s="18"/>
      <c r="AY911" s="130"/>
    </row>
    <row r="912" spans="2:51" x14ac:dyDescent="0.25">
      <c r="B912" s="18">
        <v>22.6</v>
      </c>
      <c r="C912" s="18">
        <v>78</v>
      </c>
      <c r="D912" s="18">
        <v>22.6</v>
      </c>
      <c r="E912" s="18">
        <v>6.1</v>
      </c>
      <c r="F912" s="18">
        <v>7.2</v>
      </c>
      <c r="G912" s="18">
        <v>276</v>
      </c>
      <c r="H912" s="18">
        <v>1020.3</v>
      </c>
      <c r="I912" s="18">
        <v>1</v>
      </c>
      <c r="J912" s="18">
        <v>0</v>
      </c>
      <c r="K912" s="18">
        <v>0</v>
      </c>
      <c r="L912" s="18">
        <v>0.8</v>
      </c>
      <c r="M912" s="18">
        <v>20.100000000000001</v>
      </c>
      <c r="N912">
        <v>226.4</v>
      </c>
      <c r="O912">
        <v>28.2</v>
      </c>
      <c r="P912">
        <v>26.9</v>
      </c>
      <c r="Q912" s="117">
        <v>0.62708333333333299</v>
      </c>
      <c r="S912" s="216">
        <f t="shared" si="41"/>
        <v>28.2</v>
      </c>
      <c r="T912" s="216">
        <f t="shared" ref="T912:T975" si="44">(S912-B912)-2</f>
        <v>3.5999999999999979</v>
      </c>
      <c r="U912" s="208" t="str">
        <f t="shared" si="43"/>
        <v/>
      </c>
      <c r="V912" s="210"/>
      <c r="W912" s="238">
        <f t="shared" si="42"/>
        <v>60</v>
      </c>
      <c r="X912" s="350"/>
      <c r="AT912" s="129"/>
      <c r="AV912" s="114"/>
      <c r="AW912" s="18"/>
      <c r="AY912" s="130"/>
    </row>
    <row r="913" spans="2:51" x14ac:dyDescent="0.25">
      <c r="B913" s="18">
        <v>22.6</v>
      </c>
      <c r="C913" s="18">
        <v>78</v>
      </c>
      <c r="D913" s="18">
        <v>22.6</v>
      </c>
      <c r="E913" s="18">
        <v>5.4</v>
      </c>
      <c r="F913" s="18">
        <v>7.2</v>
      </c>
      <c r="G913" s="18">
        <v>258</v>
      </c>
      <c r="H913" s="18">
        <v>1020.1</v>
      </c>
      <c r="I913" s="18">
        <v>1</v>
      </c>
      <c r="J913" s="18">
        <v>0</v>
      </c>
      <c r="K913" s="18">
        <v>0</v>
      </c>
      <c r="L913" s="18">
        <v>0.8</v>
      </c>
      <c r="M913" s="18">
        <v>20.100000000000001</v>
      </c>
      <c r="N913">
        <v>226.4</v>
      </c>
      <c r="O913">
        <v>28.2</v>
      </c>
      <c r="P913">
        <v>26.9</v>
      </c>
      <c r="Q913" s="117">
        <v>0.62777777777777799</v>
      </c>
      <c r="S913" s="216">
        <f t="shared" ref="S913:S976" si="45">MAX(O913,P913)</f>
        <v>28.2</v>
      </c>
      <c r="T913" s="216">
        <f t="shared" si="44"/>
        <v>3.5999999999999979</v>
      </c>
      <c r="U913" s="208" t="str">
        <f t="shared" si="43"/>
        <v/>
      </c>
      <c r="V913" s="210"/>
      <c r="W913" s="238">
        <f t="shared" si="42"/>
        <v>60</v>
      </c>
      <c r="X913" s="350"/>
      <c r="AT913" s="129"/>
      <c r="AV913" s="114"/>
      <c r="AW913" s="18"/>
      <c r="AY913" s="130"/>
    </row>
    <row r="914" spans="2:51" x14ac:dyDescent="0.25">
      <c r="B914" s="18">
        <v>22.7</v>
      </c>
      <c r="C914" s="18">
        <v>76</v>
      </c>
      <c r="D914" s="18">
        <v>22.7</v>
      </c>
      <c r="E914" s="18">
        <v>8.6</v>
      </c>
      <c r="F914" s="18">
        <v>9.4</v>
      </c>
      <c r="G914" s="18">
        <v>277</v>
      </c>
      <c r="H914" s="18">
        <v>1020.3</v>
      </c>
      <c r="I914" s="18">
        <v>1</v>
      </c>
      <c r="J914" s="18">
        <v>0</v>
      </c>
      <c r="K914" s="18">
        <v>0</v>
      </c>
      <c r="L914" s="18">
        <v>0.8</v>
      </c>
      <c r="M914" s="18">
        <v>20.100000000000001</v>
      </c>
      <c r="N914">
        <v>226.4</v>
      </c>
      <c r="O914">
        <v>28.2</v>
      </c>
      <c r="P914">
        <v>27</v>
      </c>
      <c r="Q914" s="117">
        <v>0.62847222222222199</v>
      </c>
      <c r="S914" s="216">
        <f t="shared" si="45"/>
        <v>28.2</v>
      </c>
      <c r="T914" s="216">
        <f t="shared" si="44"/>
        <v>3.5</v>
      </c>
      <c r="U914" s="208" t="str">
        <f t="shared" si="43"/>
        <v/>
      </c>
      <c r="V914" s="210"/>
      <c r="W914" s="238">
        <f t="shared" si="42"/>
        <v>60</v>
      </c>
      <c r="X914" s="350"/>
      <c r="AT914" s="129"/>
      <c r="AV914" s="114"/>
      <c r="AW914" s="18"/>
      <c r="AY914" s="130"/>
    </row>
    <row r="915" spans="2:51" x14ac:dyDescent="0.25">
      <c r="B915" s="18">
        <v>22.8</v>
      </c>
      <c r="C915" s="18">
        <v>76</v>
      </c>
      <c r="D915" s="18">
        <v>22.8</v>
      </c>
      <c r="E915" s="18">
        <v>6.1</v>
      </c>
      <c r="F915" s="18">
        <v>7.2</v>
      </c>
      <c r="G915" s="18">
        <v>306</v>
      </c>
      <c r="H915" s="18">
        <v>1020.2</v>
      </c>
      <c r="I915" s="18">
        <v>1</v>
      </c>
      <c r="J915" s="18">
        <v>0</v>
      </c>
      <c r="K915" s="18">
        <v>0</v>
      </c>
      <c r="L915" s="18">
        <v>0.8</v>
      </c>
      <c r="M915" s="18">
        <v>20.100000000000001</v>
      </c>
      <c r="N915">
        <v>226.4</v>
      </c>
      <c r="O915">
        <v>28.4</v>
      </c>
      <c r="P915">
        <v>27.1</v>
      </c>
      <c r="Q915" s="117">
        <v>0.62916666666666698</v>
      </c>
      <c r="S915" s="216">
        <f t="shared" si="45"/>
        <v>28.4</v>
      </c>
      <c r="T915" s="216">
        <f t="shared" si="44"/>
        <v>3.5999999999999979</v>
      </c>
      <c r="U915" s="208" t="str">
        <f t="shared" si="43"/>
        <v/>
      </c>
      <c r="V915" s="210"/>
      <c r="W915" s="238">
        <f t="shared" si="42"/>
        <v>60</v>
      </c>
      <c r="X915" s="350"/>
      <c r="AT915" s="129"/>
      <c r="AV915" s="114"/>
      <c r="AW915" s="18"/>
      <c r="AY915" s="130"/>
    </row>
    <row r="916" spans="2:51" x14ac:dyDescent="0.25">
      <c r="B916" s="18">
        <v>22.9</v>
      </c>
      <c r="C916" s="18">
        <v>75</v>
      </c>
      <c r="D916" s="18">
        <v>22.9</v>
      </c>
      <c r="E916" s="18">
        <v>7.2</v>
      </c>
      <c r="F916" s="18">
        <v>9.4</v>
      </c>
      <c r="G916" s="18">
        <v>264</v>
      </c>
      <c r="H916" s="18">
        <v>1020.2</v>
      </c>
      <c r="I916" s="18">
        <v>1</v>
      </c>
      <c r="J916" s="18">
        <v>0</v>
      </c>
      <c r="K916" s="18">
        <v>0</v>
      </c>
      <c r="L916" s="18">
        <v>0.8</v>
      </c>
      <c r="M916" s="18">
        <v>20.100000000000001</v>
      </c>
      <c r="N916">
        <v>226.4</v>
      </c>
      <c r="O916">
        <v>28.5</v>
      </c>
      <c r="P916">
        <v>27.2</v>
      </c>
      <c r="Q916" s="117">
        <v>0.62986111111111098</v>
      </c>
      <c r="S916" s="216">
        <f t="shared" si="45"/>
        <v>28.5</v>
      </c>
      <c r="T916" s="216">
        <f t="shared" si="44"/>
        <v>3.6000000000000014</v>
      </c>
      <c r="U916" s="208" t="str">
        <f t="shared" si="43"/>
        <v/>
      </c>
      <c r="V916" s="210"/>
      <c r="W916" s="238">
        <f t="shared" si="42"/>
        <v>60</v>
      </c>
      <c r="X916" s="350"/>
      <c r="AT916" s="129"/>
      <c r="AV916" s="114"/>
      <c r="AW916" s="18"/>
      <c r="AY916" s="130"/>
    </row>
    <row r="917" spans="2:51" x14ac:dyDescent="0.25">
      <c r="B917" s="18">
        <v>23</v>
      </c>
      <c r="C917" s="18">
        <v>75</v>
      </c>
      <c r="D917" s="18">
        <v>23</v>
      </c>
      <c r="E917" s="18">
        <v>6.5</v>
      </c>
      <c r="F917" s="18">
        <v>7.2</v>
      </c>
      <c r="G917" s="18">
        <v>271</v>
      </c>
      <c r="H917" s="18">
        <v>1020</v>
      </c>
      <c r="I917" s="18">
        <v>1</v>
      </c>
      <c r="J917" s="18">
        <v>0</v>
      </c>
      <c r="K917" s="18">
        <v>0</v>
      </c>
      <c r="L917" s="18">
        <v>0.8</v>
      </c>
      <c r="M917" s="18">
        <v>20.100000000000001</v>
      </c>
      <c r="N917">
        <v>226.4</v>
      </c>
      <c r="O917">
        <v>28.7</v>
      </c>
      <c r="P917">
        <v>27.3</v>
      </c>
      <c r="Q917" s="117">
        <v>0.63055555555555598</v>
      </c>
      <c r="S917" s="216">
        <f t="shared" si="45"/>
        <v>28.7</v>
      </c>
      <c r="T917" s="216">
        <f t="shared" si="44"/>
        <v>3.6999999999999993</v>
      </c>
      <c r="U917" s="208" t="str">
        <f t="shared" si="43"/>
        <v/>
      </c>
      <c r="V917" s="210"/>
      <c r="W917" s="238">
        <f t="shared" si="42"/>
        <v>60</v>
      </c>
      <c r="X917" s="350"/>
      <c r="AT917" s="129"/>
      <c r="AV917" s="114"/>
      <c r="AW917" s="18"/>
      <c r="AY917" s="130"/>
    </row>
    <row r="918" spans="2:51" x14ac:dyDescent="0.25">
      <c r="B918" s="18">
        <v>23.1</v>
      </c>
      <c r="C918" s="18">
        <v>75</v>
      </c>
      <c r="D918" s="18">
        <v>23.1</v>
      </c>
      <c r="E918" s="18">
        <v>6.5</v>
      </c>
      <c r="F918" s="18">
        <v>7.2</v>
      </c>
      <c r="G918" s="18">
        <v>235</v>
      </c>
      <c r="H918" s="18">
        <v>1020.2</v>
      </c>
      <c r="I918" s="18">
        <v>1</v>
      </c>
      <c r="J918" s="18">
        <v>0</v>
      </c>
      <c r="K918" s="18">
        <v>0</v>
      </c>
      <c r="L918" s="18">
        <v>0.8</v>
      </c>
      <c r="M918" s="18">
        <v>20.100000000000001</v>
      </c>
      <c r="N918">
        <v>226.4</v>
      </c>
      <c r="O918">
        <v>28.9</v>
      </c>
      <c r="P918">
        <v>27.4</v>
      </c>
      <c r="Q918" s="117">
        <v>0.63124999999999998</v>
      </c>
      <c r="S918" s="216">
        <f t="shared" si="45"/>
        <v>28.9</v>
      </c>
      <c r="T918" s="216">
        <f t="shared" si="44"/>
        <v>3.7999999999999972</v>
      </c>
      <c r="U918" s="208" t="str">
        <f t="shared" si="43"/>
        <v/>
      </c>
      <c r="V918" s="210"/>
      <c r="W918" s="238">
        <f t="shared" si="42"/>
        <v>60</v>
      </c>
      <c r="X918" s="350"/>
      <c r="AT918" s="129"/>
      <c r="AV918" s="114"/>
      <c r="AW918" s="18"/>
      <c r="AY918" s="130"/>
    </row>
    <row r="919" spans="2:51" x14ac:dyDescent="0.25">
      <c r="B919" s="18">
        <v>23.2</v>
      </c>
      <c r="C919" s="18">
        <v>75</v>
      </c>
      <c r="D919" s="18">
        <v>23.2</v>
      </c>
      <c r="E919" s="18">
        <v>6.8</v>
      </c>
      <c r="F919" s="18">
        <v>9.4</v>
      </c>
      <c r="G919" s="18">
        <v>248</v>
      </c>
      <c r="H919" s="18">
        <v>1020.1</v>
      </c>
      <c r="I919" s="18">
        <v>1</v>
      </c>
      <c r="J919" s="18">
        <v>0</v>
      </c>
      <c r="K919" s="18">
        <v>0</v>
      </c>
      <c r="L919" s="18">
        <v>0.8</v>
      </c>
      <c r="M919" s="18">
        <v>20.100000000000001</v>
      </c>
      <c r="N919">
        <v>226.4</v>
      </c>
      <c r="O919">
        <v>29</v>
      </c>
      <c r="P919">
        <v>27.5</v>
      </c>
      <c r="Q919" s="117">
        <v>0.63194444444444398</v>
      </c>
      <c r="S919" s="216">
        <f t="shared" si="45"/>
        <v>29</v>
      </c>
      <c r="T919" s="216">
        <f t="shared" si="44"/>
        <v>3.8000000000000007</v>
      </c>
      <c r="U919" s="208" t="str">
        <f t="shared" si="43"/>
        <v/>
      </c>
      <c r="V919" s="210"/>
      <c r="W919" s="238">
        <f t="shared" si="42"/>
        <v>60</v>
      </c>
      <c r="X919" s="350"/>
      <c r="AT919" s="129"/>
      <c r="AV919" s="114"/>
      <c r="AW919" s="18"/>
      <c r="AY919" s="130"/>
    </row>
    <row r="920" spans="2:51" x14ac:dyDescent="0.25">
      <c r="B920" s="18">
        <v>23.2</v>
      </c>
      <c r="C920" s="18">
        <v>74</v>
      </c>
      <c r="D920" s="18">
        <v>23.2</v>
      </c>
      <c r="E920" s="18">
        <v>2.9</v>
      </c>
      <c r="F920" s="18">
        <v>3.6</v>
      </c>
      <c r="G920" s="18">
        <v>213</v>
      </c>
      <c r="H920" s="18">
        <v>1020.1</v>
      </c>
      <c r="I920" s="18">
        <v>1</v>
      </c>
      <c r="J920" s="18">
        <v>0</v>
      </c>
      <c r="K920" s="18">
        <v>0</v>
      </c>
      <c r="L920" s="18">
        <v>0.8</v>
      </c>
      <c r="M920" s="18">
        <v>20.100000000000001</v>
      </c>
      <c r="N920">
        <v>226.4</v>
      </c>
      <c r="O920">
        <v>29.1</v>
      </c>
      <c r="P920">
        <v>27.6</v>
      </c>
      <c r="Q920" s="117">
        <v>0.63263888888888897</v>
      </c>
      <c r="S920" s="216">
        <f t="shared" si="45"/>
        <v>29.1</v>
      </c>
      <c r="T920" s="216">
        <f t="shared" si="44"/>
        <v>3.9000000000000021</v>
      </c>
      <c r="U920" s="208" t="str">
        <f t="shared" si="43"/>
        <v/>
      </c>
      <c r="V920" s="210"/>
      <c r="W920" s="238">
        <f t="shared" si="42"/>
        <v>60</v>
      </c>
      <c r="X920" s="350"/>
      <c r="AT920" s="129"/>
      <c r="AV920" s="114"/>
      <c r="AW920" s="18"/>
      <c r="AY920" s="130"/>
    </row>
    <row r="921" spans="2:51" x14ac:dyDescent="0.25">
      <c r="B921" s="18">
        <v>23.2</v>
      </c>
      <c r="C921" s="18">
        <v>74</v>
      </c>
      <c r="D921" s="18">
        <v>23.2</v>
      </c>
      <c r="E921" s="18">
        <v>5.4</v>
      </c>
      <c r="F921" s="18">
        <v>9.4</v>
      </c>
      <c r="G921" s="18">
        <v>290</v>
      </c>
      <c r="H921" s="18">
        <v>1020</v>
      </c>
      <c r="I921" s="18">
        <v>1</v>
      </c>
      <c r="J921" s="18">
        <v>0</v>
      </c>
      <c r="K921" s="18">
        <v>0</v>
      </c>
      <c r="L921" s="18">
        <v>0.8</v>
      </c>
      <c r="M921" s="18">
        <v>20.100000000000001</v>
      </c>
      <c r="N921">
        <v>226.4</v>
      </c>
      <c r="O921">
        <v>29.2</v>
      </c>
      <c r="P921">
        <v>27.8</v>
      </c>
      <c r="Q921" s="117">
        <v>0.63333333333333297</v>
      </c>
      <c r="S921" s="216">
        <f t="shared" si="45"/>
        <v>29.2</v>
      </c>
      <c r="T921" s="216">
        <f t="shared" si="44"/>
        <v>4</v>
      </c>
      <c r="U921" s="208" t="str">
        <f t="shared" si="43"/>
        <v/>
      </c>
      <c r="V921" s="210"/>
      <c r="W921" s="238">
        <f t="shared" si="42"/>
        <v>60</v>
      </c>
      <c r="X921" s="350"/>
      <c r="AT921" s="129"/>
      <c r="AV921" s="114"/>
      <c r="AW921" s="18"/>
      <c r="AY921" s="130"/>
    </row>
    <row r="922" spans="2:51" x14ac:dyDescent="0.25">
      <c r="B922" s="18">
        <v>23.3</v>
      </c>
      <c r="C922" s="18">
        <v>74</v>
      </c>
      <c r="D922" s="18">
        <v>23.3</v>
      </c>
      <c r="E922" s="18">
        <v>6.1</v>
      </c>
      <c r="F922" s="18">
        <v>9.4</v>
      </c>
      <c r="G922" s="18">
        <v>234</v>
      </c>
      <c r="H922" s="18">
        <v>1020.2</v>
      </c>
      <c r="I922" s="18">
        <v>1</v>
      </c>
      <c r="J922" s="18">
        <v>0</v>
      </c>
      <c r="K922" s="18">
        <v>0</v>
      </c>
      <c r="L922" s="18">
        <v>0.8</v>
      </c>
      <c r="M922" s="18">
        <v>20.100000000000001</v>
      </c>
      <c r="N922">
        <v>226.4</v>
      </c>
      <c r="O922">
        <v>29.3</v>
      </c>
      <c r="P922">
        <v>27.9</v>
      </c>
      <c r="Q922" s="117">
        <v>0.63402777777777797</v>
      </c>
      <c r="S922" s="216">
        <f t="shared" si="45"/>
        <v>29.3</v>
      </c>
      <c r="T922" s="216">
        <f t="shared" si="44"/>
        <v>4</v>
      </c>
      <c r="U922" s="208" t="str">
        <f t="shared" si="43"/>
        <v/>
      </c>
      <c r="V922" s="210"/>
      <c r="W922" s="238">
        <f t="shared" si="42"/>
        <v>60</v>
      </c>
      <c r="X922" s="350"/>
      <c r="AT922" s="129"/>
      <c r="AV922" s="114"/>
      <c r="AW922" s="18"/>
      <c r="AY922" s="130"/>
    </row>
    <row r="923" spans="2:51" x14ac:dyDescent="0.25">
      <c r="B923" s="18">
        <v>23.3</v>
      </c>
      <c r="C923" s="18">
        <v>73</v>
      </c>
      <c r="D923" s="18">
        <v>23.3</v>
      </c>
      <c r="E923" s="18">
        <v>7.2</v>
      </c>
      <c r="F923" s="18">
        <v>9.4</v>
      </c>
      <c r="G923" s="18">
        <v>215</v>
      </c>
      <c r="H923" s="18">
        <v>1020.1</v>
      </c>
      <c r="I923" s="18">
        <v>1</v>
      </c>
      <c r="J923" s="18">
        <v>0</v>
      </c>
      <c r="K923" s="18">
        <v>0</v>
      </c>
      <c r="L923" s="18">
        <v>0.8</v>
      </c>
      <c r="M923" s="18">
        <v>20.100000000000001</v>
      </c>
      <c r="N923">
        <v>226.4</v>
      </c>
      <c r="O923">
        <v>29.5</v>
      </c>
      <c r="P923">
        <v>28</v>
      </c>
      <c r="Q923" s="117">
        <v>0.63472222222222197</v>
      </c>
      <c r="S923" s="216">
        <f t="shared" si="45"/>
        <v>29.5</v>
      </c>
      <c r="T923" s="216">
        <f t="shared" si="44"/>
        <v>4.1999999999999993</v>
      </c>
      <c r="U923" s="208" t="str">
        <f t="shared" si="43"/>
        <v/>
      </c>
      <c r="V923" s="210"/>
      <c r="W923" s="238">
        <f t="shared" si="42"/>
        <v>60</v>
      </c>
      <c r="X923" s="350"/>
      <c r="AT923" s="129"/>
      <c r="AV923" s="114"/>
      <c r="AW923" s="18"/>
      <c r="AY923" s="130"/>
    </row>
    <row r="924" spans="2:51" x14ac:dyDescent="0.25">
      <c r="B924" s="18">
        <v>23.3</v>
      </c>
      <c r="C924" s="18">
        <v>73</v>
      </c>
      <c r="D924" s="18">
        <v>23.3</v>
      </c>
      <c r="E924" s="18">
        <v>4.3</v>
      </c>
      <c r="F924" s="18">
        <v>7.2</v>
      </c>
      <c r="G924" s="18">
        <v>265</v>
      </c>
      <c r="H924" s="18">
        <v>1020.3</v>
      </c>
      <c r="I924" s="18">
        <v>1</v>
      </c>
      <c r="J924" s="18">
        <v>0</v>
      </c>
      <c r="K924" s="18">
        <v>0</v>
      </c>
      <c r="L924" s="18">
        <v>0.8</v>
      </c>
      <c r="M924" s="18">
        <v>20.100000000000001</v>
      </c>
      <c r="N924">
        <v>226.4</v>
      </c>
      <c r="O924">
        <v>29.6</v>
      </c>
      <c r="P924">
        <v>28.2</v>
      </c>
      <c r="Q924" s="117">
        <v>0.63541666666666696</v>
      </c>
      <c r="S924" s="216">
        <f t="shared" si="45"/>
        <v>29.6</v>
      </c>
      <c r="T924" s="216">
        <f t="shared" si="44"/>
        <v>4.3000000000000007</v>
      </c>
      <c r="U924" s="208" t="str">
        <f t="shared" si="43"/>
        <v/>
      </c>
      <c r="V924" s="210"/>
      <c r="W924" s="238">
        <f t="shared" si="42"/>
        <v>60</v>
      </c>
      <c r="X924" s="350"/>
      <c r="AT924" s="129"/>
      <c r="AV924" s="114"/>
      <c r="AW924" s="18"/>
      <c r="AY924" s="130"/>
    </row>
    <row r="925" spans="2:51" x14ac:dyDescent="0.25">
      <c r="B925" s="18">
        <v>23.3</v>
      </c>
      <c r="C925" s="18">
        <v>73</v>
      </c>
      <c r="D925" s="18">
        <v>23.3</v>
      </c>
      <c r="E925" s="18">
        <v>3.2</v>
      </c>
      <c r="F925" s="18">
        <v>3.6</v>
      </c>
      <c r="G925" s="18">
        <v>311</v>
      </c>
      <c r="H925" s="18">
        <v>1020.3</v>
      </c>
      <c r="I925" s="18">
        <v>1</v>
      </c>
      <c r="J925" s="18">
        <v>0</v>
      </c>
      <c r="K925" s="18">
        <v>0</v>
      </c>
      <c r="L925" s="18">
        <v>0.8</v>
      </c>
      <c r="M925" s="18">
        <v>20.100000000000001</v>
      </c>
      <c r="N925">
        <v>226.4</v>
      </c>
      <c r="O925">
        <v>29.7</v>
      </c>
      <c r="P925">
        <v>28.3</v>
      </c>
      <c r="Q925" s="117">
        <v>0.63611111111111096</v>
      </c>
      <c r="S925" s="216">
        <f t="shared" si="45"/>
        <v>29.7</v>
      </c>
      <c r="T925" s="216">
        <f t="shared" si="44"/>
        <v>4.3999999999999986</v>
      </c>
      <c r="U925" s="208" t="str">
        <f t="shared" si="43"/>
        <v/>
      </c>
      <c r="V925" s="210"/>
      <c r="W925" s="238">
        <f t="shared" si="42"/>
        <v>60</v>
      </c>
      <c r="X925" s="350"/>
      <c r="AT925" s="129"/>
      <c r="AV925" s="114"/>
      <c r="AW925" s="18"/>
      <c r="AY925" s="130"/>
    </row>
    <row r="926" spans="2:51" x14ac:dyDescent="0.25">
      <c r="B926" s="18">
        <v>23.4</v>
      </c>
      <c r="C926" s="18">
        <v>73</v>
      </c>
      <c r="D926" s="18">
        <v>23.4</v>
      </c>
      <c r="E926" s="18">
        <v>4.3</v>
      </c>
      <c r="F926" s="18">
        <v>5.4</v>
      </c>
      <c r="G926" s="18">
        <v>333</v>
      </c>
      <c r="H926" s="18">
        <v>1020.1</v>
      </c>
      <c r="I926" s="18">
        <v>1</v>
      </c>
      <c r="J926" s="18">
        <v>0</v>
      </c>
      <c r="K926" s="18">
        <v>0</v>
      </c>
      <c r="L926" s="18">
        <v>0.8</v>
      </c>
      <c r="M926" s="18">
        <v>20.100000000000001</v>
      </c>
      <c r="N926">
        <v>226.4</v>
      </c>
      <c r="O926">
        <v>29.9</v>
      </c>
      <c r="P926">
        <v>28.6</v>
      </c>
      <c r="Q926" s="117">
        <v>0.63680555555555596</v>
      </c>
      <c r="S926" s="216">
        <f t="shared" si="45"/>
        <v>29.9</v>
      </c>
      <c r="T926" s="216">
        <f t="shared" si="44"/>
        <v>4.5</v>
      </c>
      <c r="U926" s="208" t="str">
        <f t="shared" si="43"/>
        <v/>
      </c>
      <c r="V926" s="210"/>
      <c r="W926" s="238">
        <f t="shared" si="42"/>
        <v>60</v>
      </c>
      <c r="X926" s="350"/>
      <c r="AT926" s="129"/>
      <c r="AV926" s="114"/>
      <c r="AW926" s="18"/>
      <c r="AY926" s="130"/>
    </row>
    <row r="927" spans="2:51" x14ac:dyDescent="0.25">
      <c r="B927" s="18">
        <v>23.6</v>
      </c>
      <c r="C927" s="18">
        <v>73</v>
      </c>
      <c r="D927" s="18">
        <v>23.6</v>
      </c>
      <c r="E927" s="18">
        <v>6.5</v>
      </c>
      <c r="F927" s="18">
        <v>9.4</v>
      </c>
      <c r="G927" s="18">
        <v>285</v>
      </c>
      <c r="H927" s="18">
        <v>1020.3</v>
      </c>
      <c r="I927" s="18">
        <v>1</v>
      </c>
      <c r="J927" s="18">
        <v>0</v>
      </c>
      <c r="K927" s="18">
        <v>0</v>
      </c>
      <c r="L927" s="18">
        <v>0.8</v>
      </c>
      <c r="M927" s="18">
        <v>20.100000000000001</v>
      </c>
      <c r="N927">
        <v>226.4</v>
      </c>
      <c r="O927">
        <v>30.2</v>
      </c>
      <c r="P927">
        <v>28.6</v>
      </c>
      <c r="Q927" s="117">
        <v>0.63749999999999996</v>
      </c>
      <c r="S927" s="216">
        <f t="shared" si="45"/>
        <v>30.2</v>
      </c>
      <c r="T927" s="216">
        <f t="shared" si="44"/>
        <v>4.5999999999999979</v>
      </c>
      <c r="U927" s="208" t="str">
        <f t="shared" si="43"/>
        <v/>
      </c>
      <c r="V927" s="210"/>
      <c r="W927" s="238">
        <f t="shared" si="42"/>
        <v>60</v>
      </c>
      <c r="X927" s="350"/>
      <c r="AT927" s="129"/>
      <c r="AV927" s="114"/>
      <c r="AW927" s="18"/>
      <c r="AY927" s="130"/>
    </row>
    <row r="928" spans="2:51" x14ac:dyDescent="0.25">
      <c r="B928" s="18">
        <v>23.7</v>
      </c>
      <c r="C928" s="18">
        <v>72</v>
      </c>
      <c r="D928" s="18">
        <v>23.7</v>
      </c>
      <c r="E928" s="18">
        <v>4.7</v>
      </c>
      <c r="F928" s="18">
        <v>7.2</v>
      </c>
      <c r="G928" s="18">
        <v>277</v>
      </c>
      <c r="H928" s="18">
        <v>1020</v>
      </c>
      <c r="I928" s="18">
        <v>2</v>
      </c>
      <c r="J928" s="18">
        <v>0</v>
      </c>
      <c r="K928" s="18">
        <v>0</v>
      </c>
      <c r="L928" s="18">
        <v>0.8</v>
      </c>
      <c r="M928" s="18">
        <v>20.100000000000001</v>
      </c>
      <c r="N928">
        <v>226.4</v>
      </c>
      <c r="O928">
        <v>30.7</v>
      </c>
      <c r="P928">
        <v>28.9</v>
      </c>
      <c r="Q928" s="117">
        <v>0.63819444444444495</v>
      </c>
      <c r="S928" s="216">
        <f t="shared" si="45"/>
        <v>30.7</v>
      </c>
      <c r="T928" s="216">
        <f t="shared" si="44"/>
        <v>5</v>
      </c>
      <c r="U928" s="208" t="str">
        <f t="shared" si="43"/>
        <v/>
      </c>
      <c r="V928" s="210"/>
      <c r="W928" s="238">
        <f t="shared" si="42"/>
        <v>60</v>
      </c>
      <c r="X928" s="350"/>
      <c r="AT928" s="129"/>
      <c r="AV928" s="114"/>
      <c r="AW928" s="18"/>
      <c r="AY928" s="130"/>
    </row>
    <row r="929" spans="2:51" x14ac:dyDescent="0.25">
      <c r="B929" s="18">
        <v>23.7</v>
      </c>
      <c r="C929" s="18">
        <v>72</v>
      </c>
      <c r="D929" s="18">
        <v>23.7</v>
      </c>
      <c r="E929" s="18">
        <v>7.2</v>
      </c>
      <c r="F929" s="18">
        <v>7.2</v>
      </c>
      <c r="G929" s="18">
        <v>269</v>
      </c>
      <c r="H929" s="18">
        <v>1020.2</v>
      </c>
      <c r="I929" s="18">
        <v>2</v>
      </c>
      <c r="J929" s="18">
        <v>0</v>
      </c>
      <c r="K929" s="18">
        <v>0</v>
      </c>
      <c r="L929" s="18">
        <v>0.8</v>
      </c>
      <c r="M929" s="18">
        <v>20.100000000000001</v>
      </c>
      <c r="N929">
        <v>226.4</v>
      </c>
      <c r="O929">
        <v>31.1</v>
      </c>
      <c r="P929">
        <v>29.1</v>
      </c>
      <c r="Q929" s="117">
        <v>0.63888888888888895</v>
      </c>
      <c r="S929" s="216">
        <f t="shared" si="45"/>
        <v>31.1</v>
      </c>
      <c r="T929" s="216">
        <f t="shared" si="44"/>
        <v>5.4000000000000021</v>
      </c>
      <c r="U929" s="208" t="str">
        <f t="shared" si="43"/>
        <v/>
      </c>
      <c r="V929" s="210"/>
      <c r="W929" s="238">
        <f t="shared" si="42"/>
        <v>60</v>
      </c>
      <c r="X929" s="350"/>
      <c r="AT929" s="129"/>
      <c r="AV929" s="114"/>
      <c r="AW929" s="18"/>
      <c r="AY929" s="130"/>
    </row>
    <row r="930" spans="2:51" x14ac:dyDescent="0.25">
      <c r="B930" s="18">
        <v>23.8</v>
      </c>
      <c r="C930" s="18">
        <v>72</v>
      </c>
      <c r="D930" s="18">
        <v>23.8</v>
      </c>
      <c r="E930" s="18">
        <v>6.5</v>
      </c>
      <c r="F930" s="18">
        <v>7.2</v>
      </c>
      <c r="G930" s="18">
        <v>330</v>
      </c>
      <c r="H930" s="18">
        <v>1020.4</v>
      </c>
      <c r="I930" s="18">
        <v>2</v>
      </c>
      <c r="J930" s="18">
        <v>0</v>
      </c>
      <c r="K930" s="18">
        <v>0</v>
      </c>
      <c r="L930" s="18">
        <v>0.8</v>
      </c>
      <c r="M930" s="18">
        <v>20.100000000000001</v>
      </c>
      <c r="N930">
        <v>226.4</v>
      </c>
      <c r="O930">
        <v>31.6</v>
      </c>
      <c r="P930">
        <v>29.4</v>
      </c>
      <c r="Q930" s="117">
        <v>0.63958333333333295</v>
      </c>
      <c r="S930" s="216">
        <f t="shared" si="45"/>
        <v>31.6</v>
      </c>
      <c r="T930" s="216">
        <f t="shared" si="44"/>
        <v>5.8000000000000007</v>
      </c>
      <c r="U930" s="208" t="str">
        <f t="shared" si="43"/>
        <v/>
      </c>
      <c r="V930" s="210"/>
      <c r="W930" s="238">
        <f t="shared" si="42"/>
        <v>60</v>
      </c>
      <c r="X930" s="350"/>
      <c r="AT930" s="129"/>
      <c r="AV930" s="114"/>
      <c r="AW930" s="18"/>
      <c r="AY930" s="130"/>
    </row>
    <row r="931" spans="2:51" x14ac:dyDescent="0.25">
      <c r="B931" s="18">
        <v>23.8</v>
      </c>
      <c r="C931" s="18">
        <v>71</v>
      </c>
      <c r="D931" s="18">
        <v>23.8</v>
      </c>
      <c r="E931" s="18">
        <v>8.3000000000000007</v>
      </c>
      <c r="F931" s="18">
        <v>11.2</v>
      </c>
      <c r="G931" s="18">
        <v>265</v>
      </c>
      <c r="H931" s="18">
        <v>1020.2</v>
      </c>
      <c r="I931" s="18">
        <v>2</v>
      </c>
      <c r="J931" s="18">
        <v>0</v>
      </c>
      <c r="K931" s="18">
        <v>0</v>
      </c>
      <c r="L931" s="18">
        <v>0.8</v>
      </c>
      <c r="M931" s="18">
        <v>20.100000000000001</v>
      </c>
      <c r="N931">
        <v>226.4</v>
      </c>
      <c r="O931">
        <v>32.200000000000003</v>
      </c>
      <c r="P931">
        <v>29.7</v>
      </c>
      <c r="Q931" s="117">
        <v>0.64027777777777795</v>
      </c>
      <c r="S931" s="216">
        <f t="shared" si="45"/>
        <v>32.200000000000003</v>
      </c>
      <c r="T931" s="216">
        <f t="shared" si="44"/>
        <v>6.4000000000000021</v>
      </c>
      <c r="U931" s="208" t="str">
        <f t="shared" si="43"/>
        <v/>
      </c>
      <c r="V931" s="210"/>
      <c r="W931" s="238">
        <f t="shared" si="42"/>
        <v>60</v>
      </c>
      <c r="X931" s="350"/>
      <c r="AT931" s="129"/>
      <c r="AV931" s="114"/>
      <c r="AW931" s="18"/>
      <c r="AY931" s="130"/>
    </row>
    <row r="932" spans="2:51" x14ac:dyDescent="0.25">
      <c r="B932" s="18">
        <v>24</v>
      </c>
      <c r="C932" s="18">
        <v>70</v>
      </c>
      <c r="D932" s="18">
        <v>24</v>
      </c>
      <c r="E932" s="18">
        <v>7.6</v>
      </c>
      <c r="F932" s="18">
        <v>9.4</v>
      </c>
      <c r="G932" s="18">
        <v>261</v>
      </c>
      <c r="H932" s="18">
        <v>1020.1</v>
      </c>
      <c r="I932" s="18">
        <v>2</v>
      </c>
      <c r="J932" s="18">
        <v>0</v>
      </c>
      <c r="K932" s="18">
        <v>0</v>
      </c>
      <c r="L932" s="18">
        <v>0.8</v>
      </c>
      <c r="M932" s="18">
        <v>20.100000000000001</v>
      </c>
      <c r="N932">
        <v>226.4</v>
      </c>
      <c r="O932">
        <v>32.9</v>
      </c>
      <c r="P932">
        <v>30.1</v>
      </c>
      <c r="Q932" s="117">
        <v>0.64097222222222205</v>
      </c>
      <c r="S932" s="216">
        <f t="shared" si="45"/>
        <v>32.9</v>
      </c>
      <c r="T932" s="216">
        <f t="shared" si="44"/>
        <v>6.8999999999999986</v>
      </c>
      <c r="U932" s="208" t="str">
        <f t="shared" si="43"/>
        <v/>
      </c>
      <c r="V932" s="210"/>
      <c r="W932" s="238">
        <f t="shared" si="42"/>
        <v>60</v>
      </c>
      <c r="X932" s="350"/>
      <c r="AT932" s="129"/>
      <c r="AV932" s="114"/>
      <c r="AW932" s="18"/>
      <c r="AY932" s="130"/>
    </row>
    <row r="933" spans="2:51" x14ac:dyDescent="0.25">
      <c r="B933" s="18">
        <v>24</v>
      </c>
      <c r="C933" s="18">
        <v>70</v>
      </c>
      <c r="D933" s="18">
        <v>24</v>
      </c>
      <c r="E933" s="18">
        <v>9.4</v>
      </c>
      <c r="F933" s="18">
        <v>11.2</v>
      </c>
      <c r="G933" s="18">
        <v>240</v>
      </c>
      <c r="H933" s="18">
        <v>1020.1</v>
      </c>
      <c r="I933" s="18">
        <v>2</v>
      </c>
      <c r="J933" s="18">
        <v>0</v>
      </c>
      <c r="K933" s="18">
        <v>0</v>
      </c>
      <c r="L933" s="18">
        <v>0.8</v>
      </c>
      <c r="M933" s="18">
        <v>20.100000000000001</v>
      </c>
      <c r="N933">
        <v>226.4</v>
      </c>
      <c r="O933">
        <v>33.700000000000003</v>
      </c>
      <c r="P933">
        <v>30.5</v>
      </c>
      <c r="Q933" s="117">
        <v>0.64166666666666705</v>
      </c>
      <c r="S933" s="216">
        <f t="shared" si="45"/>
        <v>33.700000000000003</v>
      </c>
      <c r="T933" s="216">
        <f t="shared" si="44"/>
        <v>7.7000000000000028</v>
      </c>
      <c r="U933" s="208" t="str">
        <f t="shared" si="43"/>
        <v/>
      </c>
      <c r="V933" s="210"/>
      <c r="W933" s="238">
        <f t="shared" si="42"/>
        <v>60</v>
      </c>
      <c r="X933" s="350"/>
      <c r="AT933" s="129"/>
      <c r="AV933" s="114"/>
      <c r="AW933" s="18"/>
      <c r="AY933" s="130"/>
    </row>
    <row r="934" spans="2:51" x14ac:dyDescent="0.25">
      <c r="B934" s="18">
        <v>24.1</v>
      </c>
      <c r="C934" s="18">
        <v>70</v>
      </c>
      <c r="D934" s="18">
        <v>24.1</v>
      </c>
      <c r="E934" s="18">
        <v>7.6</v>
      </c>
      <c r="F934" s="18">
        <v>11.2</v>
      </c>
      <c r="G934" s="18">
        <v>229</v>
      </c>
      <c r="H934" s="18">
        <v>1020</v>
      </c>
      <c r="I934" s="18">
        <v>2</v>
      </c>
      <c r="J934" s="18">
        <v>0</v>
      </c>
      <c r="K934" s="18">
        <v>0</v>
      </c>
      <c r="L934" s="18">
        <v>0.8</v>
      </c>
      <c r="M934" s="18">
        <v>20.100000000000001</v>
      </c>
      <c r="N934">
        <v>226.4</v>
      </c>
      <c r="O934">
        <v>34.5</v>
      </c>
      <c r="P934">
        <v>30.9</v>
      </c>
      <c r="Q934" s="117">
        <v>0.64236111111111105</v>
      </c>
      <c r="S934" s="216">
        <f t="shared" si="45"/>
        <v>34.5</v>
      </c>
      <c r="T934" s="216">
        <f t="shared" si="44"/>
        <v>8.3999999999999986</v>
      </c>
      <c r="U934" s="208" t="str">
        <f t="shared" si="43"/>
        <v/>
      </c>
      <c r="V934" s="210"/>
      <c r="W934" s="238">
        <f t="shared" si="42"/>
        <v>60</v>
      </c>
      <c r="X934" s="350"/>
      <c r="AT934" s="129"/>
      <c r="AV934" s="114"/>
      <c r="AW934" s="18"/>
      <c r="AY934" s="130"/>
    </row>
    <row r="935" spans="2:51" x14ac:dyDescent="0.25">
      <c r="B935" s="18">
        <v>24.1</v>
      </c>
      <c r="C935" s="18">
        <v>69</v>
      </c>
      <c r="D935" s="18">
        <v>24.1</v>
      </c>
      <c r="E935" s="18">
        <v>5</v>
      </c>
      <c r="F935" s="18">
        <v>7.2</v>
      </c>
      <c r="G935" s="18">
        <v>15</v>
      </c>
      <c r="H935" s="18">
        <v>1020.1</v>
      </c>
      <c r="I935" s="18">
        <v>2</v>
      </c>
      <c r="J935" s="18">
        <v>0</v>
      </c>
      <c r="K935" s="18">
        <v>0</v>
      </c>
      <c r="L935" s="18">
        <v>0.8</v>
      </c>
      <c r="M935" s="18">
        <v>20.100000000000001</v>
      </c>
      <c r="N935">
        <v>226.4</v>
      </c>
      <c r="O935">
        <v>35.200000000000003</v>
      </c>
      <c r="P935">
        <v>31.4</v>
      </c>
      <c r="Q935" s="117">
        <v>0.64305555555555605</v>
      </c>
      <c r="S935" s="216">
        <f t="shared" si="45"/>
        <v>35.200000000000003</v>
      </c>
      <c r="T935" s="216">
        <f t="shared" si="44"/>
        <v>9.1000000000000014</v>
      </c>
      <c r="U935" s="208" t="str">
        <f t="shared" si="43"/>
        <v/>
      </c>
      <c r="V935" s="210"/>
      <c r="W935" s="238">
        <f t="shared" si="42"/>
        <v>60</v>
      </c>
      <c r="X935" s="350"/>
      <c r="AT935" s="129"/>
      <c r="AV935" s="114"/>
      <c r="AW935" s="18"/>
      <c r="AY935" s="130"/>
    </row>
    <row r="936" spans="2:51" x14ac:dyDescent="0.25">
      <c r="B936" s="18">
        <v>24.2</v>
      </c>
      <c r="C936" s="18">
        <v>69</v>
      </c>
      <c r="D936" s="18">
        <v>24.2</v>
      </c>
      <c r="E936" s="18">
        <v>7.6</v>
      </c>
      <c r="F936" s="18">
        <v>9.4</v>
      </c>
      <c r="G936" s="18">
        <v>290</v>
      </c>
      <c r="H936" s="18">
        <v>1020.1</v>
      </c>
      <c r="I936" s="18">
        <v>2</v>
      </c>
      <c r="J936" s="18">
        <v>0</v>
      </c>
      <c r="K936" s="18">
        <v>0</v>
      </c>
      <c r="L936" s="18">
        <v>0.8</v>
      </c>
      <c r="M936" s="18">
        <v>20.100000000000001</v>
      </c>
      <c r="N936">
        <v>226.4</v>
      </c>
      <c r="O936">
        <v>35.9</v>
      </c>
      <c r="P936">
        <v>31.8</v>
      </c>
      <c r="Q936" s="117">
        <v>0.64375000000000004</v>
      </c>
      <c r="S936" s="216">
        <f t="shared" si="45"/>
        <v>35.9</v>
      </c>
      <c r="T936" s="216">
        <f t="shared" si="44"/>
        <v>9.6999999999999993</v>
      </c>
      <c r="U936" s="208" t="str">
        <f t="shared" si="43"/>
        <v/>
      </c>
      <c r="V936" s="210"/>
      <c r="W936" s="238">
        <f t="shared" si="42"/>
        <v>60</v>
      </c>
      <c r="X936" s="350"/>
      <c r="AT936" s="129"/>
      <c r="AV936" s="114"/>
      <c r="AW936" s="18"/>
      <c r="AY936" s="130"/>
    </row>
    <row r="937" spans="2:51" x14ac:dyDescent="0.25">
      <c r="B937" s="18">
        <v>24.3</v>
      </c>
      <c r="C937" s="18">
        <v>68</v>
      </c>
      <c r="D937" s="18">
        <v>24.3</v>
      </c>
      <c r="E937" s="18">
        <v>9.4</v>
      </c>
      <c r="F937" s="18">
        <v>11.2</v>
      </c>
      <c r="G937" s="18">
        <v>255</v>
      </c>
      <c r="H937" s="18">
        <v>1020.2</v>
      </c>
      <c r="I937" s="18">
        <v>2</v>
      </c>
      <c r="J937" s="18">
        <v>0</v>
      </c>
      <c r="K937" s="18">
        <v>0</v>
      </c>
      <c r="L937" s="18">
        <v>0.8</v>
      </c>
      <c r="M937" s="18">
        <v>20.100000000000001</v>
      </c>
      <c r="N937">
        <v>226.4</v>
      </c>
      <c r="O937">
        <v>36.5</v>
      </c>
      <c r="P937">
        <v>32.1</v>
      </c>
      <c r="Q937" s="117">
        <v>0.64444444444444404</v>
      </c>
      <c r="S937" s="216">
        <f t="shared" si="45"/>
        <v>36.5</v>
      </c>
      <c r="T937" s="216">
        <f t="shared" si="44"/>
        <v>10.199999999999999</v>
      </c>
      <c r="U937" s="208" t="str">
        <f t="shared" si="43"/>
        <v/>
      </c>
      <c r="V937" s="210"/>
      <c r="W937" s="238">
        <f t="shared" si="42"/>
        <v>60</v>
      </c>
      <c r="X937" s="350"/>
      <c r="AT937" s="129"/>
      <c r="AV937" s="114"/>
      <c r="AW937" s="18"/>
      <c r="AY937" s="130"/>
    </row>
    <row r="938" spans="2:51" x14ac:dyDescent="0.25">
      <c r="B938" s="18">
        <v>24.4</v>
      </c>
      <c r="C938" s="18">
        <v>67</v>
      </c>
      <c r="D938" s="18">
        <v>24.4</v>
      </c>
      <c r="E938" s="18">
        <v>10.8</v>
      </c>
      <c r="F938" s="18">
        <v>13</v>
      </c>
      <c r="G938" s="18">
        <v>251</v>
      </c>
      <c r="H938" s="18">
        <v>1020.2</v>
      </c>
      <c r="I938" s="18">
        <v>2</v>
      </c>
      <c r="J938" s="18">
        <v>0</v>
      </c>
      <c r="K938" s="18">
        <v>0</v>
      </c>
      <c r="L938" s="18">
        <v>0.8</v>
      </c>
      <c r="M938" s="18">
        <v>20.100000000000001</v>
      </c>
      <c r="N938">
        <v>226.4</v>
      </c>
      <c r="O938">
        <v>37.1</v>
      </c>
      <c r="P938">
        <v>32.5</v>
      </c>
      <c r="Q938" s="117">
        <v>0.64513888888888904</v>
      </c>
      <c r="S938" s="216">
        <f t="shared" si="45"/>
        <v>37.1</v>
      </c>
      <c r="T938" s="216">
        <f t="shared" si="44"/>
        <v>10.700000000000003</v>
      </c>
      <c r="U938" s="208" t="str">
        <f t="shared" si="43"/>
        <v/>
      </c>
      <c r="V938" s="210"/>
      <c r="W938" s="238">
        <f t="shared" si="42"/>
        <v>60</v>
      </c>
      <c r="X938" s="350"/>
      <c r="AT938" s="129"/>
      <c r="AV938" s="114"/>
      <c r="AW938" s="18"/>
      <c r="AY938" s="130"/>
    </row>
    <row r="939" spans="2:51" x14ac:dyDescent="0.25">
      <c r="B939" s="18">
        <v>24.3</v>
      </c>
      <c r="C939" s="18">
        <v>68</v>
      </c>
      <c r="D939" s="18">
        <v>24.3</v>
      </c>
      <c r="E939" s="18">
        <v>3.6</v>
      </c>
      <c r="F939" s="18">
        <v>5.4</v>
      </c>
      <c r="G939" s="18">
        <v>234</v>
      </c>
      <c r="H939" s="18">
        <v>1020.1</v>
      </c>
      <c r="I939" s="18">
        <v>2</v>
      </c>
      <c r="J939" s="18">
        <v>0</v>
      </c>
      <c r="K939" s="18">
        <v>0</v>
      </c>
      <c r="L939" s="18">
        <v>0.8</v>
      </c>
      <c r="M939" s="18">
        <v>20.100000000000001</v>
      </c>
      <c r="N939">
        <v>226.4</v>
      </c>
      <c r="O939">
        <v>37.4</v>
      </c>
      <c r="P939">
        <v>32.700000000000003</v>
      </c>
      <c r="Q939" s="117">
        <v>0.64583333333333304</v>
      </c>
      <c r="S939" s="216">
        <f t="shared" si="45"/>
        <v>37.4</v>
      </c>
      <c r="T939" s="216">
        <f t="shared" si="44"/>
        <v>11.099999999999998</v>
      </c>
      <c r="U939" s="208" t="str">
        <f t="shared" si="43"/>
        <v/>
      </c>
      <c r="V939" s="210"/>
      <c r="W939" s="238">
        <f t="shared" si="42"/>
        <v>60</v>
      </c>
      <c r="X939" s="350"/>
      <c r="AT939" s="129"/>
      <c r="AV939" s="114"/>
      <c r="AW939" s="18"/>
      <c r="AY939" s="130"/>
    </row>
    <row r="940" spans="2:51" x14ac:dyDescent="0.25">
      <c r="B940" s="18">
        <v>24.3</v>
      </c>
      <c r="C940" s="18">
        <v>69</v>
      </c>
      <c r="D940" s="18">
        <v>24.3</v>
      </c>
      <c r="E940" s="18">
        <v>2.2000000000000002</v>
      </c>
      <c r="F940" s="18">
        <v>3.6</v>
      </c>
      <c r="G940" s="18">
        <v>267</v>
      </c>
      <c r="H940" s="18">
        <v>1019.9</v>
      </c>
      <c r="I940" s="18">
        <v>2</v>
      </c>
      <c r="J940" s="18">
        <v>0</v>
      </c>
      <c r="K940" s="18">
        <v>0</v>
      </c>
      <c r="L940" s="18">
        <v>0.8</v>
      </c>
      <c r="M940" s="18">
        <v>20.100000000000001</v>
      </c>
      <c r="N940">
        <v>226.4</v>
      </c>
      <c r="O940">
        <v>37.6</v>
      </c>
      <c r="P940">
        <v>32.9</v>
      </c>
      <c r="Q940" s="117">
        <v>0.64652777777777803</v>
      </c>
      <c r="S940" s="216">
        <f t="shared" si="45"/>
        <v>37.6</v>
      </c>
      <c r="T940" s="216">
        <f t="shared" si="44"/>
        <v>11.3</v>
      </c>
      <c r="U940" s="208" t="str">
        <f t="shared" si="43"/>
        <v/>
      </c>
      <c r="V940" s="210"/>
      <c r="W940" s="238">
        <f t="shared" si="42"/>
        <v>60</v>
      </c>
      <c r="X940" s="350"/>
      <c r="AT940" s="129"/>
      <c r="AV940" s="114"/>
      <c r="AW940" s="18"/>
      <c r="AY940" s="130"/>
    </row>
    <row r="941" spans="2:51" x14ac:dyDescent="0.25">
      <c r="B941" s="18">
        <v>24.3</v>
      </c>
      <c r="C941" s="18">
        <v>68</v>
      </c>
      <c r="D941" s="18">
        <v>24.3</v>
      </c>
      <c r="E941" s="18">
        <v>1.4</v>
      </c>
      <c r="F941" s="18">
        <v>1.8</v>
      </c>
      <c r="G941" s="18">
        <v>113</v>
      </c>
      <c r="H941" s="18">
        <v>1019.9</v>
      </c>
      <c r="I941" s="18">
        <v>2</v>
      </c>
      <c r="J941" s="18">
        <v>0</v>
      </c>
      <c r="K941" s="18">
        <v>0</v>
      </c>
      <c r="L941" s="18">
        <v>0.8</v>
      </c>
      <c r="M941" s="18">
        <v>20.100000000000001</v>
      </c>
      <c r="N941">
        <v>226.4</v>
      </c>
      <c r="O941">
        <v>37.799999999999997</v>
      </c>
      <c r="P941">
        <v>33.1</v>
      </c>
      <c r="Q941" s="117">
        <v>0.64722222222222203</v>
      </c>
      <c r="S941" s="216">
        <f t="shared" si="45"/>
        <v>37.799999999999997</v>
      </c>
      <c r="T941" s="216">
        <f t="shared" si="44"/>
        <v>11.499999999999996</v>
      </c>
      <c r="U941" s="208" t="str">
        <f t="shared" si="43"/>
        <v/>
      </c>
      <c r="V941" s="210"/>
      <c r="W941" s="238">
        <f t="shared" si="42"/>
        <v>60</v>
      </c>
      <c r="X941" s="350"/>
      <c r="AT941" s="129"/>
      <c r="AV941" s="114"/>
      <c r="AW941" s="18"/>
      <c r="AY941" s="130"/>
    </row>
    <row r="942" spans="2:51" x14ac:dyDescent="0.25">
      <c r="B942" s="18">
        <v>24.7</v>
      </c>
      <c r="C942" s="18">
        <v>67</v>
      </c>
      <c r="D942" s="18">
        <v>24.7</v>
      </c>
      <c r="E942" s="18">
        <v>3.6</v>
      </c>
      <c r="F942" s="18">
        <v>5.4</v>
      </c>
      <c r="G942" s="18">
        <v>269</v>
      </c>
      <c r="H942" s="18">
        <v>1020.2</v>
      </c>
      <c r="I942" s="18">
        <v>1</v>
      </c>
      <c r="J942" s="18">
        <v>0</v>
      </c>
      <c r="K942" s="18">
        <v>0</v>
      </c>
      <c r="L942" s="18">
        <v>0.8</v>
      </c>
      <c r="M942" s="18">
        <v>20.100000000000001</v>
      </c>
      <c r="N942">
        <v>226.4</v>
      </c>
      <c r="O942">
        <v>38.1</v>
      </c>
      <c r="P942">
        <v>33.4</v>
      </c>
      <c r="Q942" s="117">
        <v>0.64791666666666703</v>
      </c>
      <c r="S942" s="216">
        <f t="shared" si="45"/>
        <v>38.1</v>
      </c>
      <c r="T942" s="216">
        <f t="shared" si="44"/>
        <v>11.400000000000002</v>
      </c>
      <c r="U942" s="208" t="str">
        <f t="shared" si="43"/>
        <v/>
      </c>
      <c r="V942" s="210"/>
      <c r="W942" s="238">
        <f t="shared" si="42"/>
        <v>60</v>
      </c>
      <c r="X942" s="350"/>
      <c r="AT942" s="129"/>
      <c r="AV942" s="114"/>
      <c r="AW942" s="18"/>
      <c r="AY942" s="130"/>
    </row>
    <row r="943" spans="2:51" x14ac:dyDescent="0.25">
      <c r="B943" s="18">
        <v>25</v>
      </c>
      <c r="C943" s="18">
        <v>67</v>
      </c>
      <c r="D943" s="18">
        <v>25</v>
      </c>
      <c r="E943" s="18">
        <v>3.2</v>
      </c>
      <c r="F943" s="18">
        <v>5.4</v>
      </c>
      <c r="G943" s="18">
        <v>262</v>
      </c>
      <c r="H943" s="18">
        <v>1019.9</v>
      </c>
      <c r="I943" s="18">
        <v>1</v>
      </c>
      <c r="J943" s="18">
        <v>0</v>
      </c>
      <c r="K943" s="18">
        <v>0</v>
      </c>
      <c r="L943" s="18">
        <v>0.8</v>
      </c>
      <c r="M943" s="18">
        <v>20.100000000000001</v>
      </c>
      <c r="N943">
        <v>226.4</v>
      </c>
      <c r="O943">
        <v>38.5</v>
      </c>
      <c r="P943">
        <v>33.700000000000003</v>
      </c>
      <c r="Q943" s="117">
        <v>0.64861111111111103</v>
      </c>
      <c r="S943" s="216">
        <f t="shared" si="45"/>
        <v>38.5</v>
      </c>
      <c r="T943" s="216">
        <f t="shared" si="44"/>
        <v>11.5</v>
      </c>
      <c r="U943" s="208" t="str">
        <f t="shared" si="43"/>
        <v/>
      </c>
      <c r="V943" s="210"/>
      <c r="W943" s="238">
        <f t="shared" si="42"/>
        <v>60</v>
      </c>
      <c r="X943" s="350"/>
      <c r="AT943" s="129"/>
      <c r="AV943" s="114"/>
      <c r="AW943" s="18"/>
      <c r="AY943" s="130"/>
    </row>
    <row r="944" spans="2:51" x14ac:dyDescent="0.25">
      <c r="B944" s="18">
        <v>25</v>
      </c>
      <c r="C944" s="18">
        <v>67</v>
      </c>
      <c r="D944" s="18">
        <v>25</v>
      </c>
      <c r="E944" s="18">
        <v>2.2000000000000002</v>
      </c>
      <c r="F944" s="18">
        <v>3.6</v>
      </c>
      <c r="G944" s="18">
        <v>205</v>
      </c>
      <c r="H944" s="18">
        <v>1019.8</v>
      </c>
      <c r="I944" s="18">
        <v>1</v>
      </c>
      <c r="J944" s="18">
        <v>0</v>
      </c>
      <c r="K944" s="18">
        <v>0</v>
      </c>
      <c r="L944" s="18">
        <v>0.8</v>
      </c>
      <c r="M944" s="18">
        <v>20.100000000000001</v>
      </c>
      <c r="N944">
        <v>226.4</v>
      </c>
      <c r="O944">
        <v>38.700000000000003</v>
      </c>
      <c r="P944">
        <v>33.9</v>
      </c>
      <c r="Q944" s="117">
        <v>0.64930555555555602</v>
      </c>
      <c r="S944" s="216">
        <f t="shared" si="45"/>
        <v>38.700000000000003</v>
      </c>
      <c r="T944" s="216">
        <f t="shared" si="44"/>
        <v>11.700000000000003</v>
      </c>
      <c r="U944" s="208" t="str">
        <f t="shared" si="43"/>
        <v/>
      </c>
      <c r="V944" s="210"/>
      <c r="W944" s="238">
        <f t="shared" si="42"/>
        <v>60</v>
      </c>
      <c r="X944" s="350"/>
      <c r="AT944" s="129"/>
      <c r="AV944" s="114"/>
      <c r="AW944" s="18"/>
      <c r="AY944" s="130"/>
    </row>
    <row r="945" spans="2:51" x14ac:dyDescent="0.25">
      <c r="B945" s="18">
        <v>25</v>
      </c>
      <c r="C945" s="18">
        <v>66</v>
      </c>
      <c r="D945" s="18">
        <v>25</v>
      </c>
      <c r="E945" s="18">
        <v>6.1</v>
      </c>
      <c r="F945" s="18">
        <v>9.4</v>
      </c>
      <c r="G945" s="18">
        <v>272</v>
      </c>
      <c r="H945" s="18">
        <v>1020</v>
      </c>
      <c r="I945" s="18">
        <v>1</v>
      </c>
      <c r="J945" s="18">
        <v>0</v>
      </c>
      <c r="K945" s="18">
        <v>0</v>
      </c>
      <c r="L945" s="18">
        <v>0.8</v>
      </c>
      <c r="M945" s="18">
        <v>20.100000000000001</v>
      </c>
      <c r="N945">
        <v>226.4</v>
      </c>
      <c r="O945">
        <v>38.6</v>
      </c>
      <c r="P945">
        <v>34</v>
      </c>
      <c r="Q945" s="117">
        <v>0.65</v>
      </c>
      <c r="S945" s="216">
        <f t="shared" si="45"/>
        <v>38.6</v>
      </c>
      <c r="T945" s="216">
        <f t="shared" si="44"/>
        <v>11.600000000000001</v>
      </c>
      <c r="U945" s="208" t="str">
        <f t="shared" si="43"/>
        <v/>
      </c>
      <c r="V945" s="210"/>
      <c r="W945" s="238">
        <f t="shared" si="42"/>
        <v>60</v>
      </c>
      <c r="X945" s="350"/>
      <c r="AT945" s="129"/>
      <c r="AV945" s="114"/>
      <c r="AW945" s="18"/>
      <c r="AY945" s="130"/>
    </row>
    <row r="946" spans="2:51" x14ac:dyDescent="0.25">
      <c r="B946" s="18">
        <v>24.7</v>
      </c>
      <c r="C946" s="18">
        <v>67</v>
      </c>
      <c r="D946" s="18">
        <v>24.7</v>
      </c>
      <c r="E946" s="18">
        <v>5.4</v>
      </c>
      <c r="F946" s="18">
        <v>9.4</v>
      </c>
      <c r="G946" s="18">
        <v>267</v>
      </c>
      <c r="H946" s="18">
        <v>1020</v>
      </c>
      <c r="I946" s="18">
        <v>1</v>
      </c>
      <c r="J946" s="18">
        <v>0</v>
      </c>
      <c r="K946" s="18">
        <v>0</v>
      </c>
      <c r="L946" s="18">
        <v>0.8</v>
      </c>
      <c r="M946" s="18">
        <v>20.100000000000001</v>
      </c>
      <c r="N946">
        <v>226.4</v>
      </c>
      <c r="O946">
        <v>38.4</v>
      </c>
      <c r="P946">
        <v>34</v>
      </c>
      <c r="Q946" s="117">
        <v>0.65069444444444402</v>
      </c>
      <c r="S946" s="216">
        <f t="shared" si="45"/>
        <v>38.4</v>
      </c>
      <c r="T946" s="216">
        <f t="shared" si="44"/>
        <v>11.7</v>
      </c>
      <c r="U946" s="208" t="str">
        <f t="shared" si="43"/>
        <v/>
      </c>
      <c r="V946" s="210"/>
      <c r="W946" s="238">
        <f t="shared" ref="W946:W1009" si="46">IF(OR(O946&gt;60+2,P946&gt;B946+2),60,"")</f>
        <v>60</v>
      </c>
      <c r="X946" s="350"/>
      <c r="AT946" s="129"/>
      <c r="AV946" s="114"/>
      <c r="AW946" s="18"/>
      <c r="AY946" s="130"/>
    </row>
    <row r="947" spans="2:51" x14ac:dyDescent="0.25">
      <c r="B947" s="18">
        <v>24.7</v>
      </c>
      <c r="C947" s="18">
        <v>66</v>
      </c>
      <c r="D947" s="18">
        <v>24.7</v>
      </c>
      <c r="E947" s="18">
        <v>7.6</v>
      </c>
      <c r="F947" s="18">
        <v>11.2</v>
      </c>
      <c r="G947" s="18">
        <v>279</v>
      </c>
      <c r="H947" s="18">
        <v>1020</v>
      </c>
      <c r="I947" s="18">
        <v>1</v>
      </c>
      <c r="J947" s="18">
        <v>0</v>
      </c>
      <c r="K947" s="18">
        <v>0</v>
      </c>
      <c r="L947" s="18">
        <v>0.8</v>
      </c>
      <c r="M947" s="18">
        <v>20.100000000000001</v>
      </c>
      <c r="N947">
        <v>226.4</v>
      </c>
      <c r="O947">
        <v>38</v>
      </c>
      <c r="P947">
        <v>33.799999999999997</v>
      </c>
      <c r="Q947" s="117">
        <v>0.65138888888888902</v>
      </c>
      <c r="S947" s="216">
        <f t="shared" si="45"/>
        <v>38</v>
      </c>
      <c r="T947" s="216">
        <f t="shared" si="44"/>
        <v>11.3</v>
      </c>
      <c r="U947" s="208" t="str">
        <f t="shared" si="43"/>
        <v/>
      </c>
      <c r="V947" s="210"/>
      <c r="W947" s="238">
        <f t="shared" si="46"/>
        <v>60</v>
      </c>
      <c r="X947" s="350"/>
      <c r="AT947" s="129"/>
      <c r="AV947" s="114"/>
      <c r="AW947" s="18"/>
      <c r="AY947" s="130"/>
    </row>
    <row r="948" spans="2:51" x14ac:dyDescent="0.25">
      <c r="B948" s="18">
        <v>24.6</v>
      </c>
      <c r="C948" s="18">
        <v>67</v>
      </c>
      <c r="D948" s="18">
        <v>24.6</v>
      </c>
      <c r="E948" s="18">
        <v>6.8</v>
      </c>
      <c r="F948" s="18">
        <v>7.2</v>
      </c>
      <c r="G948" s="18">
        <v>262</v>
      </c>
      <c r="H948" s="18">
        <v>1020</v>
      </c>
      <c r="I948" s="18">
        <v>1</v>
      </c>
      <c r="J948" s="18">
        <v>0</v>
      </c>
      <c r="K948" s="18">
        <v>0</v>
      </c>
      <c r="L948" s="18">
        <v>0.8</v>
      </c>
      <c r="M948" s="18">
        <v>20.100000000000001</v>
      </c>
      <c r="N948">
        <v>226.4</v>
      </c>
      <c r="O948">
        <v>37.5</v>
      </c>
      <c r="P948">
        <v>33.6</v>
      </c>
      <c r="Q948" s="117">
        <v>0.65208333333333302</v>
      </c>
      <c r="S948" s="216">
        <f t="shared" si="45"/>
        <v>37.5</v>
      </c>
      <c r="T948" s="216">
        <f t="shared" si="44"/>
        <v>10.899999999999999</v>
      </c>
      <c r="U948" s="208" t="str">
        <f t="shared" si="43"/>
        <v/>
      </c>
      <c r="V948" s="210"/>
      <c r="W948" s="238">
        <f t="shared" si="46"/>
        <v>60</v>
      </c>
      <c r="X948" s="350"/>
      <c r="AT948" s="129"/>
      <c r="AV948" s="114"/>
      <c r="AW948" s="18"/>
      <c r="AY948" s="130"/>
    </row>
    <row r="949" spans="2:51" x14ac:dyDescent="0.25">
      <c r="B949" s="18">
        <v>24.6</v>
      </c>
      <c r="C949" s="18">
        <v>67</v>
      </c>
      <c r="D949" s="18">
        <v>24.6</v>
      </c>
      <c r="E949" s="18">
        <v>4</v>
      </c>
      <c r="F949" s="18">
        <v>5.4</v>
      </c>
      <c r="G949" s="18">
        <v>327</v>
      </c>
      <c r="H949" s="18">
        <v>1020</v>
      </c>
      <c r="I949" s="18">
        <v>1</v>
      </c>
      <c r="J949" s="18">
        <v>0</v>
      </c>
      <c r="K949" s="18">
        <v>0</v>
      </c>
      <c r="L949" s="18">
        <v>0.8</v>
      </c>
      <c r="M949" s="18">
        <v>20.100000000000001</v>
      </c>
      <c r="N949">
        <v>226.4</v>
      </c>
      <c r="O949">
        <v>37</v>
      </c>
      <c r="P949">
        <v>33.299999999999997</v>
      </c>
      <c r="Q949" s="117">
        <v>0.65277777777777801</v>
      </c>
      <c r="S949" s="216">
        <f t="shared" si="45"/>
        <v>37</v>
      </c>
      <c r="T949" s="216">
        <f t="shared" si="44"/>
        <v>10.399999999999999</v>
      </c>
      <c r="U949" s="208" t="str">
        <f t="shared" si="43"/>
        <v/>
      </c>
      <c r="V949" s="210"/>
      <c r="W949" s="238">
        <f t="shared" si="46"/>
        <v>60</v>
      </c>
      <c r="X949" s="350"/>
      <c r="AT949" s="129"/>
      <c r="AV949" s="114"/>
      <c r="AW949" s="18"/>
      <c r="AY949" s="130"/>
    </row>
    <row r="950" spans="2:51" x14ac:dyDescent="0.25">
      <c r="B950" s="18">
        <v>24.6</v>
      </c>
      <c r="C950" s="18">
        <v>67</v>
      </c>
      <c r="D950" s="18">
        <v>24.6</v>
      </c>
      <c r="E950" s="18">
        <v>7.6</v>
      </c>
      <c r="F950" s="18">
        <v>9.4</v>
      </c>
      <c r="G950" s="18">
        <v>275</v>
      </c>
      <c r="H950" s="18">
        <v>1019.9</v>
      </c>
      <c r="I950" s="18">
        <v>1</v>
      </c>
      <c r="J950" s="18">
        <v>0</v>
      </c>
      <c r="K950" s="18">
        <v>0</v>
      </c>
      <c r="L950" s="18">
        <v>0.8</v>
      </c>
      <c r="M950" s="18">
        <v>20.100000000000001</v>
      </c>
      <c r="N950">
        <v>226.4</v>
      </c>
      <c r="O950">
        <v>36.5</v>
      </c>
      <c r="P950">
        <v>33</v>
      </c>
      <c r="Q950" s="117">
        <v>0.65347222222222201</v>
      </c>
      <c r="S950" s="216">
        <f t="shared" si="45"/>
        <v>36.5</v>
      </c>
      <c r="T950" s="216">
        <f t="shared" si="44"/>
        <v>9.8999999999999986</v>
      </c>
      <c r="U950" s="208" t="str">
        <f t="shared" si="43"/>
        <v/>
      </c>
      <c r="V950" s="210"/>
      <c r="W950" s="238">
        <f t="shared" si="46"/>
        <v>60</v>
      </c>
      <c r="X950" s="350"/>
      <c r="AT950" s="129"/>
      <c r="AV950" s="114"/>
      <c r="AW950" s="18"/>
      <c r="AY950" s="130"/>
    </row>
    <row r="951" spans="2:51" x14ac:dyDescent="0.25">
      <c r="B951" s="18">
        <v>24.6</v>
      </c>
      <c r="C951" s="18">
        <v>68</v>
      </c>
      <c r="D951" s="18">
        <v>24.6</v>
      </c>
      <c r="E951" s="18">
        <v>6.8</v>
      </c>
      <c r="F951" s="18">
        <v>9.4</v>
      </c>
      <c r="G951" s="18">
        <v>262</v>
      </c>
      <c r="H951" s="18">
        <v>1020.2</v>
      </c>
      <c r="I951" s="18">
        <v>1</v>
      </c>
      <c r="J951" s="18">
        <v>0</v>
      </c>
      <c r="K951" s="18">
        <v>0</v>
      </c>
      <c r="L951" s="18">
        <v>0.8</v>
      </c>
      <c r="M951" s="18">
        <v>20.100000000000001</v>
      </c>
      <c r="N951">
        <v>226.4</v>
      </c>
      <c r="O951">
        <v>36</v>
      </c>
      <c r="P951">
        <v>32.700000000000003</v>
      </c>
      <c r="Q951" s="117">
        <v>0.65416666666666701</v>
      </c>
      <c r="S951" s="216">
        <f t="shared" si="45"/>
        <v>36</v>
      </c>
      <c r="T951" s="216">
        <f t="shared" si="44"/>
        <v>9.3999999999999986</v>
      </c>
      <c r="U951" s="208" t="str">
        <f t="shared" si="43"/>
        <v/>
      </c>
      <c r="V951" s="210"/>
      <c r="W951" s="238">
        <f t="shared" si="46"/>
        <v>60</v>
      </c>
      <c r="X951" s="350"/>
      <c r="AT951" s="129"/>
      <c r="AV951" s="114"/>
      <c r="AW951" s="18"/>
      <c r="AY951" s="130"/>
    </row>
    <row r="952" spans="2:51" x14ac:dyDescent="0.25">
      <c r="B952" s="18">
        <v>24.6</v>
      </c>
      <c r="C952" s="18">
        <v>68</v>
      </c>
      <c r="D952" s="18">
        <v>24.6</v>
      </c>
      <c r="E952" s="18">
        <v>6.5</v>
      </c>
      <c r="F952" s="18">
        <v>11.2</v>
      </c>
      <c r="G952" s="18">
        <v>272</v>
      </c>
      <c r="H952" s="18">
        <v>1020.1</v>
      </c>
      <c r="I952" s="18">
        <v>1</v>
      </c>
      <c r="J952" s="18">
        <v>0</v>
      </c>
      <c r="K952" s="18">
        <v>0</v>
      </c>
      <c r="L952" s="18">
        <v>0.8</v>
      </c>
      <c r="M952" s="18">
        <v>20.100000000000001</v>
      </c>
      <c r="N952">
        <v>226.4</v>
      </c>
      <c r="O952">
        <v>35.5</v>
      </c>
      <c r="P952">
        <v>32.4</v>
      </c>
      <c r="Q952" s="117">
        <v>0.65486111111111101</v>
      </c>
      <c r="S952" s="216">
        <f t="shared" si="45"/>
        <v>35.5</v>
      </c>
      <c r="T952" s="216">
        <f t="shared" si="44"/>
        <v>8.8999999999999986</v>
      </c>
      <c r="U952" s="208" t="str">
        <f t="shared" si="43"/>
        <v/>
      </c>
      <c r="V952" s="210"/>
      <c r="W952" s="238">
        <f t="shared" si="46"/>
        <v>60</v>
      </c>
      <c r="X952" s="350"/>
      <c r="AT952" s="129"/>
      <c r="AV952" s="114"/>
      <c r="AW952" s="18"/>
      <c r="AY952" s="130"/>
    </row>
    <row r="953" spans="2:51" x14ac:dyDescent="0.25">
      <c r="B953" s="18">
        <v>24.3</v>
      </c>
      <c r="C953" s="18">
        <v>69</v>
      </c>
      <c r="D953" s="18">
        <v>24.3</v>
      </c>
      <c r="E953" s="18">
        <v>3.6</v>
      </c>
      <c r="F953" s="18">
        <v>7.2</v>
      </c>
      <c r="G953" s="18">
        <v>272</v>
      </c>
      <c r="H953" s="18">
        <v>1020.1</v>
      </c>
      <c r="I953" s="18">
        <v>1</v>
      </c>
      <c r="J953" s="18">
        <v>0</v>
      </c>
      <c r="K953" s="18">
        <v>0</v>
      </c>
      <c r="L953" s="18">
        <v>0.8</v>
      </c>
      <c r="M953" s="18">
        <v>20.100000000000001</v>
      </c>
      <c r="N953">
        <v>226.4</v>
      </c>
      <c r="O953">
        <v>35</v>
      </c>
      <c r="P953">
        <v>32.1</v>
      </c>
      <c r="Q953" s="117">
        <v>0.655555555555556</v>
      </c>
      <c r="S953" s="216">
        <f t="shared" si="45"/>
        <v>35</v>
      </c>
      <c r="T953" s="216">
        <f t="shared" si="44"/>
        <v>8.6999999999999993</v>
      </c>
      <c r="U953" s="208" t="str">
        <f t="shared" si="43"/>
        <v/>
      </c>
      <c r="V953" s="210"/>
      <c r="W953" s="238">
        <f t="shared" si="46"/>
        <v>60</v>
      </c>
      <c r="X953" s="350"/>
      <c r="AT953" s="129"/>
      <c r="AV953" s="114"/>
      <c r="AW953" s="18"/>
      <c r="AY953" s="130"/>
    </row>
    <row r="954" spans="2:51" x14ac:dyDescent="0.25">
      <c r="B954" s="18">
        <v>24.2</v>
      </c>
      <c r="C954" s="18">
        <v>68</v>
      </c>
      <c r="D954" s="18">
        <v>24.2</v>
      </c>
      <c r="E954" s="18">
        <v>8.6</v>
      </c>
      <c r="F954" s="18">
        <v>11.2</v>
      </c>
      <c r="G954" s="18">
        <v>266</v>
      </c>
      <c r="H954" s="18">
        <v>1019.8</v>
      </c>
      <c r="I954" s="18">
        <v>1</v>
      </c>
      <c r="J954" s="18">
        <v>0</v>
      </c>
      <c r="K954" s="18">
        <v>0</v>
      </c>
      <c r="L954" s="18">
        <v>0.8</v>
      </c>
      <c r="M954" s="18">
        <v>20.100000000000001</v>
      </c>
      <c r="N954">
        <v>226.4</v>
      </c>
      <c r="O954">
        <v>34.5</v>
      </c>
      <c r="P954">
        <v>31.8</v>
      </c>
      <c r="Q954" s="117">
        <v>0.65625</v>
      </c>
      <c r="S954" s="216">
        <f t="shared" si="45"/>
        <v>34.5</v>
      </c>
      <c r="T954" s="216">
        <f t="shared" si="44"/>
        <v>8.3000000000000007</v>
      </c>
      <c r="U954" s="208" t="str">
        <f t="shared" si="43"/>
        <v/>
      </c>
      <c r="V954" s="210"/>
      <c r="W954" s="238">
        <f t="shared" si="46"/>
        <v>60</v>
      </c>
      <c r="X954" s="350"/>
      <c r="AT954" s="129"/>
      <c r="AV954" s="114"/>
      <c r="AW954" s="18"/>
      <c r="AY954" s="130"/>
    </row>
    <row r="955" spans="2:51" x14ac:dyDescent="0.25">
      <c r="B955" s="18">
        <v>24.2</v>
      </c>
      <c r="C955" s="18">
        <v>69</v>
      </c>
      <c r="D955" s="18">
        <v>24.2</v>
      </c>
      <c r="E955" s="18">
        <v>6.5</v>
      </c>
      <c r="F955" s="18">
        <v>7.2</v>
      </c>
      <c r="G955" s="18">
        <v>294</v>
      </c>
      <c r="H955" s="18">
        <v>1020.1</v>
      </c>
      <c r="I955" s="18">
        <v>1</v>
      </c>
      <c r="J955" s="18">
        <v>0</v>
      </c>
      <c r="K955" s="18">
        <v>0</v>
      </c>
      <c r="L955" s="18">
        <v>0.8</v>
      </c>
      <c r="M955" s="18">
        <v>20.100000000000001</v>
      </c>
      <c r="N955">
        <v>226.4</v>
      </c>
      <c r="O955">
        <v>34.1</v>
      </c>
      <c r="P955">
        <v>31.5</v>
      </c>
      <c r="Q955" s="117">
        <v>0.656944444444444</v>
      </c>
      <c r="S955" s="216">
        <f t="shared" si="45"/>
        <v>34.1</v>
      </c>
      <c r="T955" s="216">
        <f t="shared" si="44"/>
        <v>7.9000000000000021</v>
      </c>
      <c r="U955" s="208" t="str">
        <f t="shared" si="43"/>
        <v/>
      </c>
      <c r="V955" s="210"/>
      <c r="W955" s="238">
        <f t="shared" si="46"/>
        <v>60</v>
      </c>
      <c r="X955" s="350"/>
      <c r="AT955" s="129"/>
      <c r="AV955" s="114"/>
      <c r="AW955" s="18"/>
      <c r="AY955" s="130"/>
    </row>
    <row r="956" spans="2:51" x14ac:dyDescent="0.25">
      <c r="B956" s="18">
        <v>24.2</v>
      </c>
      <c r="C956" s="18">
        <v>69</v>
      </c>
      <c r="D956" s="18">
        <v>24.2</v>
      </c>
      <c r="E956" s="18">
        <v>7.6</v>
      </c>
      <c r="F956" s="18">
        <v>11.2</v>
      </c>
      <c r="G956" s="18">
        <v>251</v>
      </c>
      <c r="H956" s="18">
        <v>1019.9</v>
      </c>
      <c r="I956" s="18">
        <v>1</v>
      </c>
      <c r="J956" s="18">
        <v>0</v>
      </c>
      <c r="K956" s="18">
        <v>0</v>
      </c>
      <c r="L956" s="18">
        <v>0.8</v>
      </c>
      <c r="M956" s="18">
        <v>20.100000000000001</v>
      </c>
      <c r="N956">
        <v>226.4</v>
      </c>
      <c r="O956">
        <v>33.700000000000003</v>
      </c>
      <c r="P956">
        <v>31.2</v>
      </c>
      <c r="Q956" s="117">
        <v>0.65763888888888899</v>
      </c>
      <c r="S956" s="216">
        <f t="shared" si="45"/>
        <v>33.700000000000003</v>
      </c>
      <c r="T956" s="216">
        <f t="shared" si="44"/>
        <v>7.5000000000000036</v>
      </c>
      <c r="U956" s="208" t="str">
        <f t="shared" si="43"/>
        <v/>
      </c>
      <c r="V956" s="210"/>
      <c r="W956" s="238">
        <f t="shared" si="46"/>
        <v>60</v>
      </c>
      <c r="X956" s="350"/>
      <c r="AT956" s="129"/>
      <c r="AV956" s="114"/>
      <c r="AW956" s="18"/>
      <c r="AY956" s="130"/>
    </row>
    <row r="957" spans="2:51" x14ac:dyDescent="0.25">
      <c r="B957" s="18">
        <v>24.3</v>
      </c>
      <c r="C957" s="18">
        <v>69</v>
      </c>
      <c r="D957" s="18">
        <v>24.3</v>
      </c>
      <c r="E957" s="18">
        <v>5.4</v>
      </c>
      <c r="F957" s="18">
        <v>9.4</v>
      </c>
      <c r="G957" s="18">
        <v>253</v>
      </c>
      <c r="H957" s="18">
        <v>1020.3</v>
      </c>
      <c r="I957" s="18">
        <v>1</v>
      </c>
      <c r="J957" s="18">
        <v>0</v>
      </c>
      <c r="K957" s="18">
        <v>0</v>
      </c>
      <c r="L957" s="18">
        <v>0.8</v>
      </c>
      <c r="M957" s="18">
        <v>20.100000000000001</v>
      </c>
      <c r="N957">
        <v>226.4</v>
      </c>
      <c r="O957">
        <v>33.299999999999997</v>
      </c>
      <c r="P957">
        <v>31</v>
      </c>
      <c r="Q957" s="117">
        <v>0.65833333333333299</v>
      </c>
      <c r="S957" s="216">
        <f t="shared" si="45"/>
        <v>33.299999999999997</v>
      </c>
      <c r="T957" s="216">
        <f t="shared" si="44"/>
        <v>6.9999999999999964</v>
      </c>
      <c r="U957" s="208" t="str">
        <f t="shared" si="43"/>
        <v/>
      </c>
      <c r="V957" s="210"/>
      <c r="W957" s="238">
        <f t="shared" si="46"/>
        <v>60</v>
      </c>
      <c r="X957" s="350"/>
      <c r="AT957" s="129"/>
      <c r="AV957" s="114"/>
      <c r="AW957" s="18"/>
      <c r="AY957" s="130"/>
    </row>
    <row r="958" spans="2:51" x14ac:dyDescent="0.25">
      <c r="B958" s="18">
        <v>24.3</v>
      </c>
      <c r="C958" s="18">
        <v>69</v>
      </c>
      <c r="D958" s="18">
        <v>24.3</v>
      </c>
      <c r="E958" s="18">
        <v>6.5</v>
      </c>
      <c r="F958" s="18">
        <v>7.2</v>
      </c>
      <c r="G958" s="18">
        <v>249</v>
      </c>
      <c r="H958" s="18">
        <v>1020.1</v>
      </c>
      <c r="I958" s="18">
        <v>1</v>
      </c>
      <c r="J958" s="18">
        <v>0</v>
      </c>
      <c r="K958" s="18">
        <v>0</v>
      </c>
      <c r="L958" s="18">
        <v>0.8</v>
      </c>
      <c r="M958" s="18">
        <v>20.100000000000001</v>
      </c>
      <c r="N958">
        <v>226.4</v>
      </c>
      <c r="O958">
        <v>33</v>
      </c>
      <c r="P958">
        <v>31</v>
      </c>
      <c r="Q958" s="117">
        <v>0.65902777777777799</v>
      </c>
      <c r="S958" s="216">
        <f t="shared" si="45"/>
        <v>33</v>
      </c>
      <c r="T958" s="216">
        <f t="shared" si="44"/>
        <v>6.6999999999999993</v>
      </c>
      <c r="U958" s="208" t="str">
        <f t="shared" si="43"/>
        <v/>
      </c>
      <c r="V958" s="210"/>
      <c r="W958" s="238">
        <f t="shared" si="46"/>
        <v>60</v>
      </c>
      <c r="X958" s="350"/>
      <c r="AT958" s="129"/>
      <c r="AV958" s="114"/>
      <c r="AW958" s="18"/>
      <c r="AY958" s="130"/>
    </row>
    <row r="959" spans="2:51" x14ac:dyDescent="0.25">
      <c r="B959" s="18">
        <v>24.2</v>
      </c>
      <c r="C959" s="18">
        <v>71</v>
      </c>
      <c r="D959" s="18">
        <v>24.2</v>
      </c>
      <c r="E959" s="18">
        <v>9.4</v>
      </c>
      <c r="F959" s="18">
        <v>11.2</v>
      </c>
      <c r="G959" s="18">
        <v>254</v>
      </c>
      <c r="H959" s="18">
        <v>1020</v>
      </c>
      <c r="I959" s="18">
        <v>1</v>
      </c>
      <c r="J959" s="18">
        <v>0</v>
      </c>
      <c r="K959" s="18">
        <v>0</v>
      </c>
      <c r="L959" s="18">
        <v>0.8</v>
      </c>
      <c r="M959" s="18">
        <v>20.100000000000001</v>
      </c>
      <c r="N959">
        <v>226.4</v>
      </c>
      <c r="O959">
        <v>32.6</v>
      </c>
      <c r="P959">
        <v>30.8</v>
      </c>
      <c r="Q959" s="117">
        <v>0.65972222222222199</v>
      </c>
      <c r="S959" s="216">
        <f t="shared" si="45"/>
        <v>32.6</v>
      </c>
      <c r="T959" s="216">
        <f t="shared" si="44"/>
        <v>6.4000000000000021</v>
      </c>
      <c r="U959" s="208" t="str">
        <f t="shared" si="43"/>
        <v/>
      </c>
      <c r="V959" s="210"/>
      <c r="W959" s="238">
        <f t="shared" si="46"/>
        <v>60</v>
      </c>
      <c r="X959" s="350"/>
      <c r="AT959" s="129"/>
      <c r="AV959" s="114"/>
      <c r="AW959" s="18"/>
      <c r="AY959" s="130"/>
    </row>
    <row r="960" spans="2:51" x14ac:dyDescent="0.25">
      <c r="B960" s="18">
        <v>24.2</v>
      </c>
      <c r="C960" s="18">
        <v>72</v>
      </c>
      <c r="D960" s="18">
        <v>24.2</v>
      </c>
      <c r="E960" s="18">
        <v>7.9</v>
      </c>
      <c r="F960" s="18">
        <v>9.4</v>
      </c>
      <c r="G960" s="18">
        <v>275</v>
      </c>
      <c r="H960" s="18">
        <v>1020.2</v>
      </c>
      <c r="I960" s="18">
        <v>1</v>
      </c>
      <c r="J960" s="18">
        <v>0</v>
      </c>
      <c r="K960" s="18">
        <v>0</v>
      </c>
      <c r="L960" s="18">
        <v>0.8</v>
      </c>
      <c r="M960" s="18">
        <v>20.100000000000001</v>
      </c>
      <c r="N960">
        <v>226.4</v>
      </c>
      <c r="O960">
        <v>32.299999999999997</v>
      </c>
      <c r="P960">
        <v>30.6</v>
      </c>
      <c r="Q960" s="117">
        <v>0.66041666666666698</v>
      </c>
      <c r="S960" s="216">
        <f t="shared" si="45"/>
        <v>32.299999999999997</v>
      </c>
      <c r="T960" s="216">
        <f t="shared" si="44"/>
        <v>6.0999999999999979</v>
      </c>
      <c r="U960" s="208" t="str">
        <f t="shared" si="43"/>
        <v/>
      </c>
      <c r="V960" s="210"/>
      <c r="W960" s="238">
        <f t="shared" si="46"/>
        <v>60</v>
      </c>
      <c r="X960" s="350"/>
      <c r="AT960" s="129"/>
      <c r="AV960" s="114"/>
      <c r="AW960" s="18"/>
      <c r="AY960" s="130"/>
    </row>
    <row r="961" spans="2:51" x14ac:dyDescent="0.25">
      <c r="B961" s="18">
        <v>24.1</v>
      </c>
      <c r="C961" s="18">
        <v>73</v>
      </c>
      <c r="D961" s="18">
        <v>24.1</v>
      </c>
      <c r="E961" s="18">
        <v>6.1</v>
      </c>
      <c r="F961" s="18">
        <v>7.2</v>
      </c>
      <c r="G961" s="18">
        <v>242</v>
      </c>
      <c r="H961" s="18">
        <v>1020</v>
      </c>
      <c r="I961" s="18">
        <v>1</v>
      </c>
      <c r="J961" s="18">
        <v>0</v>
      </c>
      <c r="K961" s="18">
        <v>0</v>
      </c>
      <c r="L961" s="18">
        <v>0.8</v>
      </c>
      <c r="M961" s="18">
        <v>20.100000000000001</v>
      </c>
      <c r="N961">
        <v>226.4</v>
      </c>
      <c r="O961">
        <v>32</v>
      </c>
      <c r="P961">
        <v>30.4</v>
      </c>
      <c r="Q961" s="117">
        <v>0.66111111111111098</v>
      </c>
      <c r="S961" s="216">
        <f t="shared" si="45"/>
        <v>32</v>
      </c>
      <c r="T961" s="216">
        <f t="shared" si="44"/>
        <v>5.8999999999999986</v>
      </c>
      <c r="U961" s="208" t="str">
        <f t="shared" si="43"/>
        <v/>
      </c>
      <c r="V961" s="210"/>
      <c r="W961" s="238">
        <f t="shared" si="46"/>
        <v>60</v>
      </c>
      <c r="X961" s="350"/>
      <c r="AT961" s="129"/>
      <c r="AV961" s="114"/>
      <c r="AW961" s="18"/>
      <c r="AY961" s="130"/>
    </row>
    <row r="962" spans="2:51" x14ac:dyDescent="0.25">
      <c r="B962" s="18">
        <v>23.9</v>
      </c>
      <c r="C962" s="18">
        <v>74</v>
      </c>
      <c r="D962" s="18">
        <v>23.9</v>
      </c>
      <c r="E962" s="18">
        <v>9.4</v>
      </c>
      <c r="F962" s="18">
        <v>13</v>
      </c>
      <c r="G962" s="18">
        <v>249</v>
      </c>
      <c r="H962" s="18">
        <v>1020.1</v>
      </c>
      <c r="I962" s="18">
        <v>1</v>
      </c>
      <c r="J962" s="18">
        <v>0</v>
      </c>
      <c r="K962" s="18">
        <v>0</v>
      </c>
      <c r="L962" s="18">
        <v>0.8</v>
      </c>
      <c r="M962" s="18">
        <v>20.100000000000001</v>
      </c>
      <c r="N962">
        <v>226.4</v>
      </c>
      <c r="O962">
        <v>31.7</v>
      </c>
      <c r="P962">
        <v>30.2</v>
      </c>
      <c r="Q962" s="117">
        <v>0.66180555555555598</v>
      </c>
      <c r="S962" s="216">
        <f t="shared" si="45"/>
        <v>31.7</v>
      </c>
      <c r="T962" s="216">
        <f t="shared" si="44"/>
        <v>5.8000000000000007</v>
      </c>
      <c r="U962" s="208" t="str">
        <f t="shared" si="43"/>
        <v/>
      </c>
      <c r="V962" s="210"/>
      <c r="W962" s="238">
        <f t="shared" si="46"/>
        <v>60</v>
      </c>
      <c r="X962" s="350"/>
      <c r="AT962" s="129"/>
      <c r="AV962" s="114"/>
      <c r="AW962" s="18"/>
      <c r="AY962" s="130"/>
    </row>
    <row r="963" spans="2:51" x14ac:dyDescent="0.25">
      <c r="B963" s="18">
        <v>23.8</v>
      </c>
      <c r="C963" s="18">
        <v>75</v>
      </c>
      <c r="D963" s="18">
        <v>23.8</v>
      </c>
      <c r="E963" s="18">
        <v>7.9</v>
      </c>
      <c r="F963" s="18">
        <v>13</v>
      </c>
      <c r="G963" s="18">
        <v>250</v>
      </c>
      <c r="H963" s="18">
        <v>1020.1</v>
      </c>
      <c r="I963" s="18">
        <v>1</v>
      </c>
      <c r="J963" s="18">
        <v>0</v>
      </c>
      <c r="K963" s="18">
        <v>0</v>
      </c>
      <c r="L963" s="18">
        <v>0.8</v>
      </c>
      <c r="M963" s="18">
        <v>20.100000000000001</v>
      </c>
      <c r="N963">
        <v>226.4</v>
      </c>
      <c r="O963">
        <v>31.4</v>
      </c>
      <c r="P963">
        <v>30</v>
      </c>
      <c r="Q963" s="117">
        <v>0.66249999999999998</v>
      </c>
      <c r="S963" s="216">
        <f t="shared" si="45"/>
        <v>31.4</v>
      </c>
      <c r="T963" s="216">
        <f t="shared" si="44"/>
        <v>5.5999999999999979</v>
      </c>
      <c r="U963" s="208" t="str">
        <f t="shared" si="43"/>
        <v/>
      </c>
      <c r="V963" s="210"/>
      <c r="W963" s="238">
        <f t="shared" si="46"/>
        <v>60</v>
      </c>
      <c r="X963" s="350"/>
      <c r="AT963" s="129"/>
      <c r="AV963" s="114"/>
      <c r="AW963" s="18"/>
      <c r="AY963" s="130"/>
    </row>
    <row r="964" spans="2:51" x14ac:dyDescent="0.25">
      <c r="B964" s="18">
        <v>23.5</v>
      </c>
      <c r="C964" s="18">
        <v>77</v>
      </c>
      <c r="D964" s="18">
        <v>23.5</v>
      </c>
      <c r="E964" s="18">
        <v>10.4</v>
      </c>
      <c r="F964" s="18">
        <v>13</v>
      </c>
      <c r="G964" s="18">
        <v>248</v>
      </c>
      <c r="H964" s="18">
        <v>1020</v>
      </c>
      <c r="I964" s="18">
        <v>1</v>
      </c>
      <c r="J964" s="18">
        <v>0</v>
      </c>
      <c r="K964" s="18">
        <v>0</v>
      </c>
      <c r="L964" s="18">
        <v>0.8</v>
      </c>
      <c r="M964" s="18">
        <v>20.100000000000001</v>
      </c>
      <c r="N964">
        <v>226.4</v>
      </c>
      <c r="O964">
        <v>31.2</v>
      </c>
      <c r="P964">
        <v>29.8</v>
      </c>
      <c r="Q964" s="117">
        <v>0.66319444444444398</v>
      </c>
      <c r="S964" s="216">
        <f t="shared" si="45"/>
        <v>31.2</v>
      </c>
      <c r="T964" s="216">
        <f t="shared" si="44"/>
        <v>5.6999999999999993</v>
      </c>
      <c r="U964" s="208" t="str">
        <f t="shared" si="43"/>
        <v/>
      </c>
      <c r="V964" s="210"/>
      <c r="W964" s="238">
        <f t="shared" si="46"/>
        <v>60</v>
      </c>
      <c r="X964" s="350"/>
      <c r="AT964" s="129"/>
      <c r="AV964" s="114"/>
      <c r="AW964" s="18"/>
      <c r="AY964" s="130"/>
    </row>
    <row r="965" spans="2:51" x14ac:dyDescent="0.25">
      <c r="B965" s="18">
        <v>23.3</v>
      </c>
      <c r="C965" s="18">
        <v>77</v>
      </c>
      <c r="D965" s="18">
        <v>23.3</v>
      </c>
      <c r="E965" s="18">
        <v>7.2</v>
      </c>
      <c r="F965" s="18">
        <v>11.2</v>
      </c>
      <c r="G965" s="18">
        <v>286</v>
      </c>
      <c r="H965" s="18">
        <v>1020</v>
      </c>
      <c r="I965" s="18">
        <v>1</v>
      </c>
      <c r="J965" s="18">
        <v>0</v>
      </c>
      <c r="K965" s="18">
        <v>0</v>
      </c>
      <c r="L965" s="18">
        <v>0.8</v>
      </c>
      <c r="M965" s="18">
        <v>20.100000000000001</v>
      </c>
      <c r="N965">
        <v>226.4</v>
      </c>
      <c r="O965">
        <v>30.9</v>
      </c>
      <c r="P965">
        <v>29.6</v>
      </c>
      <c r="Q965" s="117">
        <v>0.66388888888888897</v>
      </c>
      <c r="S965" s="216">
        <f t="shared" si="45"/>
        <v>30.9</v>
      </c>
      <c r="T965" s="216">
        <f t="shared" si="44"/>
        <v>5.5999999999999979</v>
      </c>
      <c r="U965" s="208" t="str">
        <f t="shared" si="43"/>
        <v/>
      </c>
      <c r="V965" s="210"/>
      <c r="W965" s="238">
        <f t="shared" si="46"/>
        <v>60</v>
      </c>
      <c r="X965" s="350"/>
      <c r="AT965" s="129"/>
      <c r="AV965" s="114"/>
      <c r="AW965" s="18"/>
      <c r="AY965" s="130"/>
    </row>
    <row r="966" spans="2:51" x14ac:dyDescent="0.25">
      <c r="B966" s="18">
        <v>23</v>
      </c>
      <c r="C966" s="18">
        <v>79</v>
      </c>
      <c r="D966" s="18">
        <v>23</v>
      </c>
      <c r="E966" s="18">
        <v>10.8</v>
      </c>
      <c r="F966" s="18">
        <v>14.8</v>
      </c>
      <c r="G966" s="18">
        <v>352</v>
      </c>
      <c r="H966" s="18">
        <v>1020.2</v>
      </c>
      <c r="I966" s="18">
        <v>1</v>
      </c>
      <c r="J966" s="18">
        <v>0</v>
      </c>
      <c r="K966" s="18">
        <v>0</v>
      </c>
      <c r="L966" s="18">
        <v>0.8</v>
      </c>
      <c r="M966" s="18">
        <v>20.100000000000001</v>
      </c>
      <c r="N966">
        <v>226.4</v>
      </c>
      <c r="O966">
        <v>30.6</v>
      </c>
      <c r="P966">
        <v>29.4</v>
      </c>
      <c r="Q966" s="117">
        <v>0.66458333333333297</v>
      </c>
      <c r="S966" s="216">
        <f t="shared" si="45"/>
        <v>30.6</v>
      </c>
      <c r="T966" s="216">
        <f t="shared" si="44"/>
        <v>5.6000000000000014</v>
      </c>
      <c r="U966" s="208" t="str">
        <f t="shared" si="43"/>
        <v/>
      </c>
      <c r="V966" s="210"/>
      <c r="W966" s="238">
        <f t="shared" si="46"/>
        <v>60</v>
      </c>
      <c r="X966" s="350"/>
      <c r="AT966" s="129"/>
      <c r="AV966" s="114"/>
      <c r="AW966" s="18"/>
      <c r="AY966" s="130"/>
    </row>
    <row r="967" spans="2:51" x14ac:dyDescent="0.25">
      <c r="B967" s="18">
        <v>22.7</v>
      </c>
      <c r="C967" s="18">
        <v>79</v>
      </c>
      <c r="D967" s="18">
        <v>22.7</v>
      </c>
      <c r="E967" s="18">
        <v>6.1</v>
      </c>
      <c r="F967" s="18">
        <v>9.4</v>
      </c>
      <c r="G967" s="18">
        <v>236</v>
      </c>
      <c r="H967" s="18">
        <v>1020.2</v>
      </c>
      <c r="I967" s="18">
        <v>1</v>
      </c>
      <c r="J967" s="18">
        <v>0</v>
      </c>
      <c r="K967" s="18">
        <v>0</v>
      </c>
      <c r="L967" s="18">
        <v>0.8</v>
      </c>
      <c r="M967" s="18">
        <v>20.100000000000001</v>
      </c>
      <c r="N967">
        <v>226.4</v>
      </c>
      <c r="O967">
        <v>30.2</v>
      </c>
      <c r="P967">
        <v>29.2</v>
      </c>
      <c r="Q967" s="117">
        <v>0.66527777777777797</v>
      </c>
      <c r="S967" s="216">
        <f t="shared" si="45"/>
        <v>30.2</v>
      </c>
      <c r="T967" s="216">
        <f t="shared" si="44"/>
        <v>5.5</v>
      </c>
      <c r="U967" s="208" t="str">
        <f t="shared" si="43"/>
        <v/>
      </c>
      <c r="V967" s="210"/>
      <c r="W967" s="238">
        <f t="shared" si="46"/>
        <v>60</v>
      </c>
      <c r="X967" s="350"/>
      <c r="AT967" s="129"/>
      <c r="AV967" s="114"/>
      <c r="AW967" s="18"/>
      <c r="AY967" s="130"/>
    </row>
    <row r="968" spans="2:51" x14ac:dyDescent="0.25">
      <c r="B968" s="18">
        <v>22.5</v>
      </c>
      <c r="C968" s="18">
        <v>80</v>
      </c>
      <c r="D968" s="18">
        <v>22.5</v>
      </c>
      <c r="E968" s="18">
        <v>9.6999999999999993</v>
      </c>
      <c r="F968" s="18">
        <v>11.2</v>
      </c>
      <c r="G968" s="18">
        <v>283</v>
      </c>
      <c r="H968" s="18">
        <v>1020.1</v>
      </c>
      <c r="I968" s="18">
        <v>1</v>
      </c>
      <c r="J968" s="18">
        <v>0</v>
      </c>
      <c r="K968" s="18">
        <v>0</v>
      </c>
      <c r="L968" s="18">
        <v>0.8</v>
      </c>
      <c r="M968" s="18">
        <v>20.100000000000001</v>
      </c>
      <c r="N968">
        <v>226.4</v>
      </c>
      <c r="O968">
        <v>29.9</v>
      </c>
      <c r="P968">
        <v>29</v>
      </c>
      <c r="Q968" s="117">
        <v>0.66597222222222197</v>
      </c>
      <c r="S968" s="216">
        <f t="shared" si="45"/>
        <v>29.9</v>
      </c>
      <c r="T968" s="216">
        <f t="shared" si="44"/>
        <v>5.3999999999999986</v>
      </c>
      <c r="U968" s="208" t="str">
        <f t="shared" si="43"/>
        <v/>
      </c>
      <c r="V968" s="210"/>
      <c r="W968" s="238">
        <f t="shared" si="46"/>
        <v>60</v>
      </c>
      <c r="X968" s="350"/>
      <c r="AT968" s="129"/>
      <c r="AV968" s="114"/>
      <c r="AW968" s="18"/>
      <c r="AY968" s="130"/>
    </row>
    <row r="969" spans="2:51" x14ac:dyDescent="0.25">
      <c r="B969" s="18">
        <v>22.4</v>
      </c>
      <c r="C969" s="18">
        <v>80</v>
      </c>
      <c r="D969" s="18">
        <v>22.4</v>
      </c>
      <c r="E969" s="18">
        <v>6.5</v>
      </c>
      <c r="F969" s="18">
        <v>11.2</v>
      </c>
      <c r="G969" s="18">
        <v>179</v>
      </c>
      <c r="H969" s="18">
        <v>1020</v>
      </c>
      <c r="I969" s="18">
        <v>1</v>
      </c>
      <c r="J969" s="18">
        <v>0</v>
      </c>
      <c r="K969" s="18">
        <v>0</v>
      </c>
      <c r="L969" s="18">
        <v>0.8</v>
      </c>
      <c r="M969" s="18">
        <v>20.100000000000001</v>
      </c>
      <c r="N969">
        <v>226.4</v>
      </c>
      <c r="O969">
        <v>29.6</v>
      </c>
      <c r="P969">
        <v>28.7</v>
      </c>
      <c r="Q969" s="117">
        <v>0.66666666666666696</v>
      </c>
      <c r="S969" s="216">
        <f t="shared" si="45"/>
        <v>29.6</v>
      </c>
      <c r="T969" s="216">
        <f t="shared" si="44"/>
        <v>5.2000000000000028</v>
      </c>
      <c r="U969" s="208" t="str">
        <f t="shared" si="43"/>
        <v/>
      </c>
      <c r="V969" s="210"/>
      <c r="W969" s="238">
        <f t="shared" si="46"/>
        <v>60</v>
      </c>
      <c r="X969" s="350"/>
      <c r="AT969" s="129"/>
      <c r="AV969" s="114"/>
      <c r="AW969" s="18"/>
      <c r="AY969" s="130"/>
    </row>
    <row r="970" spans="2:51" x14ac:dyDescent="0.25">
      <c r="B970" s="18">
        <v>22.4</v>
      </c>
      <c r="C970" s="18">
        <v>80</v>
      </c>
      <c r="D970" s="18">
        <v>22.4</v>
      </c>
      <c r="E970" s="18">
        <v>5.8</v>
      </c>
      <c r="F970" s="18">
        <v>7.2</v>
      </c>
      <c r="G970" s="18">
        <v>137</v>
      </c>
      <c r="H970" s="18">
        <v>1020</v>
      </c>
      <c r="I970" s="18">
        <v>1</v>
      </c>
      <c r="J970" s="18">
        <v>0</v>
      </c>
      <c r="K970" s="18">
        <v>0</v>
      </c>
      <c r="L970" s="18">
        <v>0.8</v>
      </c>
      <c r="M970" s="18">
        <v>20.100000000000001</v>
      </c>
      <c r="N970">
        <v>226.4</v>
      </c>
      <c r="O970">
        <v>29.3</v>
      </c>
      <c r="P970">
        <v>28.5</v>
      </c>
      <c r="Q970" s="117">
        <v>0.66736111111111096</v>
      </c>
      <c r="S970" s="216">
        <f t="shared" si="45"/>
        <v>29.3</v>
      </c>
      <c r="T970" s="216">
        <f t="shared" si="44"/>
        <v>4.9000000000000021</v>
      </c>
      <c r="U970" s="208" t="str">
        <f t="shared" si="43"/>
        <v/>
      </c>
      <c r="V970" s="210"/>
      <c r="W970" s="238">
        <f t="shared" si="46"/>
        <v>60</v>
      </c>
      <c r="X970" s="350"/>
      <c r="AT970" s="129"/>
      <c r="AV970" s="114"/>
      <c r="AW970" s="18"/>
      <c r="AY970" s="130"/>
    </row>
    <row r="971" spans="2:51" x14ac:dyDescent="0.25">
      <c r="B971" s="18">
        <v>22.4</v>
      </c>
      <c r="C971" s="18">
        <v>80</v>
      </c>
      <c r="D971" s="18">
        <v>22.4</v>
      </c>
      <c r="E971" s="18">
        <v>6.8</v>
      </c>
      <c r="F971" s="18">
        <v>9.4</v>
      </c>
      <c r="G971" s="18">
        <v>264</v>
      </c>
      <c r="H971" s="18">
        <v>1019.8</v>
      </c>
      <c r="I971" s="18">
        <v>1</v>
      </c>
      <c r="J971" s="18">
        <v>0</v>
      </c>
      <c r="K971" s="18">
        <v>0</v>
      </c>
      <c r="L971" s="18">
        <v>0.8</v>
      </c>
      <c r="M971" s="18">
        <v>20.100000000000001</v>
      </c>
      <c r="N971">
        <v>226.4</v>
      </c>
      <c r="O971">
        <v>29</v>
      </c>
      <c r="P971">
        <v>28.2</v>
      </c>
      <c r="Q971" s="117">
        <v>0.66805555555555596</v>
      </c>
      <c r="S971" s="216">
        <f t="shared" si="45"/>
        <v>29</v>
      </c>
      <c r="T971" s="216">
        <f t="shared" si="44"/>
        <v>4.6000000000000014</v>
      </c>
      <c r="U971" s="208" t="str">
        <f t="shared" si="43"/>
        <v/>
      </c>
      <c r="V971" s="210"/>
      <c r="W971" s="238">
        <f t="shared" si="46"/>
        <v>60</v>
      </c>
      <c r="X971" s="350"/>
      <c r="AT971" s="129"/>
      <c r="AV971" s="114"/>
      <c r="AW971" s="18"/>
      <c r="AY971" s="130"/>
    </row>
    <row r="972" spans="2:51" x14ac:dyDescent="0.25">
      <c r="B972" s="18">
        <v>22.3</v>
      </c>
      <c r="C972" s="18">
        <v>80</v>
      </c>
      <c r="D972" s="18">
        <v>22.3</v>
      </c>
      <c r="E972" s="18">
        <v>9.6999999999999993</v>
      </c>
      <c r="F972" s="18">
        <v>13</v>
      </c>
      <c r="G972" s="18">
        <v>256</v>
      </c>
      <c r="H972" s="18">
        <v>1019.7</v>
      </c>
      <c r="I972" s="18">
        <v>0</v>
      </c>
      <c r="J972" s="18">
        <v>0</v>
      </c>
      <c r="K972" s="18">
        <v>0</v>
      </c>
      <c r="L972" s="18">
        <v>0.8</v>
      </c>
      <c r="M972" s="18">
        <v>20.100000000000001</v>
      </c>
      <c r="N972">
        <v>226.4</v>
      </c>
      <c r="O972">
        <v>28.8</v>
      </c>
      <c r="P972">
        <v>28</v>
      </c>
      <c r="Q972" s="117">
        <v>0.66874999999999996</v>
      </c>
      <c r="S972" s="216">
        <f t="shared" si="45"/>
        <v>28.8</v>
      </c>
      <c r="T972" s="216">
        <f t="shared" si="44"/>
        <v>4.5</v>
      </c>
      <c r="U972" s="208" t="str">
        <f t="shared" ref="U972:U1035" si="47">IF(J972&gt;0,60,"")</f>
        <v/>
      </c>
      <c r="V972" s="210"/>
      <c r="W972" s="238">
        <f t="shared" si="46"/>
        <v>60</v>
      </c>
      <c r="X972" s="350"/>
      <c r="AT972" s="129"/>
      <c r="AV972" s="114"/>
      <c r="AW972" s="18"/>
      <c r="AY972" s="130"/>
    </row>
    <row r="973" spans="2:51" x14ac:dyDescent="0.25">
      <c r="B973" s="18">
        <v>22.3</v>
      </c>
      <c r="C973" s="18">
        <v>81</v>
      </c>
      <c r="D973" s="18">
        <v>22.3</v>
      </c>
      <c r="E973" s="18">
        <v>8.6</v>
      </c>
      <c r="F973" s="18">
        <v>13</v>
      </c>
      <c r="G973" s="18">
        <v>264</v>
      </c>
      <c r="H973" s="18">
        <v>1020</v>
      </c>
      <c r="I973" s="18">
        <v>0</v>
      </c>
      <c r="J973" s="18">
        <v>0</v>
      </c>
      <c r="K973" s="18">
        <v>0</v>
      </c>
      <c r="L973" s="18">
        <v>0.8</v>
      </c>
      <c r="M973" s="18">
        <v>20.100000000000001</v>
      </c>
      <c r="N973">
        <v>226.4</v>
      </c>
      <c r="O973">
        <v>28.5</v>
      </c>
      <c r="P973">
        <v>27.8</v>
      </c>
      <c r="Q973" s="117">
        <v>0.66944444444444495</v>
      </c>
      <c r="S973" s="216">
        <f t="shared" si="45"/>
        <v>28.5</v>
      </c>
      <c r="T973" s="216">
        <f t="shared" si="44"/>
        <v>4.1999999999999993</v>
      </c>
      <c r="U973" s="208" t="str">
        <f t="shared" si="47"/>
        <v/>
      </c>
      <c r="V973" s="210"/>
      <c r="W973" s="238">
        <f t="shared" si="46"/>
        <v>60</v>
      </c>
      <c r="X973" s="350"/>
      <c r="AT973" s="129"/>
      <c r="AV973" s="114"/>
      <c r="AW973" s="18"/>
      <c r="AY973" s="130"/>
    </row>
    <row r="974" spans="2:51" x14ac:dyDescent="0.25">
      <c r="B974" s="18">
        <v>22.2</v>
      </c>
      <c r="C974" s="18">
        <v>81</v>
      </c>
      <c r="D974" s="18">
        <v>22.2</v>
      </c>
      <c r="E974" s="18">
        <v>13.7</v>
      </c>
      <c r="F974" s="18">
        <v>18.399999999999999</v>
      </c>
      <c r="G974" s="18">
        <v>246</v>
      </c>
      <c r="H974" s="18">
        <v>1019.9</v>
      </c>
      <c r="I974" s="18">
        <v>0</v>
      </c>
      <c r="J974" s="18">
        <v>0</v>
      </c>
      <c r="K974" s="18">
        <v>0</v>
      </c>
      <c r="L974" s="18">
        <v>0.8</v>
      </c>
      <c r="M974" s="18">
        <v>20.100000000000001</v>
      </c>
      <c r="N974">
        <v>226.4</v>
      </c>
      <c r="O974">
        <v>28.2</v>
      </c>
      <c r="P974">
        <v>27.6</v>
      </c>
      <c r="Q974" s="117">
        <v>0.67013888888888895</v>
      </c>
      <c r="S974" s="216">
        <f t="shared" si="45"/>
        <v>28.2</v>
      </c>
      <c r="T974" s="216">
        <f t="shared" si="44"/>
        <v>4</v>
      </c>
      <c r="U974" s="208" t="str">
        <f t="shared" si="47"/>
        <v/>
      </c>
      <c r="V974" s="210"/>
      <c r="W974" s="238">
        <f t="shared" si="46"/>
        <v>60</v>
      </c>
      <c r="X974" s="350"/>
      <c r="AT974" s="129"/>
      <c r="AV974" s="114"/>
      <c r="AW974" s="18"/>
      <c r="AY974" s="130"/>
    </row>
    <row r="975" spans="2:51" x14ac:dyDescent="0.25">
      <c r="B975" s="18">
        <v>22.1</v>
      </c>
      <c r="C975" s="18">
        <v>82</v>
      </c>
      <c r="D975" s="18">
        <v>22.1</v>
      </c>
      <c r="E975" s="18">
        <v>11.9</v>
      </c>
      <c r="F975" s="18">
        <v>16.600000000000001</v>
      </c>
      <c r="G975" s="18">
        <v>252</v>
      </c>
      <c r="H975" s="18">
        <v>1020.2</v>
      </c>
      <c r="I975" s="18">
        <v>0</v>
      </c>
      <c r="J975" s="18">
        <v>0</v>
      </c>
      <c r="K975" s="18">
        <v>0</v>
      </c>
      <c r="L975" s="18">
        <v>0.8</v>
      </c>
      <c r="M975" s="18">
        <v>20.100000000000001</v>
      </c>
      <c r="N975">
        <v>226.4</v>
      </c>
      <c r="O975">
        <v>27.9</v>
      </c>
      <c r="P975">
        <v>27.4</v>
      </c>
      <c r="Q975" s="117">
        <v>0.67083333333333295</v>
      </c>
      <c r="S975" s="216">
        <f t="shared" si="45"/>
        <v>27.9</v>
      </c>
      <c r="T975" s="216">
        <f t="shared" si="44"/>
        <v>3.7999999999999972</v>
      </c>
      <c r="U975" s="208" t="str">
        <f t="shared" si="47"/>
        <v/>
      </c>
      <c r="V975" s="210"/>
      <c r="W975" s="238">
        <f t="shared" si="46"/>
        <v>60</v>
      </c>
      <c r="X975" s="350"/>
      <c r="AT975" s="129"/>
      <c r="AV975" s="114"/>
      <c r="AW975" s="18"/>
      <c r="AY975" s="130"/>
    </row>
    <row r="976" spans="2:51" x14ac:dyDescent="0.25">
      <c r="B976" s="18">
        <v>22</v>
      </c>
      <c r="C976" s="18">
        <v>83</v>
      </c>
      <c r="D976" s="18">
        <v>22</v>
      </c>
      <c r="E976" s="18">
        <v>3.2</v>
      </c>
      <c r="F976" s="18">
        <v>3.6</v>
      </c>
      <c r="G976" s="18">
        <v>167</v>
      </c>
      <c r="H976" s="18">
        <v>1020.1</v>
      </c>
      <c r="I976" s="18">
        <v>0</v>
      </c>
      <c r="J976" s="18">
        <v>0</v>
      </c>
      <c r="K976" s="18">
        <v>0</v>
      </c>
      <c r="L976" s="18">
        <v>0.8</v>
      </c>
      <c r="M976" s="18">
        <v>20.100000000000001</v>
      </c>
      <c r="N976">
        <v>226.4</v>
      </c>
      <c r="O976">
        <v>27.9</v>
      </c>
      <c r="P976">
        <v>27.2</v>
      </c>
      <c r="Q976" s="117">
        <v>0.67152777777777795</v>
      </c>
      <c r="S976" s="216">
        <f t="shared" si="45"/>
        <v>27.9</v>
      </c>
      <c r="T976" s="216">
        <f t="shared" ref="T976:T1039" si="48">(S976-B976)-2</f>
        <v>3.8999999999999986</v>
      </c>
      <c r="U976" s="208" t="str">
        <f t="shared" si="47"/>
        <v/>
      </c>
      <c r="V976" s="210"/>
      <c r="W976" s="238">
        <f t="shared" si="46"/>
        <v>60</v>
      </c>
      <c r="X976" s="350"/>
      <c r="AT976" s="129"/>
      <c r="AV976" s="114"/>
      <c r="AW976" s="18"/>
      <c r="AY976" s="130"/>
    </row>
    <row r="977" spans="2:51" x14ac:dyDescent="0.25">
      <c r="B977" s="18">
        <v>21.9</v>
      </c>
      <c r="C977" s="18">
        <v>83</v>
      </c>
      <c r="D977" s="18">
        <v>21.9</v>
      </c>
      <c r="E977" s="18">
        <v>5.8</v>
      </c>
      <c r="F977" s="18">
        <v>7.2</v>
      </c>
      <c r="G977" s="18">
        <v>192</v>
      </c>
      <c r="H977" s="18">
        <v>1020.2</v>
      </c>
      <c r="I977" s="18">
        <v>0</v>
      </c>
      <c r="J977" s="18">
        <v>0</v>
      </c>
      <c r="K977" s="18">
        <v>0</v>
      </c>
      <c r="L977" s="18">
        <v>0.8</v>
      </c>
      <c r="M977" s="18">
        <v>20.100000000000001</v>
      </c>
      <c r="N977">
        <v>226.4</v>
      </c>
      <c r="O977">
        <v>27.7</v>
      </c>
      <c r="P977">
        <v>27</v>
      </c>
      <c r="Q977" s="117">
        <v>0.67222222222222205</v>
      </c>
      <c r="S977" s="216">
        <f t="shared" ref="S977:S1040" si="49">MAX(O977,P977)</f>
        <v>27.7</v>
      </c>
      <c r="T977" s="216">
        <f t="shared" si="48"/>
        <v>3.8000000000000007</v>
      </c>
      <c r="U977" s="208" t="str">
        <f t="shared" si="47"/>
        <v/>
      </c>
      <c r="V977" s="210"/>
      <c r="W977" s="238">
        <f t="shared" si="46"/>
        <v>60</v>
      </c>
      <c r="X977" s="350"/>
      <c r="AT977" s="129"/>
      <c r="AV977" s="114"/>
      <c r="AW977" s="18"/>
      <c r="AY977" s="130"/>
    </row>
    <row r="978" spans="2:51" x14ac:dyDescent="0.25">
      <c r="B978" s="18">
        <v>21.9</v>
      </c>
      <c r="C978" s="18">
        <v>83</v>
      </c>
      <c r="D978" s="18">
        <v>21.9</v>
      </c>
      <c r="E978" s="18">
        <v>7.2</v>
      </c>
      <c r="F978" s="18">
        <v>11.2</v>
      </c>
      <c r="G978" s="18">
        <v>292</v>
      </c>
      <c r="H978" s="18">
        <v>1020.3</v>
      </c>
      <c r="I978" s="18">
        <v>0</v>
      </c>
      <c r="J978" s="18">
        <v>0</v>
      </c>
      <c r="K978" s="18">
        <v>0</v>
      </c>
      <c r="L978" s="18">
        <v>0.8</v>
      </c>
      <c r="M978" s="18">
        <v>20.100000000000001</v>
      </c>
      <c r="N978">
        <v>226.4</v>
      </c>
      <c r="O978">
        <v>27.4</v>
      </c>
      <c r="P978">
        <v>26.8</v>
      </c>
      <c r="Q978" s="117">
        <v>0.67291666666666705</v>
      </c>
      <c r="S978" s="216">
        <f t="shared" si="49"/>
        <v>27.4</v>
      </c>
      <c r="T978" s="216">
        <f t="shared" si="48"/>
        <v>3.5</v>
      </c>
      <c r="U978" s="208" t="str">
        <f t="shared" si="47"/>
        <v/>
      </c>
      <c r="V978" s="210"/>
      <c r="W978" s="238">
        <f t="shared" si="46"/>
        <v>60</v>
      </c>
      <c r="X978" s="350"/>
      <c r="AT978" s="129"/>
      <c r="AV978" s="114"/>
      <c r="AW978" s="18"/>
      <c r="AY978" s="130"/>
    </row>
    <row r="979" spans="2:51" x14ac:dyDescent="0.25">
      <c r="B979" s="18">
        <v>21.9</v>
      </c>
      <c r="C979" s="18">
        <v>83</v>
      </c>
      <c r="D979" s="18">
        <v>21.9</v>
      </c>
      <c r="E979" s="18">
        <v>11.2</v>
      </c>
      <c r="F979" s="18">
        <v>14.8</v>
      </c>
      <c r="G979" s="18">
        <v>260</v>
      </c>
      <c r="H979" s="18">
        <v>1020.2</v>
      </c>
      <c r="I979" s="18">
        <v>0</v>
      </c>
      <c r="J979" s="18">
        <v>0</v>
      </c>
      <c r="K979" s="18">
        <v>0</v>
      </c>
      <c r="L979" s="18">
        <v>0.8</v>
      </c>
      <c r="M979" s="18">
        <v>20.100000000000001</v>
      </c>
      <c r="N979">
        <v>226.4</v>
      </c>
      <c r="O979">
        <v>27.1</v>
      </c>
      <c r="P979">
        <v>26.6</v>
      </c>
      <c r="Q979" s="117">
        <v>0.67361111111111105</v>
      </c>
      <c r="S979" s="216">
        <f t="shared" si="49"/>
        <v>27.1</v>
      </c>
      <c r="T979" s="216">
        <f t="shared" si="48"/>
        <v>3.2000000000000028</v>
      </c>
      <c r="U979" s="208" t="str">
        <f t="shared" si="47"/>
        <v/>
      </c>
      <c r="V979" s="210"/>
      <c r="W979" s="238">
        <f t="shared" si="46"/>
        <v>60</v>
      </c>
      <c r="X979" s="350"/>
      <c r="AT979" s="129"/>
      <c r="AV979" s="114"/>
      <c r="AW979" s="18"/>
      <c r="AY979" s="130"/>
    </row>
    <row r="980" spans="2:51" x14ac:dyDescent="0.25">
      <c r="B980" s="18">
        <v>21.8</v>
      </c>
      <c r="C980" s="18">
        <v>83</v>
      </c>
      <c r="D980" s="18">
        <v>21.8</v>
      </c>
      <c r="E980" s="18">
        <v>11.9</v>
      </c>
      <c r="F980" s="18">
        <v>14.8</v>
      </c>
      <c r="G980" s="18">
        <v>285</v>
      </c>
      <c r="H980" s="18">
        <v>1020</v>
      </c>
      <c r="I980" s="18">
        <v>0</v>
      </c>
      <c r="J980" s="18">
        <v>0</v>
      </c>
      <c r="K980" s="18">
        <v>0</v>
      </c>
      <c r="L980" s="18">
        <v>0.8</v>
      </c>
      <c r="M980" s="18">
        <v>20.100000000000001</v>
      </c>
      <c r="N980">
        <v>226.4</v>
      </c>
      <c r="O980">
        <v>26.9</v>
      </c>
      <c r="P980">
        <v>26.4</v>
      </c>
      <c r="Q980" s="117">
        <v>0.67430555555555605</v>
      </c>
      <c r="S980" s="216">
        <f t="shared" si="49"/>
        <v>26.9</v>
      </c>
      <c r="T980" s="216">
        <f t="shared" si="48"/>
        <v>3.0999999999999979</v>
      </c>
      <c r="U980" s="208" t="str">
        <f t="shared" si="47"/>
        <v/>
      </c>
      <c r="V980" s="210"/>
      <c r="W980" s="238">
        <f t="shared" si="46"/>
        <v>60</v>
      </c>
      <c r="X980" s="350"/>
      <c r="AT980" s="129"/>
      <c r="AV980" s="114"/>
      <c r="AW980" s="18"/>
      <c r="AY980" s="130"/>
    </row>
    <row r="981" spans="2:51" x14ac:dyDescent="0.25">
      <c r="B981" s="18">
        <v>21.7</v>
      </c>
      <c r="C981" s="18">
        <v>83</v>
      </c>
      <c r="D981" s="18">
        <v>21.7</v>
      </c>
      <c r="E981" s="18">
        <v>7.9</v>
      </c>
      <c r="F981" s="18">
        <v>9.4</v>
      </c>
      <c r="G981" s="18">
        <v>310</v>
      </c>
      <c r="H981" s="18">
        <v>1019.9</v>
      </c>
      <c r="I981" s="18">
        <v>0</v>
      </c>
      <c r="J981" s="18">
        <v>0</v>
      </c>
      <c r="K981" s="18">
        <v>0</v>
      </c>
      <c r="L981" s="18">
        <v>0.8</v>
      </c>
      <c r="M981" s="18">
        <v>20.100000000000001</v>
      </c>
      <c r="N981">
        <v>226.4</v>
      </c>
      <c r="O981">
        <v>26.6</v>
      </c>
      <c r="P981">
        <v>26.2</v>
      </c>
      <c r="Q981" s="117">
        <v>0.67500000000000004</v>
      </c>
      <c r="S981" s="216">
        <f t="shared" si="49"/>
        <v>26.6</v>
      </c>
      <c r="T981" s="216">
        <f t="shared" si="48"/>
        <v>2.9000000000000021</v>
      </c>
      <c r="U981" s="208" t="str">
        <f t="shared" si="47"/>
        <v/>
      </c>
      <c r="V981" s="210"/>
      <c r="W981" s="238">
        <f t="shared" si="46"/>
        <v>60</v>
      </c>
      <c r="X981" s="350"/>
      <c r="AT981" s="129"/>
      <c r="AV981" s="114"/>
      <c r="AW981" s="18"/>
      <c r="AY981" s="130"/>
    </row>
    <row r="982" spans="2:51" x14ac:dyDescent="0.25">
      <c r="B982" s="18">
        <v>21.7</v>
      </c>
      <c r="C982" s="18">
        <v>84</v>
      </c>
      <c r="D982" s="18">
        <v>21.7</v>
      </c>
      <c r="E982" s="18">
        <v>12.2</v>
      </c>
      <c r="F982" s="18">
        <v>16.600000000000001</v>
      </c>
      <c r="G982" s="18">
        <v>268</v>
      </c>
      <c r="H982" s="18">
        <v>1019.7</v>
      </c>
      <c r="I982" s="18">
        <v>0</v>
      </c>
      <c r="J982" s="18">
        <v>0</v>
      </c>
      <c r="K982" s="18">
        <v>0</v>
      </c>
      <c r="L982" s="18">
        <v>0.8</v>
      </c>
      <c r="M982" s="18">
        <v>20.100000000000001</v>
      </c>
      <c r="N982">
        <v>226.4</v>
      </c>
      <c r="O982">
        <v>26.3</v>
      </c>
      <c r="P982">
        <v>25.9</v>
      </c>
      <c r="Q982" s="117">
        <v>0.67569444444444404</v>
      </c>
      <c r="S982" s="216">
        <f t="shared" si="49"/>
        <v>26.3</v>
      </c>
      <c r="T982" s="216">
        <f t="shared" si="48"/>
        <v>2.6000000000000014</v>
      </c>
      <c r="U982" s="208" t="str">
        <f t="shared" si="47"/>
        <v/>
      </c>
      <c r="V982" s="210"/>
      <c r="W982" s="238">
        <f t="shared" si="46"/>
        <v>60</v>
      </c>
      <c r="X982" s="350"/>
      <c r="AT982" s="129"/>
      <c r="AV982" s="114"/>
      <c r="AW982" s="18"/>
      <c r="AY982" s="130"/>
    </row>
    <row r="983" spans="2:51" x14ac:dyDescent="0.25">
      <c r="B983" s="18">
        <v>21.6</v>
      </c>
      <c r="C983" s="18">
        <v>84</v>
      </c>
      <c r="D983" s="18">
        <v>21.6</v>
      </c>
      <c r="E983" s="18">
        <v>8.6</v>
      </c>
      <c r="F983" s="18">
        <v>11.2</v>
      </c>
      <c r="G983" s="18">
        <v>244</v>
      </c>
      <c r="H983" s="18">
        <v>1020</v>
      </c>
      <c r="I983" s="18">
        <v>0</v>
      </c>
      <c r="J983" s="18">
        <v>0</v>
      </c>
      <c r="K983" s="18">
        <v>0</v>
      </c>
      <c r="L983" s="18">
        <v>0.8</v>
      </c>
      <c r="M983" s="18">
        <v>20.100000000000001</v>
      </c>
      <c r="N983">
        <v>226.4</v>
      </c>
      <c r="O983">
        <v>26.1</v>
      </c>
      <c r="P983">
        <v>25.8</v>
      </c>
      <c r="Q983" s="117">
        <v>0.67638888888888904</v>
      </c>
      <c r="S983" s="216">
        <f t="shared" si="49"/>
        <v>26.1</v>
      </c>
      <c r="T983" s="216">
        <f t="shared" si="48"/>
        <v>2.5</v>
      </c>
      <c r="U983" s="208" t="str">
        <f t="shared" si="47"/>
        <v/>
      </c>
      <c r="V983" s="210"/>
      <c r="W983" s="238">
        <f t="shared" si="46"/>
        <v>60</v>
      </c>
      <c r="X983" s="350"/>
      <c r="AT983" s="129"/>
      <c r="AV983" s="114"/>
      <c r="AW983" s="18"/>
      <c r="AY983" s="130"/>
    </row>
    <row r="984" spans="2:51" x14ac:dyDescent="0.25">
      <c r="B984" s="18">
        <v>21.6</v>
      </c>
      <c r="C984" s="18">
        <v>84</v>
      </c>
      <c r="D984" s="18">
        <v>21.6</v>
      </c>
      <c r="E984" s="18">
        <v>11.5</v>
      </c>
      <c r="F984" s="18">
        <v>18.399999999999999</v>
      </c>
      <c r="G984" s="18">
        <v>257</v>
      </c>
      <c r="H984" s="18">
        <v>1020.1</v>
      </c>
      <c r="I984" s="18">
        <v>0</v>
      </c>
      <c r="J984" s="18">
        <v>0</v>
      </c>
      <c r="K984" s="18">
        <v>0</v>
      </c>
      <c r="L984" s="18">
        <v>0.8</v>
      </c>
      <c r="M984" s="18">
        <v>20.100000000000001</v>
      </c>
      <c r="N984">
        <v>226.4</v>
      </c>
      <c r="O984">
        <v>25.9</v>
      </c>
      <c r="P984">
        <v>25.5</v>
      </c>
      <c r="Q984" s="117">
        <v>0.67708333333333304</v>
      </c>
      <c r="S984" s="216">
        <f t="shared" si="49"/>
        <v>25.9</v>
      </c>
      <c r="T984" s="216">
        <f t="shared" si="48"/>
        <v>2.2999999999999972</v>
      </c>
      <c r="U984" s="208" t="str">
        <f t="shared" si="47"/>
        <v/>
      </c>
      <c r="V984" s="210"/>
      <c r="W984" s="238">
        <f t="shared" si="46"/>
        <v>60</v>
      </c>
      <c r="X984" s="350"/>
      <c r="AT984" s="129"/>
      <c r="AV984" s="114"/>
      <c r="AW984" s="18"/>
      <c r="AY984" s="130"/>
    </row>
    <row r="985" spans="2:51" x14ac:dyDescent="0.25">
      <c r="B985" s="18">
        <v>21.5</v>
      </c>
      <c r="C985" s="18">
        <v>85</v>
      </c>
      <c r="D985" s="18">
        <v>21.5</v>
      </c>
      <c r="E985" s="18">
        <v>10.1</v>
      </c>
      <c r="F985" s="18">
        <v>16.600000000000001</v>
      </c>
      <c r="G985" s="18">
        <v>260</v>
      </c>
      <c r="H985" s="18">
        <v>1019.8</v>
      </c>
      <c r="I985" s="18">
        <v>0</v>
      </c>
      <c r="J985" s="18">
        <v>0</v>
      </c>
      <c r="K985" s="18">
        <v>0</v>
      </c>
      <c r="L985" s="18">
        <v>0.8</v>
      </c>
      <c r="M985" s="18">
        <v>20.100000000000001</v>
      </c>
      <c r="N985">
        <v>226.4</v>
      </c>
      <c r="O985">
        <v>25.8</v>
      </c>
      <c r="P985">
        <v>25.3</v>
      </c>
      <c r="Q985" s="117">
        <v>0.67777777777777803</v>
      </c>
      <c r="S985" s="216">
        <f t="shared" si="49"/>
        <v>25.8</v>
      </c>
      <c r="T985" s="216">
        <f t="shared" si="48"/>
        <v>2.3000000000000007</v>
      </c>
      <c r="U985" s="208" t="str">
        <f t="shared" si="47"/>
        <v/>
      </c>
      <c r="V985" s="210"/>
      <c r="W985" s="238">
        <f t="shared" si="46"/>
        <v>60</v>
      </c>
      <c r="X985" s="350"/>
      <c r="AT985" s="129"/>
      <c r="AV985" s="114"/>
      <c r="AW985" s="18"/>
      <c r="AY985" s="130"/>
    </row>
    <row r="986" spans="2:51" x14ac:dyDescent="0.25">
      <c r="B986" s="18">
        <v>21.5</v>
      </c>
      <c r="C986" s="18">
        <v>85</v>
      </c>
      <c r="D986" s="18">
        <v>21.5</v>
      </c>
      <c r="E986" s="18">
        <v>10.4</v>
      </c>
      <c r="F986" s="18">
        <v>14.8</v>
      </c>
      <c r="G986" s="18">
        <v>274</v>
      </c>
      <c r="H986" s="18">
        <v>1020.2</v>
      </c>
      <c r="I986" s="18">
        <v>0</v>
      </c>
      <c r="J986" s="18">
        <v>0</v>
      </c>
      <c r="K986" s="18">
        <v>0</v>
      </c>
      <c r="L986" s="18">
        <v>0.8</v>
      </c>
      <c r="M986" s="18">
        <v>20.100000000000001</v>
      </c>
      <c r="N986">
        <v>226.4</v>
      </c>
      <c r="O986">
        <v>25.6</v>
      </c>
      <c r="P986">
        <v>25.1</v>
      </c>
      <c r="Q986" s="117">
        <v>0.67847222222222203</v>
      </c>
      <c r="S986" s="216">
        <f t="shared" si="49"/>
        <v>25.6</v>
      </c>
      <c r="T986" s="216">
        <f t="shared" si="48"/>
        <v>2.1000000000000014</v>
      </c>
      <c r="U986" s="208" t="str">
        <f t="shared" si="47"/>
        <v/>
      </c>
      <c r="V986" s="210"/>
      <c r="W986" s="238">
        <f t="shared" si="46"/>
        <v>60</v>
      </c>
      <c r="X986" s="350"/>
      <c r="AT986" s="129"/>
      <c r="AV986" s="114"/>
      <c r="AW986" s="18"/>
      <c r="AY986" s="130"/>
    </row>
    <row r="987" spans="2:51" x14ac:dyDescent="0.25">
      <c r="B987" s="18">
        <v>21.5</v>
      </c>
      <c r="C987" s="18">
        <v>85</v>
      </c>
      <c r="D987" s="18">
        <v>21.5</v>
      </c>
      <c r="E987" s="18">
        <v>14</v>
      </c>
      <c r="F987" s="18">
        <v>18.399999999999999</v>
      </c>
      <c r="G987" s="18">
        <v>266</v>
      </c>
      <c r="H987" s="18">
        <v>1020</v>
      </c>
      <c r="I987" s="18">
        <v>0</v>
      </c>
      <c r="J987" s="18">
        <v>0</v>
      </c>
      <c r="K987" s="18">
        <v>0</v>
      </c>
      <c r="L987" s="18">
        <v>0.8</v>
      </c>
      <c r="M987" s="18">
        <v>20.100000000000001</v>
      </c>
      <c r="N987">
        <v>226.4</v>
      </c>
      <c r="O987">
        <v>25.3</v>
      </c>
      <c r="P987">
        <v>24.9</v>
      </c>
      <c r="Q987" s="117">
        <v>0.67916666666666703</v>
      </c>
      <c r="S987" s="216">
        <f t="shared" si="49"/>
        <v>25.3</v>
      </c>
      <c r="T987" s="216">
        <f t="shared" si="48"/>
        <v>1.8000000000000007</v>
      </c>
      <c r="U987" s="208" t="str">
        <f t="shared" si="47"/>
        <v/>
      </c>
      <c r="V987" s="210"/>
      <c r="W987" s="238">
        <f t="shared" si="46"/>
        <v>60</v>
      </c>
      <c r="X987" s="350"/>
      <c r="AT987" s="129"/>
      <c r="AV987" s="114"/>
      <c r="AW987" s="18"/>
      <c r="AY987" s="130"/>
    </row>
    <row r="988" spans="2:51" x14ac:dyDescent="0.25">
      <c r="B988" s="18">
        <v>21.4</v>
      </c>
      <c r="C988" s="18">
        <v>86</v>
      </c>
      <c r="D988" s="18">
        <v>21.4</v>
      </c>
      <c r="E988" s="18">
        <v>15.8</v>
      </c>
      <c r="F988" s="18">
        <v>22</v>
      </c>
      <c r="G988" s="18">
        <v>271</v>
      </c>
      <c r="H988" s="18">
        <v>1019.9</v>
      </c>
      <c r="I988" s="18">
        <v>0</v>
      </c>
      <c r="J988" s="18">
        <v>0</v>
      </c>
      <c r="K988" s="18">
        <v>0</v>
      </c>
      <c r="L988" s="18">
        <v>0.8</v>
      </c>
      <c r="M988" s="18">
        <v>20.100000000000001</v>
      </c>
      <c r="N988">
        <v>226.4</v>
      </c>
      <c r="O988">
        <v>25</v>
      </c>
      <c r="P988">
        <v>24.6</v>
      </c>
      <c r="Q988" s="117">
        <v>0.67986111111111103</v>
      </c>
      <c r="S988" s="216">
        <f t="shared" si="49"/>
        <v>25</v>
      </c>
      <c r="T988" s="216">
        <f t="shared" si="48"/>
        <v>1.6000000000000014</v>
      </c>
      <c r="U988" s="208" t="str">
        <f t="shared" si="47"/>
        <v/>
      </c>
      <c r="V988" s="210"/>
      <c r="W988" s="238">
        <f t="shared" si="46"/>
        <v>60</v>
      </c>
      <c r="X988" s="350"/>
      <c r="AT988" s="129"/>
      <c r="AV988" s="114"/>
      <c r="AW988" s="18"/>
      <c r="AY988" s="130"/>
    </row>
    <row r="989" spans="2:51" x14ac:dyDescent="0.25">
      <c r="B989" s="18">
        <v>21.3</v>
      </c>
      <c r="C989" s="18">
        <v>86</v>
      </c>
      <c r="D989" s="18">
        <v>21.3</v>
      </c>
      <c r="E989" s="18">
        <v>11.5</v>
      </c>
      <c r="F989" s="18">
        <v>16.600000000000001</v>
      </c>
      <c r="G989" s="18">
        <v>278</v>
      </c>
      <c r="H989" s="18">
        <v>1020.2</v>
      </c>
      <c r="I989" s="18">
        <v>0</v>
      </c>
      <c r="J989" s="18">
        <v>0</v>
      </c>
      <c r="K989" s="18">
        <v>0</v>
      </c>
      <c r="L989" s="18">
        <v>0.8</v>
      </c>
      <c r="M989" s="18">
        <v>20.100000000000001</v>
      </c>
      <c r="N989">
        <v>226.4</v>
      </c>
      <c r="O989">
        <v>24.7</v>
      </c>
      <c r="P989">
        <v>24.6</v>
      </c>
      <c r="Q989" s="117">
        <v>0.68055555555555602</v>
      </c>
      <c r="S989" s="216">
        <f t="shared" si="49"/>
        <v>24.7</v>
      </c>
      <c r="T989" s="216">
        <f t="shared" si="48"/>
        <v>1.3999999999999986</v>
      </c>
      <c r="U989" s="208" t="str">
        <f t="shared" si="47"/>
        <v/>
      </c>
      <c r="V989" s="210"/>
      <c r="W989" s="238">
        <f t="shared" si="46"/>
        <v>60</v>
      </c>
      <c r="X989" s="350"/>
      <c r="AT989" s="129"/>
      <c r="AV989" s="114"/>
      <c r="AW989" s="18"/>
      <c r="AY989" s="130"/>
    </row>
    <row r="990" spans="2:51" x14ac:dyDescent="0.25">
      <c r="B990" s="18">
        <v>21.3</v>
      </c>
      <c r="C990" s="18">
        <v>86</v>
      </c>
      <c r="D990" s="18">
        <v>21.3</v>
      </c>
      <c r="E990" s="18">
        <v>13.7</v>
      </c>
      <c r="F990" s="18">
        <v>18.399999999999999</v>
      </c>
      <c r="G990" s="18">
        <v>259</v>
      </c>
      <c r="H990" s="18">
        <v>1020.2</v>
      </c>
      <c r="I990" s="18">
        <v>0</v>
      </c>
      <c r="J990" s="18">
        <v>0</v>
      </c>
      <c r="K990" s="18">
        <v>0</v>
      </c>
      <c r="L990" s="18">
        <v>0.8</v>
      </c>
      <c r="M990" s="18">
        <v>20.100000000000001</v>
      </c>
      <c r="N990">
        <v>226.4</v>
      </c>
      <c r="O990">
        <v>24.5</v>
      </c>
      <c r="P990">
        <v>24.4</v>
      </c>
      <c r="Q990" s="117">
        <v>0.68125000000000002</v>
      </c>
      <c r="S990" s="216">
        <f t="shared" si="49"/>
        <v>24.5</v>
      </c>
      <c r="T990" s="216">
        <f t="shared" si="48"/>
        <v>1.1999999999999993</v>
      </c>
      <c r="U990" s="208" t="str">
        <f t="shared" si="47"/>
        <v/>
      </c>
      <c r="V990" s="210"/>
      <c r="W990" s="238">
        <f t="shared" si="46"/>
        <v>60</v>
      </c>
      <c r="X990" s="350"/>
      <c r="AT990" s="129"/>
      <c r="AV990" s="114"/>
      <c r="AW990" s="18"/>
      <c r="AY990" s="130"/>
    </row>
    <row r="991" spans="2:51" x14ac:dyDescent="0.25">
      <c r="B991" s="18">
        <v>21.2</v>
      </c>
      <c r="C991" s="18">
        <v>87</v>
      </c>
      <c r="D991" s="18">
        <v>21.2</v>
      </c>
      <c r="E991" s="18">
        <v>6.8</v>
      </c>
      <c r="F991" s="18">
        <v>9.4</v>
      </c>
      <c r="G991" s="18">
        <v>267</v>
      </c>
      <c r="H991" s="18">
        <v>1019.8</v>
      </c>
      <c r="I991" s="18">
        <v>0</v>
      </c>
      <c r="J991" s="18">
        <v>0</v>
      </c>
      <c r="K991" s="18">
        <v>0</v>
      </c>
      <c r="L991" s="18">
        <v>0.8</v>
      </c>
      <c r="M991" s="18">
        <v>20.100000000000001</v>
      </c>
      <c r="N991">
        <v>226.4</v>
      </c>
      <c r="O991">
        <v>24.2</v>
      </c>
      <c r="P991">
        <v>24.1</v>
      </c>
      <c r="Q991" s="117">
        <v>0.68194444444444402</v>
      </c>
      <c r="S991" s="216">
        <f t="shared" si="49"/>
        <v>24.2</v>
      </c>
      <c r="T991" s="216">
        <f t="shared" si="48"/>
        <v>1</v>
      </c>
      <c r="U991" s="208" t="str">
        <f t="shared" si="47"/>
        <v/>
      </c>
      <c r="V991" s="210"/>
      <c r="W991" s="238">
        <f t="shared" si="46"/>
        <v>60</v>
      </c>
      <c r="X991" s="350"/>
      <c r="AT991" s="129"/>
      <c r="AV991" s="114"/>
      <c r="AW991" s="18"/>
      <c r="AY991" s="130"/>
    </row>
    <row r="992" spans="2:51" x14ac:dyDescent="0.25">
      <c r="B992" s="18">
        <v>21.2</v>
      </c>
      <c r="C992" s="18">
        <v>87</v>
      </c>
      <c r="D992" s="18">
        <v>21.2</v>
      </c>
      <c r="E992" s="18">
        <v>10.8</v>
      </c>
      <c r="F992" s="18">
        <v>13</v>
      </c>
      <c r="G992" s="18">
        <v>220</v>
      </c>
      <c r="H992" s="18">
        <v>1019.9</v>
      </c>
      <c r="I992" s="18">
        <v>0</v>
      </c>
      <c r="J992" s="18">
        <v>0</v>
      </c>
      <c r="K992" s="18">
        <v>0</v>
      </c>
      <c r="L992" s="18">
        <v>0.8</v>
      </c>
      <c r="M992" s="18">
        <v>20.100000000000001</v>
      </c>
      <c r="N992">
        <v>226.4</v>
      </c>
      <c r="O992">
        <v>24</v>
      </c>
      <c r="P992">
        <v>23.9</v>
      </c>
      <c r="Q992" s="117">
        <v>0.68263888888888902</v>
      </c>
      <c r="S992" s="216">
        <f t="shared" si="49"/>
        <v>24</v>
      </c>
      <c r="T992" s="216">
        <f t="shared" si="48"/>
        <v>0.80000000000000071</v>
      </c>
      <c r="U992" s="208" t="str">
        <f t="shared" si="47"/>
        <v/>
      </c>
      <c r="V992" s="210"/>
      <c r="W992" s="238">
        <f t="shared" si="46"/>
        <v>60</v>
      </c>
      <c r="X992" s="350"/>
      <c r="AT992" s="129"/>
      <c r="AV992" s="114"/>
      <c r="AW992" s="18"/>
      <c r="AY992" s="130"/>
    </row>
    <row r="993" spans="2:51" x14ac:dyDescent="0.25">
      <c r="B993" s="18">
        <v>21.1</v>
      </c>
      <c r="C993" s="18">
        <v>87</v>
      </c>
      <c r="D993" s="18">
        <v>21.1</v>
      </c>
      <c r="E993" s="18">
        <v>10.8</v>
      </c>
      <c r="F993" s="18">
        <v>16.600000000000001</v>
      </c>
      <c r="G993" s="18">
        <v>257</v>
      </c>
      <c r="H993" s="18">
        <v>1020</v>
      </c>
      <c r="I993" s="18">
        <v>0</v>
      </c>
      <c r="J993" s="18">
        <v>0</v>
      </c>
      <c r="K993" s="18">
        <v>0</v>
      </c>
      <c r="L993" s="18">
        <v>0.8</v>
      </c>
      <c r="M993" s="18">
        <v>20.100000000000001</v>
      </c>
      <c r="N993">
        <v>226.4</v>
      </c>
      <c r="O993">
        <v>23.8</v>
      </c>
      <c r="P993">
        <v>23.8</v>
      </c>
      <c r="Q993" s="117">
        <v>0.68333333333333302</v>
      </c>
      <c r="S993" s="216">
        <f t="shared" si="49"/>
        <v>23.8</v>
      </c>
      <c r="T993" s="216">
        <f t="shared" si="48"/>
        <v>0.69999999999999929</v>
      </c>
      <c r="U993" s="208" t="str">
        <f t="shared" si="47"/>
        <v/>
      </c>
      <c r="V993" s="210"/>
      <c r="W993" s="238">
        <f t="shared" si="46"/>
        <v>60</v>
      </c>
      <c r="X993" s="350"/>
      <c r="AT993" s="129"/>
      <c r="AV993" s="114"/>
      <c r="AW993" s="18"/>
      <c r="AY993" s="130"/>
    </row>
    <row r="994" spans="2:51" x14ac:dyDescent="0.25">
      <c r="B994" s="18">
        <v>21</v>
      </c>
      <c r="C994" s="18">
        <v>88</v>
      </c>
      <c r="D994" s="18">
        <v>21</v>
      </c>
      <c r="E994" s="18">
        <v>6.8</v>
      </c>
      <c r="F994" s="18">
        <v>9.4</v>
      </c>
      <c r="G994" s="18">
        <v>311</v>
      </c>
      <c r="H994" s="18">
        <v>1020</v>
      </c>
      <c r="I994" s="18">
        <v>0</v>
      </c>
      <c r="J994" s="18">
        <v>0</v>
      </c>
      <c r="K994" s="18">
        <v>0</v>
      </c>
      <c r="L994" s="18">
        <v>0.8</v>
      </c>
      <c r="M994" s="18">
        <v>20.100000000000001</v>
      </c>
      <c r="N994">
        <v>226.4</v>
      </c>
      <c r="O994">
        <v>23.6</v>
      </c>
      <c r="P994">
        <v>23.6</v>
      </c>
      <c r="Q994" s="117">
        <v>0.68402777777777801</v>
      </c>
      <c r="S994" s="216">
        <f t="shared" si="49"/>
        <v>23.6</v>
      </c>
      <c r="T994" s="216">
        <f t="shared" si="48"/>
        <v>0.60000000000000142</v>
      </c>
      <c r="U994" s="208" t="str">
        <f t="shared" si="47"/>
        <v/>
      </c>
      <c r="V994" s="210"/>
      <c r="W994" s="238">
        <f t="shared" si="46"/>
        <v>60</v>
      </c>
      <c r="X994" s="350"/>
      <c r="AT994" s="129"/>
      <c r="AV994" s="114"/>
      <c r="AW994" s="18"/>
      <c r="AY994" s="130"/>
    </row>
    <row r="995" spans="2:51" x14ac:dyDescent="0.25">
      <c r="B995" s="18">
        <v>21</v>
      </c>
      <c r="C995" s="18">
        <v>88</v>
      </c>
      <c r="D995" s="18">
        <v>21</v>
      </c>
      <c r="E995" s="18">
        <v>7.6</v>
      </c>
      <c r="F995" s="18">
        <v>11.2</v>
      </c>
      <c r="G995" s="18">
        <v>229</v>
      </c>
      <c r="H995" s="18">
        <v>1019.9</v>
      </c>
      <c r="I995" s="18">
        <v>0</v>
      </c>
      <c r="J995" s="18">
        <v>0</v>
      </c>
      <c r="K995" s="18">
        <v>0</v>
      </c>
      <c r="L995" s="18">
        <v>0.8</v>
      </c>
      <c r="M995" s="18">
        <v>20.100000000000001</v>
      </c>
      <c r="N995">
        <v>226.4</v>
      </c>
      <c r="O995">
        <v>23.4</v>
      </c>
      <c r="P995">
        <v>23.4</v>
      </c>
      <c r="Q995" s="117">
        <v>0.68472222222222201</v>
      </c>
      <c r="S995" s="216">
        <f t="shared" si="49"/>
        <v>23.4</v>
      </c>
      <c r="T995" s="216">
        <f t="shared" si="48"/>
        <v>0.39999999999999858</v>
      </c>
      <c r="U995" s="208" t="str">
        <f t="shared" si="47"/>
        <v/>
      </c>
      <c r="V995" s="210"/>
      <c r="W995" s="238">
        <f t="shared" si="46"/>
        <v>60</v>
      </c>
      <c r="X995" s="350"/>
      <c r="AT995" s="129"/>
      <c r="AV995" s="114"/>
      <c r="AW995" s="18"/>
      <c r="AY995" s="130"/>
    </row>
    <row r="996" spans="2:51" x14ac:dyDescent="0.25">
      <c r="B996" s="18">
        <v>21</v>
      </c>
      <c r="C996" s="18">
        <v>88</v>
      </c>
      <c r="D996" s="18">
        <v>21</v>
      </c>
      <c r="E996" s="18">
        <v>4.7</v>
      </c>
      <c r="F996" s="18">
        <v>7.2</v>
      </c>
      <c r="G996" s="18">
        <v>228</v>
      </c>
      <c r="H996" s="18">
        <v>1019.9</v>
      </c>
      <c r="I996" s="18">
        <v>0</v>
      </c>
      <c r="J996" s="18">
        <v>0</v>
      </c>
      <c r="K996" s="18">
        <v>0</v>
      </c>
      <c r="L996" s="18">
        <v>0.8</v>
      </c>
      <c r="M996" s="18">
        <v>20.100000000000001</v>
      </c>
      <c r="N996">
        <v>226.4</v>
      </c>
      <c r="O996">
        <v>23.2</v>
      </c>
      <c r="P996">
        <v>23.3</v>
      </c>
      <c r="Q996" s="117">
        <v>0.68541666666666701</v>
      </c>
      <c r="S996" s="216">
        <f t="shared" si="49"/>
        <v>23.3</v>
      </c>
      <c r="T996" s="216">
        <f t="shared" si="48"/>
        <v>0.30000000000000071</v>
      </c>
      <c r="U996" s="208" t="str">
        <f t="shared" si="47"/>
        <v/>
      </c>
      <c r="V996" s="210"/>
      <c r="W996" s="238">
        <f t="shared" si="46"/>
        <v>60</v>
      </c>
      <c r="X996" s="350"/>
      <c r="AT996" s="129"/>
      <c r="AV996" s="114"/>
      <c r="AW996" s="18"/>
      <c r="AY996" s="130"/>
    </row>
    <row r="997" spans="2:51" x14ac:dyDescent="0.25">
      <c r="B997" s="18">
        <v>21</v>
      </c>
      <c r="C997" s="18">
        <v>88</v>
      </c>
      <c r="D997" s="18">
        <v>21</v>
      </c>
      <c r="E997" s="18">
        <v>7.9</v>
      </c>
      <c r="F997" s="18">
        <v>11.2</v>
      </c>
      <c r="G997" s="18">
        <v>267</v>
      </c>
      <c r="H997" s="18">
        <v>1019.8</v>
      </c>
      <c r="I997" s="18">
        <v>0</v>
      </c>
      <c r="J997" s="18">
        <v>0</v>
      </c>
      <c r="K997" s="18">
        <v>0</v>
      </c>
      <c r="L997" s="18">
        <v>0.8</v>
      </c>
      <c r="M997" s="18">
        <v>20.100000000000001</v>
      </c>
      <c r="N997">
        <v>226.4</v>
      </c>
      <c r="O997">
        <v>23.1</v>
      </c>
      <c r="P997">
        <v>23.2</v>
      </c>
      <c r="Q997" s="117">
        <v>0.68611111111111101</v>
      </c>
      <c r="S997" s="216">
        <f t="shared" si="49"/>
        <v>23.2</v>
      </c>
      <c r="T997" s="216">
        <f t="shared" si="48"/>
        <v>0.19999999999999929</v>
      </c>
      <c r="U997" s="208" t="str">
        <f t="shared" si="47"/>
        <v/>
      </c>
      <c r="V997" s="210"/>
      <c r="W997" s="238">
        <f t="shared" si="46"/>
        <v>60</v>
      </c>
      <c r="X997" s="350"/>
      <c r="AT997" s="129"/>
      <c r="AV997" s="114"/>
      <c r="AW997" s="18"/>
      <c r="AY997" s="130"/>
    </row>
    <row r="998" spans="2:51" x14ac:dyDescent="0.25">
      <c r="B998" s="18">
        <v>21</v>
      </c>
      <c r="C998" s="18">
        <v>88</v>
      </c>
      <c r="D998" s="18">
        <v>21</v>
      </c>
      <c r="E998" s="18">
        <v>8.3000000000000007</v>
      </c>
      <c r="F998" s="18">
        <v>11.2</v>
      </c>
      <c r="G998" s="18">
        <v>229</v>
      </c>
      <c r="H998" s="18">
        <v>1019.8</v>
      </c>
      <c r="I998" s="18">
        <v>0</v>
      </c>
      <c r="J998" s="18">
        <v>0</v>
      </c>
      <c r="K998" s="18">
        <v>0</v>
      </c>
      <c r="L998" s="18">
        <v>0.8</v>
      </c>
      <c r="M998" s="18">
        <v>20.100000000000001</v>
      </c>
      <c r="N998">
        <v>226.4</v>
      </c>
      <c r="O998">
        <v>23</v>
      </c>
      <c r="P998">
        <v>23.1</v>
      </c>
      <c r="Q998" s="117">
        <v>0.686805555555556</v>
      </c>
      <c r="S998" s="216">
        <f t="shared" si="49"/>
        <v>23.1</v>
      </c>
      <c r="T998" s="216">
        <f t="shared" si="48"/>
        <v>0.10000000000000142</v>
      </c>
      <c r="U998" s="208" t="str">
        <f t="shared" si="47"/>
        <v/>
      </c>
      <c r="V998" s="210"/>
      <c r="W998" s="238">
        <f t="shared" si="46"/>
        <v>60</v>
      </c>
      <c r="X998" s="350"/>
      <c r="AT998" s="129"/>
      <c r="AV998" s="114"/>
      <c r="AW998" s="18"/>
      <c r="AY998" s="130"/>
    </row>
    <row r="999" spans="2:51" x14ac:dyDescent="0.25">
      <c r="B999" s="18">
        <v>21</v>
      </c>
      <c r="C999" s="18">
        <v>88</v>
      </c>
      <c r="D999" s="18">
        <v>21</v>
      </c>
      <c r="E999" s="18">
        <v>8.3000000000000007</v>
      </c>
      <c r="F999" s="18">
        <v>9.4</v>
      </c>
      <c r="G999" s="18">
        <v>273</v>
      </c>
      <c r="H999" s="18">
        <v>1019.9</v>
      </c>
      <c r="I999" s="18">
        <v>0</v>
      </c>
      <c r="J999" s="18">
        <v>0</v>
      </c>
      <c r="K999" s="18">
        <v>0</v>
      </c>
      <c r="L999" s="18">
        <v>0.8</v>
      </c>
      <c r="M999" s="18">
        <v>20.100000000000001</v>
      </c>
      <c r="N999">
        <v>226.4</v>
      </c>
      <c r="O999">
        <v>22.9</v>
      </c>
      <c r="P999">
        <v>23</v>
      </c>
      <c r="Q999" s="117">
        <v>0.6875</v>
      </c>
      <c r="S999" s="216">
        <f t="shared" si="49"/>
        <v>23</v>
      </c>
      <c r="T999" s="216">
        <f t="shared" si="48"/>
        <v>0</v>
      </c>
      <c r="U999" s="208" t="str">
        <f t="shared" si="47"/>
        <v/>
      </c>
      <c r="V999" s="210"/>
      <c r="W999" s="238" t="str">
        <f t="shared" si="46"/>
        <v/>
      </c>
      <c r="X999" s="350"/>
      <c r="AT999" s="129"/>
      <c r="AV999" s="114"/>
      <c r="AW999" s="18"/>
      <c r="AY999" s="130"/>
    </row>
    <row r="1000" spans="2:51" x14ac:dyDescent="0.25">
      <c r="B1000" s="18">
        <v>20.9</v>
      </c>
      <c r="C1000" s="18">
        <v>88</v>
      </c>
      <c r="D1000" s="18">
        <v>20.9</v>
      </c>
      <c r="E1000" s="18">
        <v>6.5</v>
      </c>
      <c r="F1000" s="18">
        <v>7.2</v>
      </c>
      <c r="G1000" s="18">
        <v>258</v>
      </c>
      <c r="H1000" s="18">
        <v>1019.9</v>
      </c>
      <c r="I1000" s="18">
        <v>0</v>
      </c>
      <c r="J1000" s="18">
        <v>0</v>
      </c>
      <c r="K1000" s="18">
        <v>0</v>
      </c>
      <c r="L1000" s="18">
        <v>0.8</v>
      </c>
      <c r="M1000" s="18">
        <v>20.100000000000001</v>
      </c>
      <c r="N1000">
        <v>226.4</v>
      </c>
      <c r="O1000">
        <v>22.8</v>
      </c>
      <c r="P1000">
        <v>22.9</v>
      </c>
      <c r="Q1000" s="117">
        <v>0.688194444444444</v>
      </c>
      <c r="S1000" s="216">
        <f t="shared" si="49"/>
        <v>22.9</v>
      </c>
      <c r="T1000" s="216">
        <f t="shared" si="48"/>
        <v>0</v>
      </c>
      <c r="U1000" s="208" t="str">
        <f t="shared" si="47"/>
        <v/>
      </c>
      <c r="V1000" s="210"/>
      <c r="W1000" s="238" t="str">
        <f t="shared" si="46"/>
        <v/>
      </c>
      <c r="X1000" s="350"/>
      <c r="AT1000" s="129"/>
      <c r="AV1000" s="114"/>
      <c r="AW1000" s="18"/>
      <c r="AY1000" s="130"/>
    </row>
    <row r="1001" spans="2:51" x14ac:dyDescent="0.25">
      <c r="B1001" s="18">
        <v>20.9</v>
      </c>
      <c r="C1001" s="18">
        <v>88</v>
      </c>
      <c r="D1001" s="18">
        <v>20.9</v>
      </c>
      <c r="E1001" s="18">
        <v>6.5</v>
      </c>
      <c r="F1001" s="18">
        <v>9.4</v>
      </c>
      <c r="G1001" s="18">
        <v>232</v>
      </c>
      <c r="H1001" s="18">
        <v>1019.8</v>
      </c>
      <c r="I1001" s="18">
        <v>0</v>
      </c>
      <c r="J1001" s="18">
        <v>0</v>
      </c>
      <c r="K1001" s="18">
        <v>0</v>
      </c>
      <c r="L1001" s="18">
        <v>0.8</v>
      </c>
      <c r="M1001" s="18">
        <v>20.100000000000001</v>
      </c>
      <c r="N1001">
        <v>226.4</v>
      </c>
      <c r="O1001">
        <v>22.7</v>
      </c>
      <c r="P1001">
        <v>22.8</v>
      </c>
      <c r="Q1001" s="117">
        <v>0.68888888888888899</v>
      </c>
      <c r="S1001" s="216">
        <f t="shared" si="49"/>
        <v>22.8</v>
      </c>
      <c r="T1001" s="216">
        <f t="shared" si="48"/>
        <v>-9.9999999999997868E-2</v>
      </c>
      <c r="U1001" s="208" t="str">
        <f t="shared" si="47"/>
        <v/>
      </c>
      <c r="V1001" s="210"/>
      <c r="W1001" s="238" t="str">
        <f t="shared" si="46"/>
        <v/>
      </c>
      <c r="X1001" s="350"/>
      <c r="AT1001" s="129"/>
      <c r="AV1001" s="114"/>
      <c r="AW1001" s="18"/>
      <c r="AY1001" s="130"/>
    </row>
    <row r="1002" spans="2:51" x14ac:dyDescent="0.25">
      <c r="B1002" s="18">
        <v>20.9</v>
      </c>
      <c r="C1002" s="18">
        <v>88</v>
      </c>
      <c r="D1002" s="18">
        <v>20.9</v>
      </c>
      <c r="E1002" s="18">
        <v>5</v>
      </c>
      <c r="F1002" s="18">
        <v>7.2</v>
      </c>
      <c r="G1002" s="18">
        <v>269</v>
      </c>
      <c r="H1002" s="18">
        <v>1019.9</v>
      </c>
      <c r="I1002" s="18">
        <v>1</v>
      </c>
      <c r="J1002" s="18">
        <v>0</v>
      </c>
      <c r="K1002" s="18">
        <v>0</v>
      </c>
      <c r="L1002" s="18">
        <v>0.8</v>
      </c>
      <c r="M1002" s="18">
        <v>20.100000000000001</v>
      </c>
      <c r="N1002">
        <v>226.4</v>
      </c>
      <c r="O1002">
        <v>22.7</v>
      </c>
      <c r="P1002">
        <v>22.7</v>
      </c>
      <c r="Q1002" s="117">
        <v>0.68958333333333299</v>
      </c>
      <c r="S1002" s="216">
        <f t="shared" si="49"/>
        <v>22.7</v>
      </c>
      <c r="T1002" s="216">
        <f t="shared" si="48"/>
        <v>-0.19999999999999929</v>
      </c>
      <c r="U1002" s="208" t="str">
        <f t="shared" si="47"/>
        <v/>
      </c>
      <c r="V1002" s="210"/>
      <c r="W1002" s="238" t="str">
        <f t="shared" si="46"/>
        <v/>
      </c>
      <c r="X1002" s="350"/>
      <c r="AT1002" s="129"/>
      <c r="AV1002" s="114"/>
      <c r="AW1002" s="18"/>
      <c r="AY1002" s="130"/>
    </row>
    <row r="1003" spans="2:51" x14ac:dyDescent="0.25">
      <c r="B1003" s="18">
        <v>21</v>
      </c>
      <c r="C1003" s="18">
        <v>88</v>
      </c>
      <c r="D1003" s="18">
        <v>21</v>
      </c>
      <c r="E1003" s="18">
        <v>8.6</v>
      </c>
      <c r="F1003" s="18">
        <v>11.2</v>
      </c>
      <c r="G1003" s="18">
        <v>262</v>
      </c>
      <c r="H1003" s="18">
        <v>1019.7</v>
      </c>
      <c r="I1003" s="18">
        <v>1</v>
      </c>
      <c r="J1003" s="18">
        <v>0</v>
      </c>
      <c r="K1003" s="18">
        <v>0</v>
      </c>
      <c r="L1003" s="18">
        <v>0.8</v>
      </c>
      <c r="M1003" s="18">
        <v>20.100000000000001</v>
      </c>
      <c r="N1003">
        <v>226.4</v>
      </c>
      <c r="O1003">
        <v>22.6</v>
      </c>
      <c r="P1003">
        <v>22.7</v>
      </c>
      <c r="Q1003" s="117">
        <v>0.69027777777777799</v>
      </c>
      <c r="S1003" s="216">
        <f t="shared" si="49"/>
        <v>22.7</v>
      </c>
      <c r="T1003" s="216">
        <f t="shared" si="48"/>
        <v>-0.30000000000000071</v>
      </c>
      <c r="U1003" s="208" t="str">
        <f t="shared" si="47"/>
        <v/>
      </c>
      <c r="V1003" s="210"/>
      <c r="W1003" s="238" t="str">
        <f t="shared" si="46"/>
        <v/>
      </c>
      <c r="X1003" s="350"/>
      <c r="AT1003" s="129"/>
      <c r="AV1003" s="114"/>
      <c r="AW1003" s="18"/>
      <c r="AY1003" s="130"/>
    </row>
    <row r="1004" spans="2:51" x14ac:dyDescent="0.25">
      <c r="B1004" s="18">
        <v>21</v>
      </c>
      <c r="C1004" s="18">
        <v>88</v>
      </c>
      <c r="D1004" s="18">
        <v>21</v>
      </c>
      <c r="E1004" s="18">
        <v>5</v>
      </c>
      <c r="F1004" s="18">
        <v>7.2</v>
      </c>
      <c r="G1004" s="18">
        <v>212</v>
      </c>
      <c r="H1004" s="18">
        <v>1019.8</v>
      </c>
      <c r="I1004" s="18">
        <v>1</v>
      </c>
      <c r="J1004" s="18">
        <v>0</v>
      </c>
      <c r="K1004" s="18">
        <v>0</v>
      </c>
      <c r="L1004" s="18">
        <v>0.8</v>
      </c>
      <c r="M1004" s="18">
        <v>20.100000000000001</v>
      </c>
      <c r="N1004">
        <v>226.4</v>
      </c>
      <c r="O1004">
        <v>22.7</v>
      </c>
      <c r="P1004">
        <v>22.7</v>
      </c>
      <c r="Q1004" s="117">
        <v>0.69097222222222199</v>
      </c>
      <c r="S1004" s="216">
        <f t="shared" si="49"/>
        <v>22.7</v>
      </c>
      <c r="T1004" s="216">
        <f t="shared" si="48"/>
        <v>-0.30000000000000071</v>
      </c>
      <c r="U1004" s="208" t="str">
        <f t="shared" si="47"/>
        <v/>
      </c>
      <c r="V1004" s="210"/>
      <c r="W1004" s="238" t="str">
        <f t="shared" si="46"/>
        <v/>
      </c>
      <c r="X1004" s="350"/>
      <c r="AT1004" s="129"/>
      <c r="AV1004" s="114"/>
      <c r="AW1004" s="18"/>
      <c r="AY1004" s="130"/>
    </row>
    <row r="1005" spans="2:51" x14ac:dyDescent="0.25">
      <c r="B1005" s="18">
        <v>21</v>
      </c>
      <c r="C1005" s="18">
        <v>88</v>
      </c>
      <c r="D1005" s="18">
        <v>21</v>
      </c>
      <c r="E1005" s="18">
        <v>5.8</v>
      </c>
      <c r="F1005" s="18">
        <v>7.2</v>
      </c>
      <c r="G1005" s="18">
        <v>251</v>
      </c>
      <c r="H1005" s="18">
        <v>1019.8</v>
      </c>
      <c r="I1005" s="18">
        <v>2</v>
      </c>
      <c r="J1005" s="18">
        <v>0</v>
      </c>
      <c r="K1005" s="18">
        <v>0</v>
      </c>
      <c r="L1005" s="18">
        <v>0.8</v>
      </c>
      <c r="M1005" s="18">
        <v>20.100000000000001</v>
      </c>
      <c r="N1005">
        <v>226.4</v>
      </c>
      <c r="O1005">
        <v>22.7</v>
      </c>
      <c r="P1005">
        <v>22.6</v>
      </c>
      <c r="Q1005" s="117">
        <v>0.69166666666666698</v>
      </c>
      <c r="S1005" s="216">
        <f t="shared" si="49"/>
        <v>22.7</v>
      </c>
      <c r="T1005" s="216">
        <f t="shared" si="48"/>
        <v>-0.30000000000000071</v>
      </c>
      <c r="U1005" s="208" t="str">
        <f t="shared" si="47"/>
        <v/>
      </c>
      <c r="V1005" s="210"/>
      <c r="W1005" s="238" t="str">
        <f t="shared" si="46"/>
        <v/>
      </c>
      <c r="X1005" s="350"/>
      <c r="AT1005" s="129"/>
      <c r="AV1005" s="114"/>
      <c r="AW1005" s="18"/>
      <c r="AY1005" s="130"/>
    </row>
    <row r="1006" spans="2:51" x14ac:dyDescent="0.25">
      <c r="B1006" s="18">
        <v>21.1</v>
      </c>
      <c r="C1006" s="18">
        <v>87</v>
      </c>
      <c r="D1006" s="18">
        <v>21.1</v>
      </c>
      <c r="E1006" s="18">
        <v>9.6999999999999993</v>
      </c>
      <c r="F1006" s="18">
        <v>13</v>
      </c>
      <c r="G1006" s="18">
        <v>252</v>
      </c>
      <c r="H1006" s="18">
        <v>1019.9</v>
      </c>
      <c r="I1006" s="18">
        <v>1</v>
      </c>
      <c r="J1006" s="18">
        <v>0</v>
      </c>
      <c r="K1006" s="18">
        <v>0</v>
      </c>
      <c r="L1006" s="18">
        <v>0.8</v>
      </c>
      <c r="M1006" s="18">
        <v>20.100000000000001</v>
      </c>
      <c r="N1006">
        <v>226.4</v>
      </c>
      <c r="O1006">
        <v>22.9</v>
      </c>
      <c r="P1006">
        <v>22.6</v>
      </c>
      <c r="Q1006" s="117">
        <v>0.69236111111111098</v>
      </c>
      <c r="S1006" s="216">
        <f t="shared" si="49"/>
        <v>22.9</v>
      </c>
      <c r="T1006" s="216">
        <f t="shared" si="48"/>
        <v>-0.20000000000000284</v>
      </c>
      <c r="U1006" s="208" t="str">
        <f t="shared" si="47"/>
        <v/>
      </c>
      <c r="V1006" s="210"/>
      <c r="W1006" s="238" t="str">
        <f t="shared" si="46"/>
        <v/>
      </c>
      <c r="X1006" s="350"/>
      <c r="AT1006" s="129"/>
      <c r="AV1006" s="114"/>
      <c r="AW1006" s="18"/>
      <c r="AY1006" s="130"/>
    </row>
    <row r="1007" spans="2:51" x14ac:dyDescent="0.25">
      <c r="B1007" s="18">
        <v>21.2</v>
      </c>
      <c r="C1007" s="18">
        <v>87</v>
      </c>
      <c r="D1007" s="18">
        <v>21.2</v>
      </c>
      <c r="E1007" s="18">
        <v>10.1</v>
      </c>
      <c r="F1007" s="18">
        <v>14.8</v>
      </c>
      <c r="G1007" s="18">
        <v>250</v>
      </c>
      <c r="H1007" s="18">
        <v>1019.7</v>
      </c>
      <c r="I1007" s="18">
        <v>1</v>
      </c>
      <c r="J1007" s="18">
        <v>0</v>
      </c>
      <c r="K1007" s="18">
        <v>0</v>
      </c>
      <c r="L1007" s="18">
        <v>0.8</v>
      </c>
      <c r="M1007" s="18">
        <v>20.100000000000001</v>
      </c>
      <c r="N1007">
        <v>226.4</v>
      </c>
      <c r="O1007">
        <v>23.5</v>
      </c>
      <c r="P1007">
        <v>23.1</v>
      </c>
      <c r="Q1007" s="117">
        <v>0.69305555555555598</v>
      </c>
      <c r="S1007" s="216">
        <f t="shared" si="49"/>
        <v>23.5</v>
      </c>
      <c r="T1007" s="216">
        <f t="shared" si="48"/>
        <v>0.30000000000000071</v>
      </c>
      <c r="U1007" s="208" t="str">
        <f t="shared" si="47"/>
        <v/>
      </c>
      <c r="V1007" s="210"/>
      <c r="W1007" s="238" t="str">
        <f t="shared" si="46"/>
        <v/>
      </c>
      <c r="X1007" s="350"/>
      <c r="AT1007" s="129"/>
      <c r="AV1007" s="114"/>
      <c r="AW1007" s="18"/>
      <c r="AY1007" s="130"/>
    </row>
    <row r="1008" spans="2:51" x14ac:dyDescent="0.25">
      <c r="B1008" s="18">
        <v>21.2</v>
      </c>
      <c r="C1008" s="18">
        <v>87</v>
      </c>
      <c r="D1008" s="18">
        <v>21.2</v>
      </c>
      <c r="E1008" s="18">
        <v>6.1</v>
      </c>
      <c r="F1008" s="18">
        <v>9.4</v>
      </c>
      <c r="G1008" s="18">
        <v>250</v>
      </c>
      <c r="H1008" s="18">
        <v>1019.9</v>
      </c>
      <c r="I1008" s="18">
        <v>3</v>
      </c>
      <c r="J1008" s="18">
        <v>0</v>
      </c>
      <c r="K1008" s="18">
        <v>0</v>
      </c>
      <c r="L1008" s="18">
        <v>0.8</v>
      </c>
      <c r="M1008" s="18">
        <v>20.100000000000001</v>
      </c>
      <c r="N1008">
        <v>226.4</v>
      </c>
      <c r="O1008">
        <v>24.2</v>
      </c>
      <c r="P1008">
        <v>23.5</v>
      </c>
      <c r="Q1008" s="117">
        <v>0.69374999999999998</v>
      </c>
      <c r="S1008" s="216">
        <f t="shared" si="49"/>
        <v>24.2</v>
      </c>
      <c r="T1008" s="216">
        <f t="shared" si="48"/>
        <v>1</v>
      </c>
      <c r="U1008" s="208" t="str">
        <f t="shared" si="47"/>
        <v/>
      </c>
      <c r="V1008" s="210"/>
      <c r="W1008" s="238">
        <f t="shared" si="46"/>
        <v>60</v>
      </c>
      <c r="X1008" s="350"/>
      <c r="AT1008" s="129"/>
      <c r="AV1008" s="114"/>
      <c r="AW1008" s="18"/>
      <c r="AY1008" s="130"/>
    </row>
    <row r="1009" spans="2:51" x14ac:dyDescent="0.25">
      <c r="B1009" s="18">
        <v>21.2</v>
      </c>
      <c r="C1009" s="18">
        <v>86</v>
      </c>
      <c r="D1009" s="18">
        <v>21.2</v>
      </c>
      <c r="E1009" s="18">
        <v>6.1</v>
      </c>
      <c r="F1009" s="18">
        <v>7.2</v>
      </c>
      <c r="G1009" s="18">
        <v>277</v>
      </c>
      <c r="H1009" s="18">
        <v>1019.8</v>
      </c>
      <c r="I1009" s="18">
        <v>1</v>
      </c>
      <c r="J1009" s="18">
        <v>0</v>
      </c>
      <c r="K1009" s="18">
        <v>0</v>
      </c>
      <c r="L1009" s="18">
        <v>0.8</v>
      </c>
      <c r="M1009" s="18">
        <v>20.100000000000001</v>
      </c>
      <c r="N1009">
        <v>226.4</v>
      </c>
      <c r="O1009">
        <v>24.9</v>
      </c>
      <c r="P1009">
        <v>23.9</v>
      </c>
      <c r="Q1009" s="117">
        <v>0.69444444444444398</v>
      </c>
      <c r="S1009" s="216">
        <f t="shared" si="49"/>
        <v>24.9</v>
      </c>
      <c r="T1009" s="216">
        <f t="shared" si="48"/>
        <v>1.6999999999999993</v>
      </c>
      <c r="U1009" s="208" t="str">
        <f t="shared" si="47"/>
        <v/>
      </c>
      <c r="V1009" s="210"/>
      <c r="W1009" s="238">
        <f t="shared" si="46"/>
        <v>60</v>
      </c>
      <c r="X1009" s="350"/>
      <c r="AT1009" s="129"/>
      <c r="AV1009" s="114"/>
      <c r="AW1009" s="18"/>
      <c r="AY1009" s="130"/>
    </row>
    <row r="1010" spans="2:51" x14ac:dyDescent="0.25">
      <c r="B1010" s="18">
        <v>21.3</v>
      </c>
      <c r="C1010" s="18">
        <v>86</v>
      </c>
      <c r="D1010" s="18">
        <v>21.3</v>
      </c>
      <c r="E1010" s="18">
        <v>4.7</v>
      </c>
      <c r="F1010" s="18">
        <v>7.2</v>
      </c>
      <c r="G1010" s="18">
        <v>237</v>
      </c>
      <c r="H1010" s="18">
        <v>1019.9</v>
      </c>
      <c r="I1010" s="18">
        <v>1</v>
      </c>
      <c r="J1010" s="18">
        <v>0</v>
      </c>
      <c r="K1010" s="18">
        <v>0</v>
      </c>
      <c r="L1010" s="18">
        <v>0.8</v>
      </c>
      <c r="M1010" s="18">
        <v>20.100000000000001</v>
      </c>
      <c r="N1010">
        <v>226.4</v>
      </c>
      <c r="O1010">
        <v>25.7</v>
      </c>
      <c r="P1010">
        <v>24.3</v>
      </c>
      <c r="Q1010" s="117">
        <v>0.69513888888888897</v>
      </c>
      <c r="S1010" s="216">
        <f t="shared" si="49"/>
        <v>25.7</v>
      </c>
      <c r="T1010" s="216">
        <f t="shared" si="48"/>
        <v>2.3999999999999986</v>
      </c>
      <c r="U1010" s="208" t="str">
        <f t="shared" si="47"/>
        <v/>
      </c>
      <c r="V1010" s="210"/>
      <c r="W1010" s="238">
        <f t="shared" ref="W1010:W1073" si="50">IF(OR(O1010&gt;60+2,P1010&gt;B1010+2),60,"")</f>
        <v>60</v>
      </c>
      <c r="X1010" s="350"/>
      <c r="AT1010" s="129"/>
      <c r="AV1010" s="114"/>
      <c r="AW1010" s="18"/>
      <c r="AY1010" s="130"/>
    </row>
    <row r="1011" spans="2:51" x14ac:dyDescent="0.25">
      <c r="B1011" s="18">
        <v>21.4</v>
      </c>
      <c r="C1011" s="18">
        <v>86</v>
      </c>
      <c r="D1011" s="18">
        <v>21.4</v>
      </c>
      <c r="E1011" s="18">
        <v>4</v>
      </c>
      <c r="F1011" s="18">
        <v>5.4</v>
      </c>
      <c r="G1011" s="18">
        <v>210</v>
      </c>
      <c r="H1011" s="18">
        <v>1019.9</v>
      </c>
      <c r="I1011" s="18">
        <v>1</v>
      </c>
      <c r="J1011" s="18">
        <v>0</v>
      </c>
      <c r="K1011" s="18">
        <v>0</v>
      </c>
      <c r="L1011" s="18">
        <v>0.8</v>
      </c>
      <c r="M1011" s="18">
        <v>20.100000000000001</v>
      </c>
      <c r="N1011">
        <v>226.4</v>
      </c>
      <c r="O1011">
        <v>26.3</v>
      </c>
      <c r="P1011">
        <v>24.7</v>
      </c>
      <c r="Q1011" s="117">
        <v>0.69583333333333297</v>
      </c>
      <c r="S1011" s="216">
        <f t="shared" si="49"/>
        <v>26.3</v>
      </c>
      <c r="T1011" s="216">
        <f t="shared" si="48"/>
        <v>2.9000000000000021</v>
      </c>
      <c r="U1011" s="208" t="str">
        <f t="shared" si="47"/>
        <v/>
      </c>
      <c r="V1011" s="210"/>
      <c r="W1011" s="238">
        <f t="shared" si="50"/>
        <v>60</v>
      </c>
      <c r="X1011" s="350"/>
      <c r="AT1011" s="129"/>
      <c r="AV1011" s="114"/>
      <c r="AW1011" s="18"/>
      <c r="AY1011" s="130"/>
    </row>
    <row r="1012" spans="2:51" x14ac:dyDescent="0.25">
      <c r="B1012" s="18">
        <v>21.5</v>
      </c>
      <c r="C1012" s="18">
        <v>85</v>
      </c>
      <c r="D1012" s="18">
        <v>21.5</v>
      </c>
      <c r="E1012" s="18">
        <v>8.6</v>
      </c>
      <c r="F1012" s="18">
        <v>13</v>
      </c>
      <c r="G1012" s="18">
        <v>259</v>
      </c>
      <c r="H1012" s="18">
        <v>1019.8</v>
      </c>
      <c r="I1012" s="18">
        <v>1</v>
      </c>
      <c r="J1012" s="18">
        <v>0</v>
      </c>
      <c r="K1012" s="18">
        <v>0</v>
      </c>
      <c r="L1012" s="18">
        <v>0.8</v>
      </c>
      <c r="M1012" s="18">
        <v>20.100000000000001</v>
      </c>
      <c r="N1012">
        <v>226.4</v>
      </c>
      <c r="O1012">
        <v>26.8</v>
      </c>
      <c r="P1012">
        <v>25</v>
      </c>
      <c r="Q1012" s="117">
        <v>0.69652777777777797</v>
      </c>
      <c r="S1012" s="216">
        <f t="shared" si="49"/>
        <v>26.8</v>
      </c>
      <c r="T1012" s="216">
        <f t="shared" si="48"/>
        <v>3.3000000000000007</v>
      </c>
      <c r="U1012" s="208" t="str">
        <f t="shared" si="47"/>
        <v/>
      </c>
      <c r="V1012" s="210"/>
      <c r="W1012" s="238">
        <f t="shared" si="50"/>
        <v>60</v>
      </c>
      <c r="X1012" s="350"/>
      <c r="AT1012" s="129"/>
      <c r="AV1012" s="114"/>
      <c r="AW1012" s="18"/>
      <c r="AY1012" s="130"/>
    </row>
    <row r="1013" spans="2:51" x14ac:dyDescent="0.25">
      <c r="B1013" s="18">
        <v>21.5</v>
      </c>
      <c r="C1013" s="18">
        <v>85</v>
      </c>
      <c r="D1013" s="18">
        <v>21.5</v>
      </c>
      <c r="E1013" s="18">
        <v>7.9</v>
      </c>
      <c r="F1013" s="18">
        <v>9.4</v>
      </c>
      <c r="G1013" s="18">
        <v>270</v>
      </c>
      <c r="H1013" s="18">
        <v>1019.9</v>
      </c>
      <c r="I1013" s="18">
        <v>2</v>
      </c>
      <c r="J1013" s="18">
        <v>0</v>
      </c>
      <c r="K1013" s="18">
        <v>0</v>
      </c>
      <c r="L1013" s="18">
        <v>0.8</v>
      </c>
      <c r="M1013" s="18">
        <v>20.100000000000001</v>
      </c>
      <c r="N1013">
        <v>226.4</v>
      </c>
      <c r="O1013">
        <v>27.2</v>
      </c>
      <c r="P1013">
        <v>25.3</v>
      </c>
      <c r="Q1013" s="117">
        <v>0.69722222222222197</v>
      </c>
      <c r="S1013" s="216">
        <f t="shared" si="49"/>
        <v>27.2</v>
      </c>
      <c r="T1013" s="216">
        <f t="shared" si="48"/>
        <v>3.6999999999999993</v>
      </c>
      <c r="U1013" s="208" t="str">
        <f t="shared" si="47"/>
        <v/>
      </c>
      <c r="V1013" s="210"/>
      <c r="W1013" s="238">
        <f t="shared" si="50"/>
        <v>60</v>
      </c>
      <c r="X1013" s="350"/>
      <c r="AT1013" s="129"/>
      <c r="AV1013" s="114"/>
      <c r="AW1013" s="18"/>
      <c r="AY1013" s="130"/>
    </row>
    <row r="1014" spans="2:51" x14ac:dyDescent="0.25">
      <c r="B1014" s="18">
        <v>21.6</v>
      </c>
      <c r="C1014" s="18">
        <v>85</v>
      </c>
      <c r="D1014" s="18">
        <v>21.6</v>
      </c>
      <c r="E1014" s="18">
        <v>11.9</v>
      </c>
      <c r="F1014" s="18">
        <v>14.8</v>
      </c>
      <c r="G1014" s="18">
        <v>271</v>
      </c>
      <c r="H1014" s="18">
        <v>1020</v>
      </c>
      <c r="I1014" s="18">
        <v>3</v>
      </c>
      <c r="J1014" s="18">
        <v>0</v>
      </c>
      <c r="K1014" s="18">
        <v>0</v>
      </c>
      <c r="L1014" s="18">
        <v>0.8</v>
      </c>
      <c r="M1014" s="18">
        <v>20.100000000000001</v>
      </c>
      <c r="N1014">
        <v>226.4</v>
      </c>
      <c r="O1014">
        <v>27.6</v>
      </c>
      <c r="P1014">
        <v>25.6</v>
      </c>
      <c r="Q1014" s="117">
        <v>0.69791666666666696</v>
      </c>
      <c r="S1014" s="216">
        <f t="shared" si="49"/>
        <v>27.6</v>
      </c>
      <c r="T1014" s="216">
        <f t="shared" si="48"/>
        <v>4</v>
      </c>
      <c r="U1014" s="208" t="str">
        <f t="shared" si="47"/>
        <v/>
      </c>
      <c r="V1014" s="210"/>
      <c r="W1014" s="238">
        <f t="shared" si="50"/>
        <v>60</v>
      </c>
      <c r="X1014" s="350"/>
      <c r="AT1014" s="129"/>
      <c r="AV1014" s="114"/>
      <c r="AW1014" s="18"/>
      <c r="AY1014" s="130"/>
    </row>
    <row r="1015" spans="2:51" x14ac:dyDescent="0.25">
      <c r="B1015" s="18">
        <v>21.9</v>
      </c>
      <c r="C1015" s="18">
        <v>85</v>
      </c>
      <c r="D1015" s="18">
        <v>21.9</v>
      </c>
      <c r="E1015" s="18">
        <v>7.2</v>
      </c>
      <c r="F1015" s="18">
        <v>11.2</v>
      </c>
      <c r="G1015" s="18">
        <v>245</v>
      </c>
      <c r="H1015" s="18">
        <v>1020</v>
      </c>
      <c r="I1015" s="18">
        <v>2</v>
      </c>
      <c r="J1015" s="18">
        <v>0</v>
      </c>
      <c r="K1015" s="18">
        <v>0</v>
      </c>
      <c r="L1015" s="18">
        <v>0.8</v>
      </c>
      <c r="M1015" s="18">
        <v>20.100000000000001</v>
      </c>
      <c r="N1015">
        <v>226.4</v>
      </c>
      <c r="O1015">
        <v>28</v>
      </c>
      <c r="P1015">
        <v>25.9</v>
      </c>
      <c r="Q1015" s="117">
        <v>0.69861111111111096</v>
      </c>
      <c r="S1015" s="216">
        <f t="shared" si="49"/>
        <v>28</v>
      </c>
      <c r="T1015" s="216">
        <f t="shared" si="48"/>
        <v>4.1000000000000014</v>
      </c>
      <c r="U1015" s="208" t="str">
        <f t="shared" si="47"/>
        <v/>
      </c>
      <c r="V1015" s="210"/>
      <c r="W1015" s="238">
        <f t="shared" si="50"/>
        <v>60</v>
      </c>
      <c r="X1015" s="350"/>
      <c r="AT1015" s="129"/>
      <c r="AV1015" s="114"/>
      <c r="AW1015" s="18"/>
      <c r="AY1015" s="130"/>
    </row>
    <row r="1016" spans="2:51" x14ac:dyDescent="0.25">
      <c r="B1016" s="18">
        <v>22</v>
      </c>
      <c r="C1016" s="18">
        <v>85</v>
      </c>
      <c r="D1016" s="18">
        <v>22</v>
      </c>
      <c r="E1016" s="18">
        <v>10.4</v>
      </c>
      <c r="F1016" s="18">
        <v>13</v>
      </c>
      <c r="G1016" s="18">
        <v>251</v>
      </c>
      <c r="H1016" s="18">
        <v>1019.8</v>
      </c>
      <c r="I1016" s="18">
        <v>2</v>
      </c>
      <c r="J1016" s="18">
        <v>0</v>
      </c>
      <c r="K1016" s="18">
        <v>0</v>
      </c>
      <c r="L1016" s="18">
        <v>0.8</v>
      </c>
      <c r="M1016" s="18">
        <v>20.100000000000001</v>
      </c>
      <c r="N1016">
        <v>226.4</v>
      </c>
      <c r="O1016">
        <v>28.5</v>
      </c>
      <c r="P1016">
        <v>26.1</v>
      </c>
      <c r="Q1016" s="117">
        <v>0.69930555555555596</v>
      </c>
      <c r="S1016" s="216">
        <f t="shared" si="49"/>
        <v>28.5</v>
      </c>
      <c r="T1016" s="216">
        <f t="shared" si="48"/>
        <v>4.5</v>
      </c>
      <c r="U1016" s="208" t="str">
        <f t="shared" si="47"/>
        <v/>
      </c>
      <c r="V1016" s="210"/>
      <c r="W1016" s="238">
        <f t="shared" si="50"/>
        <v>60</v>
      </c>
      <c r="X1016" s="350"/>
      <c r="AT1016" s="129"/>
      <c r="AV1016" s="114"/>
      <c r="AW1016" s="18"/>
      <c r="AY1016" s="130"/>
    </row>
    <row r="1017" spans="2:51" x14ac:dyDescent="0.25">
      <c r="B1017" s="18">
        <v>22</v>
      </c>
      <c r="C1017" s="18">
        <v>85</v>
      </c>
      <c r="D1017" s="18">
        <v>22</v>
      </c>
      <c r="E1017" s="18">
        <v>15.5</v>
      </c>
      <c r="F1017" s="18">
        <v>18.399999999999999</v>
      </c>
      <c r="G1017" s="18">
        <v>269</v>
      </c>
      <c r="H1017" s="18">
        <v>1020</v>
      </c>
      <c r="I1017" s="18">
        <v>2</v>
      </c>
      <c r="J1017" s="18">
        <v>0</v>
      </c>
      <c r="K1017" s="18">
        <v>0</v>
      </c>
      <c r="L1017" s="18">
        <v>0.8</v>
      </c>
      <c r="M1017" s="18">
        <v>20.100000000000001</v>
      </c>
      <c r="N1017">
        <v>226.4</v>
      </c>
      <c r="O1017">
        <v>28.8</v>
      </c>
      <c r="P1017">
        <v>26.4</v>
      </c>
      <c r="Q1017" s="117">
        <v>0.7</v>
      </c>
      <c r="S1017" s="216">
        <f t="shared" si="49"/>
        <v>28.8</v>
      </c>
      <c r="T1017" s="216">
        <f t="shared" si="48"/>
        <v>4.8000000000000007</v>
      </c>
      <c r="U1017" s="208" t="str">
        <f t="shared" si="47"/>
        <v/>
      </c>
      <c r="V1017" s="210"/>
      <c r="W1017" s="238">
        <f t="shared" si="50"/>
        <v>60</v>
      </c>
      <c r="X1017" s="350"/>
      <c r="AT1017" s="129"/>
      <c r="AV1017" s="114"/>
      <c r="AW1017" s="18"/>
      <c r="AY1017" s="130"/>
    </row>
    <row r="1018" spans="2:51" x14ac:dyDescent="0.25">
      <c r="B1018" s="18">
        <v>22</v>
      </c>
      <c r="C1018" s="18">
        <v>85</v>
      </c>
      <c r="D1018" s="18">
        <v>22</v>
      </c>
      <c r="E1018" s="18">
        <v>9</v>
      </c>
      <c r="F1018" s="18">
        <v>11.2</v>
      </c>
      <c r="G1018" s="18">
        <v>270</v>
      </c>
      <c r="H1018" s="18">
        <v>1019.7</v>
      </c>
      <c r="I1018" s="18">
        <v>3</v>
      </c>
      <c r="J1018" s="18">
        <v>0</v>
      </c>
      <c r="K1018" s="18">
        <v>0</v>
      </c>
      <c r="L1018" s="18">
        <v>0.8</v>
      </c>
      <c r="M1018" s="18">
        <v>20.100000000000001</v>
      </c>
      <c r="N1018">
        <v>226.4</v>
      </c>
      <c r="O1018">
        <v>29.1</v>
      </c>
      <c r="P1018">
        <v>26.5</v>
      </c>
      <c r="Q1018" s="117">
        <v>0.70069444444444495</v>
      </c>
      <c r="S1018" s="216">
        <f t="shared" si="49"/>
        <v>29.1</v>
      </c>
      <c r="T1018" s="216">
        <f t="shared" si="48"/>
        <v>5.1000000000000014</v>
      </c>
      <c r="U1018" s="208" t="str">
        <f t="shared" si="47"/>
        <v/>
      </c>
      <c r="V1018" s="210"/>
      <c r="W1018" s="238">
        <f t="shared" si="50"/>
        <v>60</v>
      </c>
      <c r="X1018" s="350"/>
      <c r="AT1018" s="129"/>
      <c r="AV1018" s="114"/>
      <c r="AW1018" s="18"/>
      <c r="AY1018" s="130"/>
    </row>
    <row r="1019" spans="2:51" x14ac:dyDescent="0.25">
      <c r="B1019" s="18">
        <v>21.9</v>
      </c>
      <c r="C1019" s="18">
        <v>85</v>
      </c>
      <c r="D1019" s="18">
        <v>21.9</v>
      </c>
      <c r="E1019" s="18">
        <v>10.1</v>
      </c>
      <c r="F1019" s="18">
        <v>18.399999999999999</v>
      </c>
      <c r="G1019" s="18">
        <v>269</v>
      </c>
      <c r="H1019" s="18">
        <v>1019.8</v>
      </c>
      <c r="I1019" s="18">
        <v>2</v>
      </c>
      <c r="J1019" s="18">
        <v>0</v>
      </c>
      <c r="K1019" s="18">
        <v>0</v>
      </c>
      <c r="L1019" s="18">
        <v>0.8</v>
      </c>
      <c r="M1019" s="18">
        <v>20.100000000000001</v>
      </c>
      <c r="N1019">
        <v>226.4</v>
      </c>
      <c r="O1019">
        <v>29.3</v>
      </c>
      <c r="P1019">
        <v>26.6</v>
      </c>
      <c r="Q1019" s="117">
        <v>0.70138888888888895</v>
      </c>
      <c r="S1019" s="216">
        <f t="shared" si="49"/>
        <v>29.3</v>
      </c>
      <c r="T1019" s="216">
        <f t="shared" si="48"/>
        <v>5.4000000000000021</v>
      </c>
      <c r="U1019" s="208" t="str">
        <f t="shared" si="47"/>
        <v/>
      </c>
      <c r="V1019" s="210"/>
      <c r="W1019" s="238">
        <f t="shared" si="50"/>
        <v>60</v>
      </c>
      <c r="X1019" s="350"/>
      <c r="AT1019" s="129"/>
      <c r="AV1019" s="114"/>
      <c r="AW1019" s="18"/>
      <c r="AY1019" s="130"/>
    </row>
    <row r="1020" spans="2:51" x14ac:dyDescent="0.25">
      <c r="B1020" s="18">
        <v>21.9</v>
      </c>
      <c r="C1020" s="18">
        <v>85</v>
      </c>
      <c r="D1020" s="18">
        <v>21.9</v>
      </c>
      <c r="E1020" s="18">
        <v>7.6</v>
      </c>
      <c r="F1020" s="18">
        <v>13</v>
      </c>
      <c r="G1020" s="18">
        <v>321</v>
      </c>
      <c r="H1020" s="18">
        <v>1019.7</v>
      </c>
      <c r="I1020" s="18">
        <v>3</v>
      </c>
      <c r="J1020" s="18">
        <v>0</v>
      </c>
      <c r="K1020" s="18">
        <v>0</v>
      </c>
      <c r="L1020" s="18">
        <v>0.8</v>
      </c>
      <c r="M1020" s="18">
        <v>20.100000000000001</v>
      </c>
      <c r="N1020">
        <v>226.4</v>
      </c>
      <c r="O1020">
        <v>29.7</v>
      </c>
      <c r="P1020">
        <v>26.6</v>
      </c>
      <c r="Q1020" s="117">
        <v>0.70208333333333295</v>
      </c>
      <c r="S1020" s="216">
        <f t="shared" si="49"/>
        <v>29.7</v>
      </c>
      <c r="T1020" s="216">
        <f t="shared" si="48"/>
        <v>5.8000000000000007</v>
      </c>
      <c r="U1020" s="208" t="str">
        <f t="shared" si="47"/>
        <v/>
      </c>
      <c r="V1020" s="210"/>
      <c r="W1020" s="238">
        <f t="shared" si="50"/>
        <v>60</v>
      </c>
      <c r="X1020" s="350"/>
      <c r="AT1020" s="129"/>
      <c r="AV1020" s="114"/>
      <c r="AW1020" s="18"/>
      <c r="AY1020" s="130"/>
    </row>
    <row r="1021" spans="2:51" x14ac:dyDescent="0.25">
      <c r="B1021" s="18">
        <v>21.8</v>
      </c>
      <c r="C1021" s="18">
        <v>85</v>
      </c>
      <c r="D1021" s="18">
        <v>21.8</v>
      </c>
      <c r="E1021" s="18">
        <v>11.5</v>
      </c>
      <c r="F1021" s="18">
        <v>14.8</v>
      </c>
      <c r="G1021" s="18">
        <v>263</v>
      </c>
      <c r="H1021" s="18">
        <v>1020</v>
      </c>
      <c r="I1021" s="18">
        <v>2</v>
      </c>
      <c r="J1021" s="18">
        <v>0</v>
      </c>
      <c r="K1021" s="18">
        <v>0</v>
      </c>
      <c r="L1021" s="18">
        <v>0.8</v>
      </c>
      <c r="M1021" s="18">
        <v>20.100000000000001</v>
      </c>
      <c r="N1021">
        <v>226.4</v>
      </c>
      <c r="O1021">
        <v>30</v>
      </c>
      <c r="P1021">
        <v>26.7</v>
      </c>
      <c r="Q1021" s="117">
        <v>0.70277777777777795</v>
      </c>
      <c r="S1021" s="216">
        <f t="shared" si="49"/>
        <v>30</v>
      </c>
      <c r="T1021" s="216">
        <f t="shared" si="48"/>
        <v>6.1999999999999993</v>
      </c>
      <c r="U1021" s="208" t="str">
        <f t="shared" si="47"/>
        <v/>
      </c>
      <c r="V1021" s="210"/>
      <c r="W1021" s="238">
        <f t="shared" si="50"/>
        <v>60</v>
      </c>
      <c r="X1021" s="350"/>
      <c r="AT1021" s="129"/>
      <c r="AV1021" s="114"/>
      <c r="AW1021" s="18"/>
      <c r="AY1021" s="130"/>
    </row>
    <row r="1022" spans="2:51" x14ac:dyDescent="0.25">
      <c r="B1022" s="18">
        <v>21.8</v>
      </c>
      <c r="C1022" s="18">
        <v>85</v>
      </c>
      <c r="D1022" s="18">
        <v>21.8</v>
      </c>
      <c r="E1022" s="18">
        <v>10.8</v>
      </c>
      <c r="F1022" s="18">
        <v>14.8</v>
      </c>
      <c r="G1022" s="18">
        <v>225</v>
      </c>
      <c r="H1022" s="18">
        <v>1020.1</v>
      </c>
      <c r="I1022" s="18">
        <v>2</v>
      </c>
      <c r="J1022" s="18">
        <v>0</v>
      </c>
      <c r="K1022" s="18">
        <v>0</v>
      </c>
      <c r="L1022" s="18">
        <v>0.8</v>
      </c>
      <c r="M1022" s="18">
        <v>20.100000000000001</v>
      </c>
      <c r="N1022">
        <v>226.4</v>
      </c>
      <c r="O1022">
        <v>30.1</v>
      </c>
      <c r="P1022">
        <v>26.8</v>
      </c>
      <c r="Q1022" s="117">
        <v>0.70347222222222205</v>
      </c>
      <c r="S1022" s="216">
        <f t="shared" si="49"/>
        <v>30.1</v>
      </c>
      <c r="T1022" s="216">
        <f t="shared" si="48"/>
        <v>6.3000000000000007</v>
      </c>
      <c r="U1022" s="208" t="str">
        <f t="shared" si="47"/>
        <v/>
      </c>
      <c r="V1022" s="210"/>
      <c r="W1022" s="238">
        <f t="shared" si="50"/>
        <v>60</v>
      </c>
      <c r="X1022" s="350"/>
      <c r="AT1022" s="129"/>
      <c r="AV1022" s="114"/>
      <c r="AW1022" s="18"/>
      <c r="AY1022" s="130"/>
    </row>
    <row r="1023" spans="2:51" x14ac:dyDescent="0.25">
      <c r="B1023" s="18">
        <v>21.8</v>
      </c>
      <c r="C1023" s="18">
        <v>85</v>
      </c>
      <c r="D1023" s="18">
        <v>21.8</v>
      </c>
      <c r="E1023" s="18">
        <v>18</v>
      </c>
      <c r="F1023" s="18">
        <v>22</v>
      </c>
      <c r="G1023" s="18">
        <v>247</v>
      </c>
      <c r="H1023" s="18">
        <v>1019.9</v>
      </c>
      <c r="I1023" s="18">
        <v>2</v>
      </c>
      <c r="J1023" s="18">
        <v>0</v>
      </c>
      <c r="K1023" s="18">
        <v>0</v>
      </c>
      <c r="L1023" s="18">
        <v>0.8</v>
      </c>
      <c r="M1023" s="18">
        <v>20.100000000000001</v>
      </c>
      <c r="N1023">
        <v>226.4</v>
      </c>
      <c r="O1023">
        <v>30</v>
      </c>
      <c r="P1023">
        <v>26.9</v>
      </c>
      <c r="Q1023" s="117">
        <v>0.70416666666666705</v>
      </c>
      <c r="S1023" s="216">
        <f t="shared" si="49"/>
        <v>30</v>
      </c>
      <c r="T1023" s="216">
        <f t="shared" si="48"/>
        <v>6.1999999999999993</v>
      </c>
      <c r="U1023" s="208" t="str">
        <f t="shared" si="47"/>
        <v/>
      </c>
      <c r="V1023" s="210"/>
      <c r="W1023" s="238">
        <f t="shared" si="50"/>
        <v>60</v>
      </c>
      <c r="X1023" s="350"/>
      <c r="AT1023" s="129"/>
      <c r="AV1023" s="114"/>
      <c r="AW1023" s="18"/>
      <c r="AY1023" s="130"/>
    </row>
    <row r="1024" spans="2:51" x14ac:dyDescent="0.25">
      <c r="B1024" s="18">
        <v>21.6</v>
      </c>
      <c r="C1024" s="18">
        <v>85</v>
      </c>
      <c r="D1024" s="18">
        <v>21.6</v>
      </c>
      <c r="E1024" s="18">
        <v>18</v>
      </c>
      <c r="F1024" s="18">
        <v>23.8</v>
      </c>
      <c r="G1024" s="18">
        <v>237</v>
      </c>
      <c r="H1024" s="18">
        <v>1020</v>
      </c>
      <c r="I1024" s="18">
        <v>1</v>
      </c>
      <c r="J1024" s="18">
        <v>0</v>
      </c>
      <c r="K1024" s="18">
        <v>0</v>
      </c>
      <c r="L1024" s="18">
        <v>0.8</v>
      </c>
      <c r="M1024" s="18">
        <v>20.100000000000001</v>
      </c>
      <c r="N1024">
        <v>226.4</v>
      </c>
      <c r="O1024">
        <v>29.8</v>
      </c>
      <c r="P1024">
        <v>26.9</v>
      </c>
      <c r="Q1024" s="117">
        <v>0.70486111111111105</v>
      </c>
      <c r="S1024" s="216">
        <f t="shared" si="49"/>
        <v>29.8</v>
      </c>
      <c r="T1024" s="216">
        <f t="shared" si="48"/>
        <v>6.1999999999999993</v>
      </c>
      <c r="U1024" s="208" t="str">
        <f t="shared" si="47"/>
        <v/>
      </c>
      <c r="V1024" s="210"/>
      <c r="W1024" s="238">
        <f t="shared" si="50"/>
        <v>60</v>
      </c>
      <c r="X1024" s="350"/>
      <c r="AT1024" s="129"/>
      <c r="AV1024" s="114"/>
      <c r="AW1024" s="18"/>
      <c r="AY1024" s="130"/>
    </row>
    <row r="1025" spans="2:51" x14ac:dyDescent="0.25">
      <c r="B1025" s="18">
        <v>21.5</v>
      </c>
      <c r="C1025" s="18">
        <v>86</v>
      </c>
      <c r="D1025" s="18">
        <v>21.5</v>
      </c>
      <c r="E1025" s="18">
        <v>14.8</v>
      </c>
      <c r="F1025" s="18">
        <v>20.2</v>
      </c>
      <c r="G1025" s="18">
        <v>260</v>
      </c>
      <c r="H1025" s="18">
        <v>1020</v>
      </c>
      <c r="I1025" s="18">
        <v>1</v>
      </c>
      <c r="J1025" s="18">
        <v>0</v>
      </c>
      <c r="K1025" s="18">
        <v>0</v>
      </c>
      <c r="L1025" s="18">
        <v>0.8</v>
      </c>
      <c r="M1025" s="18">
        <v>20.100000000000001</v>
      </c>
      <c r="N1025">
        <v>226.4</v>
      </c>
      <c r="O1025">
        <v>29.5</v>
      </c>
      <c r="P1025">
        <v>26.8</v>
      </c>
      <c r="Q1025" s="117">
        <v>0.70555555555555605</v>
      </c>
      <c r="S1025" s="216">
        <f t="shared" si="49"/>
        <v>29.5</v>
      </c>
      <c r="T1025" s="216">
        <f t="shared" si="48"/>
        <v>6</v>
      </c>
      <c r="U1025" s="208" t="str">
        <f t="shared" si="47"/>
        <v/>
      </c>
      <c r="V1025" s="210"/>
      <c r="W1025" s="238">
        <f t="shared" si="50"/>
        <v>60</v>
      </c>
      <c r="X1025" s="350"/>
      <c r="AT1025" s="129"/>
      <c r="AV1025" s="114"/>
      <c r="AW1025" s="18"/>
      <c r="AY1025" s="130"/>
    </row>
    <row r="1026" spans="2:51" x14ac:dyDescent="0.25">
      <c r="B1026" s="18">
        <v>21.4</v>
      </c>
      <c r="C1026" s="18">
        <v>86</v>
      </c>
      <c r="D1026" s="18">
        <v>21.4</v>
      </c>
      <c r="E1026" s="18">
        <v>13</v>
      </c>
      <c r="F1026" s="18">
        <v>18.399999999999999</v>
      </c>
      <c r="G1026" s="18">
        <v>269</v>
      </c>
      <c r="H1026" s="18">
        <v>1019.9</v>
      </c>
      <c r="I1026" s="18">
        <v>1</v>
      </c>
      <c r="J1026" s="18">
        <v>0</v>
      </c>
      <c r="K1026" s="18">
        <v>0</v>
      </c>
      <c r="L1026" s="18">
        <v>0.8</v>
      </c>
      <c r="M1026" s="18">
        <v>20.100000000000001</v>
      </c>
      <c r="N1026">
        <v>226.4</v>
      </c>
      <c r="O1026">
        <v>29.2</v>
      </c>
      <c r="P1026">
        <v>26.7</v>
      </c>
      <c r="Q1026" s="117">
        <v>0.70625000000000004</v>
      </c>
      <c r="S1026" s="216">
        <f t="shared" si="49"/>
        <v>29.2</v>
      </c>
      <c r="T1026" s="216">
        <f t="shared" si="48"/>
        <v>5.8000000000000007</v>
      </c>
      <c r="U1026" s="208" t="str">
        <f t="shared" si="47"/>
        <v/>
      </c>
      <c r="V1026" s="210"/>
      <c r="W1026" s="238">
        <f t="shared" si="50"/>
        <v>60</v>
      </c>
      <c r="X1026" s="350"/>
      <c r="AT1026" s="129"/>
      <c r="AV1026" s="114"/>
      <c r="AW1026" s="18"/>
      <c r="AY1026" s="130"/>
    </row>
    <row r="1027" spans="2:51" x14ac:dyDescent="0.25">
      <c r="B1027" s="18">
        <v>21.4</v>
      </c>
      <c r="C1027" s="18">
        <v>86</v>
      </c>
      <c r="D1027" s="18">
        <v>21.4</v>
      </c>
      <c r="E1027" s="18">
        <v>7.2</v>
      </c>
      <c r="F1027" s="18">
        <v>9.4</v>
      </c>
      <c r="G1027" s="18">
        <v>236</v>
      </c>
      <c r="H1027" s="18">
        <v>1020</v>
      </c>
      <c r="I1027" s="18">
        <v>1</v>
      </c>
      <c r="J1027" s="18">
        <v>0</v>
      </c>
      <c r="K1027" s="18">
        <v>0</v>
      </c>
      <c r="L1027" s="18">
        <v>0.8</v>
      </c>
      <c r="M1027" s="18">
        <v>20.100000000000001</v>
      </c>
      <c r="N1027">
        <v>226.4</v>
      </c>
      <c r="O1027">
        <v>28.9</v>
      </c>
      <c r="P1027">
        <v>26.5</v>
      </c>
      <c r="Q1027" s="117">
        <v>0.70694444444444404</v>
      </c>
      <c r="S1027" s="216">
        <f t="shared" si="49"/>
        <v>28.9</v>
      </c>
      <c r="T1027" s="216">
        <f t="shared" si="48"/>
        <v>5.5</v>
      </c>
      <c r="U1027" s="208" t="str">
        <f t="shared" si="47"/>
        <v/>
      </c>
      <c r="V1027" s="210"/>
      <c r="W1027" s="238">
        <f t="shared" si="50"/>
        <v>60</v>
      </c>
      <c r="X1027" s="350"/>
      <c r="AT1027" s="129"/>
      <c r="AV1027" s="114"/>
      <c r="AW1027" s="18"/>
      <c r="AY1027" s="130"/>
    </row>
    <row r="1028" spans="2:51" x14ac:dyDescent="0.25">
      <c r="B1028" s="18">
        <v>21.4</v>
      </c>
      <c r="C1028" s="18">
        <v>86</v>
      </c>
      <c r="D1028" s="18">
        <v>21.4</v>
      </c>
      <c r="E1028" s="18">
        <v>11.9</v>
      </c>
      <c r="F1028" s="18">
        <v>22</v>
      </c>
      <c r="G1028" s="18">
        <v>271</v>
      </c>
      <c r="H1028" s="18">
        <v>1020.2</v>
      </c>
      <c r="I1028" s="18">
        <v>1</v>
      </c>
      <c r="J1028" s="18">
        <v>0</v>
      </c>
      <c r="K1028" s="18">
        <v>0</v>
      </c>
      <c r="L1028" s="18">
        <v>0.8</v>
      </c>
      <c r="M1028" s="18">
        <v>20.100000000000001</v>
      </c>
      <c r="N1028">
        <v>226.4</v>
      </c>
      <c r="O1028">
        <v>28.6</v>
      </c>
      <c r="P1028">
        <v>26.4</v>
      </c>
      <c r="Q1028" s="117">
        <v>0.70763888888888904</v>
      </c>
      <c r="S1028" s="216">
        <f t="shared" si="49"/>
        <v>28.6</v>
      </c>
      <c r="T1028" s="216">
        <f t="shared" si="48"/>
        <v>5.2000000000000028</v>
      </c>
      <c r="U1028" s="208" t="str">
        <f t="shared" si="47"/>
        <v/>
      </c>
      <c r="V1028" s="210"/>
      <c r="W1028" s="238">
        <f t="shared" si="50"/>
        <v>60</v>
      </c>
      <c r="X1028" s="350"/>
      <c r="AT1028" s="129"/>
      <c r="AV1028" s="114"/>
      <c r="AW1028" s="18"/>
      <c r="AY1028" s="130"/>
    </row>
    <row r="1029" spans="2:51" x14ac:dyDescent="0.25">
      <c r="B1029" s="18">
        <v>21.5</v>
      </c>
      <c r="C1029" s="18">
        <v>86</v>
      </c>
      <c r="D1029" s="18">
        <v>21.5</v>
      </c>
      <c r="E1029" s="18">
        <v>14</v>
      </c>
      <c r="F1029" s="18">
        <v>18.399999999999999</v>
      </c>
      <c r="G1029" s="18">
        <v>267</v>
      </c>
      <c r="H1029" s="18">
        <v>1020</v>
      </c>
      <c r="I1029" s="18">
        <v>1</v>
      </c>
      <c r="J1029" s="18">
        <v>0</v>
      </c>
      <c r="K1029" s="18">
        <v>0</v>
      </c>
      <c r="L1029" s="18">
        <v>0.8</v>
      </c>
      <c r="M1029" s="18">
        <v>20.100000000000001</v>
      </c>
      <c r="N1029">
        <v>226.4</v>
      </c>
      <c r="O1029">
        <v>28.3</v>
      </c>
      <c r="P1029">
        <v>26.3</v>
      </c>
      <c r="Q1029" s="117">
        <v>0.70833333333333304</v>
      </c>
      <c r="S1029" s="216">
        <f t="shared" si="49"/>
        <v>28.3</v>
      </c>
      <c r="T1029" s="216">
        <f t="shared" si="48"/>
        <v>4.8000000000000007</v>
      </c>
      <c r="U1029" s="208" t="str">
        <f t="shared" si="47"/>
        <v/>
      </c>
      <c r="V1029" s="210"/>
      <c r="W1029" s="238">
        <f t="shared" si="50"/>
        <v>60</v>
      </c>
      <c r="X1029" s="350"/>
      <c r="AT1029" s="129"/>
      <c r="AV1029" s="114"/>
      <c r="AW1029" s="18"/>
      <c r="AY1029" s="130"/>
    </row>
    <row r="1030" spans="2:51" x14ac:dyDescent="0.25">
      <c r="B1030" s="18">
        <v>21.5</v>
      </c>
      <c r="C1030" s="18">
        <v>85</v>
      </c>
      <c r="D1030" s="18">
        <v>21.5</v>
      </c>
      <c r="E1030" s="18">
        <v>8.3000000000000007</v>
      </c>
      <c r="F1030" s="18">
        <v>9.4</v>
      </c>
      <c r="G1030" s="18">
        <v>258</v>
      </c>
      <c r="H1030" s="18">
        <v>1020</v>
      </c>
      <c r="I1030" s="18">
        <v>1</v>
      </c>
      <c r="J1030" s="18">
        <v>0</v>
      </c>
      <c r="K1030" s="18">
        <v>0</v>
      </c>
      <c r="L1030" s="18">
        <v>0.8</v>
      </c>
      <c r="M1030" s="18">
        <v>20.100000000000001</v>
      </c>
      <c r="N1030">
        <v>226.4</v>
      </c>
      <c r="O1030">
        <v>28.1</v>
      </c>
      <c r="P1030">
        <v>26.2</v>
      </c>
      <c r="Q1030" s="117">
        <v>0.70902777777777803</v>
      </c>
      <c r="S1030" s="216">
        <f t="shared" si="49"/>
        <v>28.1</v>
      </c>
      <c r="T1030" s="216">
        <f t="shared" si="48"/>
        <v>4.6000000000000014</v>
      </c>
      <c r="U1030" s="208" t="str">
        <f t="shared" si="47"/>
        <v/>
      </c>
      <c r="V1030" s="210"/>
      <c r="W1030" s="238">
        <f t="shared" si="50"/>
        <v>60</v>
      </c>
      <c r="X1030" s="350"/>
      <c r="AT1030" s="129"/>
      <c r="AV1030" s="114"/>
      <c r="AW1030" s="18"/>
      <c r="AY1030" s="130"/>
    </row>
    <row r="1031" spans="2:51" x14ac:dyDescent="0.25">
      <c r="B1031" s="18">
        <v>21.5</v>
      </c>
      <c r="C1031" s="18">
        <v>85</v>
      </c>
      <c r="D1031" s="18">
        <v>21.5</v>
      </c>
      <c r="E1031" s="18">
        <v>12.2</v>
      </c>
      <c r="F1031" s="18">
        <v>20.2</v>
      </c>
      <c r="G1031" s="18">
        <v>268</v>
      </c>
      <c r="H1031" s="18">
        <v>1020.1</v>
      </c>
      <c r="I1031" s="18">
        <v>1</v>
      </c>
      <c r="J1031" s="18">
        <v>0</v>
      </c>
      <c r="K1031" s="18">
        <v>0</v>
      </c>
      <c r="L1031" s="18">
        <v>0.8</v>
      </c>
      <c r="M1031" s="18">
        <v>20.100000000000001</v>
      </c>
      <c r="N1031">
        <v>226.4</v>
      </c>
      <c r="O1031">
        <v>27.8</v>
      </c>
      <c r="P1031">
        <v>26</v>
      </c>
      <c r="Q1031" s="117">
        <v>0.70972222222222203</v>
      </c>
      <c r="S1031" s="216">
        <f t="shared" si="49"/>
        <v>27.8</v>
      </c>
      <c r="T1031" s="216">
        <f t="shared" si="48"/>
        <v>4.3000000000000007</v>
      </c>
      <c r="U1031" s="208" t="str">
        <f t="shared" si="47"/>
        <v/>
      </c>
      <c r="V1031" s="210"/>
      <c r="W1031" s="238">
        <f t="shared" si="50"/>
        <v>60</v>
      </c>
      <c r="X1031" s="350"/>
      <c r="AT1031" s="129"/>
      <c r="AV1031" s="114"/>
      <c r="AW1031" s="18"/>
      <c r="AY1031" s="130"/>
    </row>
    <row r="1032" spans="2:51" x14ac:dyDescent="0.25">
      <c r="B1032" s="18">
        <v>21.5</v>
      </c>
      <c r="C1032" s="18">
        <v>85</v>
      </c>
      <c r="D1032" s="18">
        <v>21.5</v>
      </c>
      <c r="E1032" s="18">
        <v>9</v>
      </c>
      <c r="F1032" s="18">
        <v>11.2</v>
      </c>
      <c r="G1032" s="18">
        <v>272</v>
      </c>
      <c r="H1032" s="18">
        <v>1020.1</v>
      </c>
      <c r="I1032" s="18">
        <v>1</v>
      </c>
      <c r="J1032" s="18">
        <v>0</v>
      </c>
      <c r="K1032" s="18">
        <v>0</v>
      </c>
      <c r="L1032" s="18">
        <v>0.8</v>
      </c>
      <c r="M1032" s="18">
        <v>20.100000000000001</v>
      </c>
      <c r="N1032">
        <v>226.4</v>
      </c>
      <c r="O1032">
        <v>27.6</v>
      </c>
      <c r="P1032">
        <v>25.9</v>
      </c>
      <c r="Q1032" s="117">
        <v>0.71041666666666703</v>
      </c>
      <c r="S1032" s="216">
        <f t="shared" si="49"/>
        <v>27.6</v>
      </c>
      <c r="T1032" s="216">
        <f t="shared" si="48"/>
        <v>4.1000000000000014</v>
      </c>
      <c r="U1032" s="208" t="str">
        <f t="shared" si="47"/>
        <v/>
      </c>
      <c r="V1032" s="210"/>
      <c r="W1032" s="238">
        <f t="shared" si="50"/>
        <v>60</v>
      </c>
      <c r="X1032" s="350"/>
      <c r="AT1032" s="129"/>
      <c r="AV1032" s="114"/>
      <c r="AW1032" s="18"/>
      <c r="AY1032" s="130"/>
    </row>
    <row r="1033" spans="2:51" x14ac:dyDescent="0.25">
      <c r="B1033" s="18">
        <v>21.5</v>
      </c>
      <c r="C1033" s="18">
        <v>85</v>
      </c>
      <c r="D1033" s="18">
        <v>21.5</v>
      </c>
      <c r="E1033" s="18">
        <v>13.7</v>
      </c>
      <c r="F1033" s="18">
        <v>20.2</v>
      </c>
      <c r="G1033" s="18">
        <v>273</v>
      </c>
      <c r="H1033" s="18">
        <v>1020.1</v>
      </c>
      <c r="I1033" s="18">
        <v>1</v>
      </c>
      <c r="J1033" s="18">
        <v>0</v>
      </c>
      <c r="K1033" s="18">
        <v>0</v>
      </c>
      <c r="L1033" s="18">
        <v>0.8</v>
      </c>
      <c r="M1033" s="18">
        <v>20.100000000000001</v>
      </c>
      <c r="N1033">
        <v>226.4</v>
      </c>
      <c r="O1033">
        <v>27.4</v>
      </c>
      <c r="P1033">
        <v>25.8</v>
      </c>
      <c r="Q1033" s="117">
        <v>0.71111111111111103</v>
      </c>
      <c r="S1033" s="216">
        <f t="shared" si="49"/>
        <v>27.4</v>
      </c>
      <c r="T1033" s="216">
        <f t="shared" si="48"/>
        <v>3.8999999999999986</v>
      </c>
      <c r="U1033" s="208" t="str">
        <f t="shared" si="47"/>
        <v/>
      </c>
      <c r="V1033" s="210"/>
      <c r="W1033" s="238">
        <f t="shared" si="50"/>
        <v>60</v>
      </c>
      <c r="X1033" s="350"/>
      <c r="AT1033" s="129"/>
      <c r="AV1033" s="114"/>
      <c r="AW1033" s="18"/>
      <c r="AY1033" s="130"/>
    </row>
    <row r="1034" spans="2:51" x14ac:dyDescent="0.25">
      <c r="B1034" s="18">
        <v>21.5</v>
      </c>
      <c r="C1034" s="18">
        <v>85</v>
      </c>
      <c r="D1034" s="18">
        <v>21.5</v>
      </c>
      <c r="E1034" s="18">
        <v>11.2</v>
      </c>
      <c r="F1034" s="18">
        <v>14.8</v>
      </c>
      <c r="G1034" s="18">
        <v>282</v>
      </c>
      <c r="H1034" s="18">
        <v>1020.2</v>
      </c>
      <c r="I1034" s="18">
        <v>1</v>
      </c>
      <c r="J1034" s="18">
        <v>0</v>
      </c>
      <c r="K1034" s="18">
        <v>0</v>
      </c>
      <c r="L1034" s="18">
        <v>0.8</v>
      </c>
      <c r="M1034" s="18">
        <v>20.100000000000001</v>
      </c>
      <c r="N1034">
        <v>226.4</v>
      </c>
      <c r="O1034">
        <v>27.2</v>
      </c>
      <c r="P1034">
        <v>25.7</v>
      </c>
      <c r="Q1034" s="117">
        <v>0.71180555555555602</v>
      </c>
      <c r="S1034" s="216">
        <f t="shared" si="49"/>
        <v>27.2</v>
      </c>
      <c r="T1034" s="216">
        <f t="shared" si="48"/>
        <v>3.6999999999999993</v>
      </c>
      <c r="U1034" s="208" t="str">
        <f t="shared" si="47"/>
        <v/>
      </c>
      <c r="V1034" s="210"/>
      <c r="W1034" s="238">
        <f t="shared" si="50"/>
        <v>60</v>
      </c>
      <c r="X1034" s="350"/>
      <c r="AT1034" s="129"/>
      <c r="AV1034" s="114"/>
      <c r="AW1034" s="18"/>
      <c r="AY1034" s="130"/>
    </row>
    <row r="1035" spans="2:51" x14ac:dyDescent="0.25">
      <c r="B1035" s="18">
        <v>21.5</v>
      </c>
      <c r="C1035" s="18">
        <v>85</v>
      </c>
      <c r="D1035" s="18">
        <v>21.5</v>
      </c>
      <c r="E1035" s="18">
        <v>11.9</v>
      </c>
      <c r="F1035" s="18">
        <v>14.8</v>
      </c>
      <c r="G1035" s="18">
        <v>262</v>
      </c>
      <c r="H1035" s="18">
        <v>1020</v>
      </c>
      <c r="I1035" s="18">
        <v>1</v>
      </c>
      <c r="J1035" s="18">
        <v>0</v>
      </c>
      <c r="K1035" s="18">
        <v>0</v>
      </c>
      <c r="L1035" s="18">
        <v>0.8</v>
      </c>
      <c r="M1035" s="18">
        <v>20.100000000000001</v>
      </c>
      <c r="N1035">
        <v>226.4</v>
      </c>
      <c r="O1035">
        <v>27</v>
      </c>
      <c r="P1035">
        <v>25.6</v>
      </c>
      <c r="Q1035" s="117">
        <v>0.71250000000000002</v>
      </c>
      <c r="S1035" s="216">
        <f t="shared" si="49"/>
        <v>27</v>
      </c>
      <c r="T1035" s="216">
        <f t="shared" si="48"/>
        <v>3.5</v>
      </c>
      <c r="U1035" s="208" t="str">
        <f t="shared" si="47"/>
        <v/>
      </c>
      <c r="V1035" s="210"/>
      <c r="W1035" s="238">
        <f t="shared" si="50"/>
        <v>60</v>
      </c>
      <c r="X1035" s="350"/>
      <c r="AT1035" s="129"/>
      <c r="AV1035" s="114"/>
      <c r="AW1035" s="18"/>
      <c r="AY1035" s="130"/>
    </row>
    <row r="1036" spans="2:51" x14ac:dyDescent="0.25">
      <c r="B1036" s="18">
        <v>21.5</v>
      </c>
      <c r="C1036" s="18">
        <v>85</v>
      </c>
      <c r="D1036" s="18">
        <v>21.5</v>
      </c>
      <c r="E1036" s="18">
        <v>10.1</v>
      </c>
      <c r="F1036" s="18">
        <v>11.2</v>
      </c>
      <c r="G1036" s="18">
        <v>280</v>
      </c>
      <c r="H1036" s="18">
        <v>1020.1</v>
      </c>
      <c r="I1036" s="18">
        <v>1</v>
      </c>
      <c r="J1036" s="18">
        <v>0</v>
      </c>
      <c r="K1036" s="18">
        <v>0</v>
      </c>
      <c r="L1036" s="18">
        <v>0.8</v>
      </c>
      <c r="M1036" s="18">
        <v>20.100000000000001</v>
      </c>
      <c r="N1036">
        <v>226.4</v>
      </c>
      <c r="O1036">
        <v>26.8</v>
      </c>
      <c r="P1036">
        <v>25.5</v>
      </c>
      <c r="Q1036" s="117">
        <v>0.71319444444444402</v>
      </c>
      <c r="S1036" s="216">
        <f t="shared" si="49"/>
        <v>26.8</v>
      </c>
      <c r="T1036" s="216">
        <f t="shared" si="48"/>
        <v>3.3000000000000007</v>
      </c>
      <c r="U1036" s="208" t="str">
        <f t="shared" ref="U1036:U1099" si="51">IF(J1036&gt;0,60,"")</f>
        <v/>
      </c>
      <c r="V1036" s="210"/>
      <c r="W1036" s="238">
        <f t="shared" si="50"/>
        <v>60</v>
      </c>
      <c r="X1036" s="350"/>
      <c r="AT1036" s="129"/>
      <c r="AV1036" s="114"/>
      <c r="AW1036" s="18"/>
      <c r="AY1036" s="130"/>
    </row>
    <row r="1037" spans="2:51" x14ac:dyDescent="0.25">
      <c r="B1037" s="18">
        <v>21.5</v>
      </c>
      <c r="C1037" s="18">
        <v>85</v>
      </c>
      <c r="D1037" s="18">
        <v>21.5</v>
      </c>
      <c r="E1037" s="18">
        <v>9</v>
      </c>
      <c r="F1037" s="18">
        <v>13</v>
      </c>
      <c r="G1037" s="18">
        <v>296</v>
      </c>
      <c r="H1037" s="18">
        <v>1020</v>
      </c>
      <c r="I1037" s="18">
        <v>1</v>
      </c>
      <c r="J1037" s="18">
        <v>0</v>
      </c>
      <c r="K1037" s="18">
        <v>0</v>
      </c>
      <c r="L1037" s="18">
        <v>0.8</v>
      </c>
      <c r="M1037" s="18">
        <v>20.100000000000001</v>
      </c>
      <c r="N1037">
        <v>226.4</v>
      </c>
      <c r="O1037">
        <v>26.8</v>
      </c>
      <c r="P1037">
        <v>25.4</v>
      </c>
      <c r="Q1037" s="117">
        <v>0.71388888888888902</v>
      </c>
      <c r="S1037" s="216">
        <f t="shared" si="49"/>
        <v>26.8</v>
      </c>
      <c r="T1037" s="216">
        <f t="shared" si="48"/>
        <v>3.3000000000000007</v>
      </c>
      <c r="U1037" s="208" t="str">
        <f t="shared" si="51"/>
        <v/>
      </c>
      <c r="V1037" s="210"/>
      <c r="W1037" s="238">
        <f t="shared" si="50"/>
        <v>60</v>
      </c>
      <c r="X1037" s="350"/>
      <c r="AT1037" s="129"/>
      <c r="AV1037" s="114"/>
      <c r="AW1037" s="18"/>
      <c r="AY1037" s="130"/>
    </row>
    <row r="1038" spans="2:51" x14ac:dyDescent="0.25">
      <c r="B1038" s="18">
        <v>21.6</v>
      </c>
      <c r="C1038" s="18">
        <v>85</v>
      </c>
      <c r="D1038" s="18">
        <v>21.6</v>
      </c>
      <c r="E1038" s="18">
        <v>6.8</v>
      </c>
      <c r="F1038" s="18">
        <v>9.4</v>
      </c>
      <c r="G1038" s="18">
        <v>256</v>
      </c>
      <c r="H1038" s="18">
        <v>1019.8</v>
      </c>
      <c r="I1038" s="18">
        <v>1</v>
      </c>
      <c r="J1038" s="18">
        <v>0</v>
      </c>
      <c r="K1038" s="18">
        <v>0</v>
      </c>
      <c r="L1038" s="18">
        <v>0.8</v>
      </c>
      <c r="M1038" s="18">
        <v>20.100000000000001</v>
      </c>
      <c r="N1038">
        <v>226.4</v>
      </c>
      <c r="O1038">
        <v>26.6</v>
      </c>
      <c r="P1038">
        <v>25.3</v>
      </c>
      <c r="Q1038" s="117">
        <v>0.71458333333333302</v>
      </c>
      <c r="S1038" s="216">
        <f t="shared" si="49"/>
        <v>26.6</v>
      </c>
      <c r="T1038" s="216">
        <f t="shared" si="48"/>
        <v>3</v>
      </c>
      <c r="U1038" s="208" t="str">
        <f t="shared" si="51"/>
        <v/>
      </c>
      <c r="V1038" s="210"/>
      <c r="W1038" s="238">
        <f t="shared" si="50"/>
        <v>60</v>
      </c>
      <c r="X1038" s="350"/>
      <c r="AT1038" s="129"/>
      <c r="AV1038" s="114"/>
      <c r="AW1038" s="18"/>
      <c r="AY1038" s="130"/>
    </row>
    <row r="1039" spans="2:51" x14ac:dyDescent="0.25">
      <c r="B1039" s="18">
        <v>21.6</v>
      </c>
      <c r="C1039" s="18">
        <v>85</v>
      </c>
      <c r="D1039" s="18">
        <v>21.6</v>
      </c>
      <c r="E1039" s="18">
        <v>13</v>
      </c>
      <c r="F1039" s="18">
        <v>16.600000000000001</v>
      </c>
      <c r="G1039" s="18">
        <v>279</v>
      </c>
      <c r="H1039" s="18">
        <v>1020</v>
      </c>
      <c r="I1039" s="18">
        <v>1</v>
      </c>
      <c r="J1039" s="18">
        <v>0</v>
      </c>
      <c r="K1039" s="18">
        <v>0</v>
      </c>
      <c r="L1039" s="18">
        <v>0.8</v>
      </c>
      <c r="M1039" s="18">
        <v>20.100000000000001</v>
      </c>
      <c r="N1039">
        <v>226.4</v>
      </c>
      <c r="O1039">
        <v>26.6</v>
      </c>
      <c r="P1039">
        <v>25.3</v>
      </c>
      <c r="Q1039" s="117">
        <v>0.71527777777777801</v>
      </c>
      <c r="S1039" s="216">
        <f t="shared" si="49"/>
        <v>26.6</v>
      </c>
      <c r="T1039" s="216">
        <f t="shared" si="48"/>
        <v>3</v>
      </c>
      <c r="U1039" s="208" t="str">
        <f t="shared" si="51"/>
        <v/>
      </c>
      <c r="V1039" s="210"/>
      <c r="W1039" s="238">
        <f t="shared" si="50"/>
        <v>60</v>
      </c>
      <c r="X1039" s="350"/>
      <c r="AT1039" s="129"/>
      <c r="AV1039" s="114"/>
      <c r="AW1039" s="18"/>
      <c r="AY1039" s="130"/>
    </row>
    <row r="1040" spans="2:51" x14ac:dyDescent="0.25">
      <c r="B1040" s="18">
        <v>21.6</v>
      </c>
      <c r="C1040" s="18">
        <v>85</v>
      </c>
      <c r="D1040" s="18">
        <v>21.6</v>
      </c>
      <c r="E1040" s="18">
        <v>13.7</v>
      </c>
      <c r="F1040" s="18">
        <v>16.600000000000001</v>
      </c>
      <c r="G1040" s="18">
        <v>277</v>
      </c>
      <c r="H1040" s="18">
        <v>1020.1</v>
      </c>
      <c r="I1040" s="18">
        <v>2</v>
      </c>
      <c r="J1040" s="18">
        <v>0</v>
      </c>
      <c r="K1040" s="18">
        <v>0</v>
      </c>
      <c r="L1040" s="18">
        <v>0.8</v>
      </c>
      <c r="M1040" s="18">
        <v>20.100000000000001</v>
      </c>
      <c r="N1040">
        <v>226.4</v>
      </c>
      <c r="O1040">
        <v>26.5</v>
      </c>
      <c r="P1040">
        <v>25.2</v>
      </c>
      <c r="Q1040" s="117">
        <v>0.71597222222222201</v>
      </c>
      <c r="S1040" s="216">
        <f t="shared" si="49"/>
        <v>26.5</v>
      </c>
      <c r="T1040" s="216">
        <f t="shared" ref="T1040:T1103" si="52">(S1040-B1040)-2</f>
        <v>2.8999999999999986</v>
      </c>
      <c r="U1040" s="208" t="str">
        <f t="shared" si="51"/>
        <v/>
      </c>
      <c r="V1040" s="210"/>
      <c r="W1040" s="238">
        <f t="shared" si="50"/>
        <v>60</v>
      </c>
      <c r="X1040" s="350"/>
      <c r="AT1040" s="129"/>
      <c r="AV1040" s="114"/>
      <c r="AW1040" s="18"/>
      <c r="AY1040" s="130"/>
    </row>
    <row r="1041" spans="2:51" x14ac:dyDescent="0.25">
      <c r="B1041" s="18">
        <v>21.6</v>
      </c>
      <c r="C1041" s="18">
        <v>84</v>
      </c>
      <c r="D1041" s="18">
        <v>21.6</v>
      </c>
      <c r="E1041" s="18">
        <v>14.4</v>
      </c>
      <c r="F1041" s="18">
        <v>18.399999999999999</v>
      </c>
      <c r="G1041" s="18">
        <v>315</v>
      </c>
      <c r="H1041" s="18">
        <v>1019.9</v>
      </c>
      <c r="I1041" s="18">
        <v>1</v>
      </c>
      <c r="J1041" s="18">
        <v>0</v>
      </c>
      <c r="K1041" s="18">
        <v>0</v>
      </c>
      <c r="L1041" s="18">
        <v>0.8</v>
      </c>
      <c r="M1041" s="18">
        <v>20.100000000000001</v>
      </c>
      <c r="N1041">
        <v>226.4</v>
      </c>
      <c r="O1041">
        <v>26.4</v>
      </c>
      <c r="P1041">
        <v>25.2</v>
      </c>
      <c r="Q1041" s="117">
        <v>0.71666666666666701</v>
      </c>
      <c r="S1041" s="216">
        <f t="shared" ref="S1041:S1104" si="53">MAX(O1041,P1041)</f>
        <v>26.4</v>
      </c>
      <c r="T1041" s="216">
        <f t="shared" si="52"/>
        <v>2.7999999999999972</v>
      </c>
      <c r="U1041" s="208" t="str">
        <f t="shared" si="51"/>
        <v/>
      </c>
      <c r="V1041" s="210"/>
      <c r="W1041" s="238">
        <f t="shared" si="50"/>
        <v>60</v>
      </c>
      <c r="X1041" s="350"/>
      <c r="AT1041" s="129"/>
      <c r="AV1041" s="114"/>
      <c r="AW1041" s="18"/>
      <c r="AY1041" s="130"/>
    </row>
    <row r="1042" spans="2:51" x14ac:dyDescent="0.25">
      <c r="B1042" s="18">
        <v>21.6</v>
      </c>
      <c r="C1042" s="18">
        <v>84</v>
      </c>
      <c r="D1042" s="18">
        <v>21.6</v>
      </c>
      <c r="E1042" s="18">
        <v>12.2</v>
      </c>
      <c r="F1042" s="18">
        <v>16.600000000000001</v>
      </c>
      <c r="G1042" s="18">
        <v>277</v>
      </c>
      <c r="H1042" s="18">
        <v>1020</v>
      </c>
      <c r="I1042" s="18">
        <v>1</v>
      </c>
      <c r="J1042" s="18">
        <v>0</v>
      </c>
      <c r="K1042" s="18">
        <v>0</v>
      </c>
      <c r="L1042" s="18">
        <v>0.8</v>
      </c>
      <c r="M1042" s="18">
        <v>20.100000000000001</v>
      </c>
      <c r="N1042">
        <v>226.4</v>
      </c>
      <c r="O1042">
        <v>26.4</v>
      </c>
      <c r="P1042">
        <v>25.1</v>
      </c>
      <c r="Q1042" s="117">
        <v>0.71736111111111101</v>
      </c>
      <c r="S1042" s="216">
        <f t="shared" si="53"/>
        <v>26.4</v>
      </c>
      <c r="T1042" s="216">
        <f t="shared" si="52"/>
        <v>2.7999999999999972</v>
      </c>
      <c r="U1042" s="208" t="str">
        <f t="shared" si="51"/>
        <v/>
      </c>
      <c r="V1042" s="210"/>
      <c r="W1042" s="238">
        <f t="shared" si="50"/>
        <v>60</v>
      </c>
      <c r="X1042" s="350"/>
      <c r="AT1042" s="129"/>
      <c r="AV1042" s="114"/>
      <c r="AW1042" s="18"/>
      <c r="AY1042" s="130"/>
    </row>
    <row r="1043" spans="2:51" x14ac:dyDescent="0.25">
      <c r="B1043" s="18">
        <v>21.7</v>
      </c>
      <c r="C1043" s="18">
        <v>84</v>
      </c>
      <c r="D1043" s="18">
        <v>21.7</v>
      </c>
      <c r="E1043" s="18">
        <v>6.1</v>
      </c>
      <c r="F1043" s="18">
        <v>7.2</v>
      </c>
      <c r="G1043" s="18">
        <v>251</v>
      </c>
      <c r="H1043" s="18">
        <v>1019.9</v>
      </c>
      <c r="I1043" s="18">
        <v>1</v>
      </c>
      <c r="J1043" s="18">
        <v>0</v>
      </c>
      <c r="K1043" s="18">
        <v>0</v>
      </c>
      <c r="L1043" s="18">
        <v>0.8</v>
      </c>
      <c r="M1043" s="18">
        <v>20.100000000000001</v>
      </c>
      <c r="N1043">
        <v>226.4</v>
      </c>
      <c r="O1043">
        <v>26.4</v>
      </c>
      <c r="P1043">
        <v>25.1</v>
      </c>
      <c r="Q1043" s="117">
        <v>0.718055555555556</v>
      </c>
      <c r="S1043" s="216">
        <f t="shared" si="53"/>
        <v>26.4</v>
      </c>
      <c r="T1043" s="216">
        <f t="shared" si="52"/>
        <v>2.6999999999999993</v>
      </c>
      <c r="U1043" s="208" t="str">
        <f t="shared" si="51"/>
        <v/>
      </c>
      <c r="V1043" s="210"/>
      <c r="W1043" s="238">
        <f t="shared" si="50"/>
        <v>60</v>
      </c>
      <c r="X1043" s="350"/>
      <c r="AT1043" s="129"/>
      <c r="AV1043" s="114"/>
      <c r="AW1043" s="18"/>
      <c r="AY1043" s="130"/>
    </row>
    <row r="1044" spans="2:51" x14ac:dyDescent="0.25">
      <c r="B1044" s="18">
        <v>21.7</v>
      </c>
      <c r="C1044" s="18">
        <v>84</v>
      </c>
      <c r="D1044" s="18">
        <v>21.7</v>
      </c>
      <c r="E1044" s="18">
        <v>11.2</v>
      </c>
      <c r="F1044" s="18">
        <v>13</v>
      </c>
      <c r="G1044" s="18">
        <v>252</v>
      </c>
      <c r="H1044" s="18">
        <v>1019.9</v>
      </c>
      <c r="I1044" s="18">
        <v>1</v>
      </c>
      <c r="J1044" s="18">
        <v>0</v>
      </c>
      <c r="K1044" s="18">
        <v>0</v>
      </c>
      <c r="L1044" s="18">
        <v>0.8</v>
      </c>
      <c r="M1044" s="18">
        <v>20.100000000000001</v>
      </c>
      <c r="N1044">
        <v>226.4</v>
      </c>
      <c r="O1044">
        <v>26.4</v>
      </c>
      <c r="P1044">
        <v>25.1</v>
      </c>
      <c r="Q1044" s="117">
        <v>0.71875</v>
      </c>
      <c r="S1044" s="216">
        <f t="shared" si="53"/>
        <v>26.4</v>
      </c>
      <c r="T1044" s="216">
        <f t="shared" si="52"/>
        <v>2.6999999999999993</v>
      </c>
      <c r="U1044" s="208" t="str">
        <f t="shared" si="51"/>
        <v/>
      </c>
      <c r="V1044" s="210"/>
      <c r="W1044" s="238">
        <f t="shared" si="50"/>
        <v>60</v>
      </c>
      <c r="X1044" s="350"/>
      <c r="AT1044" s="129"/>
      <c r="AV1044" s="114"/>
      <c r="AW1044" s="18"/>
      <c r="AY1044" s="130"/>
    </row>
    <row r="1045" spans="2:51" x14ac:dyDescent="0.25">
      <c r="B1045" s="18">
        <v>21.8</v>
      </c>
      <c r="C1045" s="18">
        <v>83</v>
      </c>
      <c r="D1045" s="18">
        <v>21.8</v>
      </c>
      <c r="E1045" s="18">
        <v>7.2</v>
      </c>
      <c r="F1045" s="18">
        <v>9.4</v>
      </c>
      <c r="G1045" s="18">
        <v>245</v>
      </c>
      <c r="H1045" s="18">
        <v>1020.1</v>
      </c>
      <c r="I1045" s="18">
        <v>1</v>
      </c>
      <c r="J1045" s="18">
        <v>0</v>
      </c>
      <c r="K1045" s="18">
        <v>0</v>
      </c>
      <c r="L1045" s="18">
        <v>0.8</v>
      </c>
      <c r="M1045" s="18">
        <v>20.100000000000001</v>
      </c>
      <c r="N1045">
        <v>226.4</v>
      </c>
      <c r="O1045">
        <v>26.4</v>
      </c>
      <c r="P1045">
        <v>25.1</v>
      </c>
      <c r="Q1045" s="117">
        <v>0.719444444444444</v>
      </c>
      <c r="S1045" s="216">
        <f t="shared" si="53"/>
        <v>26.4</v>
      </c>
      <c r="T1045" s="216">
        <f t="shared" si="52"/>
        <v>2.5999999999999979</v>
      </c>
      <c r="U1045" s="208" t="str">
        <f t="shared" si="51"/>
        <v/>
      </c>
      <c r="V1045" s="210"/>
      <c r="W1045" s="238">
        <f t="shared" si="50"/>
        <v>60</v>
      </c>
      <c r="X1045" s="350"/>
      <c r="AT1045" s="129"/>
      <c r="AV1045" s="114"/>
      <c r="AW1045" s="18"/>
      <c r="AY1045" s="130"/>
    </row>
    <row r="1046" spans="2:51" x14ac:dyDescent="0.25">
      <c r="B1046" s="18">
        <v>21.8</v>
      </c>
      <c r="C1046" s="18">
        <v>83</v>
      </c>
      <c r="D1046" s="18">
        <v>21.8</v>
      </c>
      <c r="E1046" s="18">
        <v>8.6</v>
      </c>
      <c r="F1046" s="18">
        <v>14.8</v>
      </c>
      <c r="G1046" s="18">
        <v>270</v>
      </c>
      <c r="H1046" s="18">
        <v>1019.9</v>
      </c>
      <c r="I1046" s="18">
        <v>1</v>
      </c>
      <c r="J1046" s="18">
        <v>0</v>
      </c>
      <c r="K1046" s="18">
        <v>0</v>
      </c>
      <c r="L1046" s="18">
        <v>0.8</v>
      </c>
      <c r="M1046" s="18">
        <v>20.100000000000001</v>
      </c>
      <c r="N1046">
        <v>226.4</v>
      </c>
      <c r="O1046">
        <v>26.4</v>
      </c>
      <c r="P1046">
        <v>25</v>
      </c>
      <c r="Q1046" s="117">
        <v>0.72013888888888899</v>
      </c>
      <c r="S1046" s="216">
        <f t="shared" si="53"/>
        <v>26.4</v>
      </c>
      <c r="T1046" s="216">
        <f t="shared" si="52"/>
        <v>2.5999999999999979</v>
      </c>
      <c r="U1046" s="208" t="str">
        <f t="shared" si="51"/>
        <v/>
      </c>
      <c r="V1046" s="210"/>
      <c r="W1046" s="238">
        <f t="shared" si="50"/>
        <v>60</v>
      </c>
      <c r="X1046" s="350"/>
      <c r="AT1046" s="129"/>
      <c r="AV1046" s="114"/>
      <c r="AW1046" s="18"/>
      <c r="AY1046" s="130"/>
    </row>
    <row r="1047" spans="2:51" x14ac:dyDescent="0.25">
      <c r="B1047" s="18">
        <v>22</v>
      </c>
      <c r="C1047" s="18">
        <v>83</v>
      </c>
      <c r="D1047" s="18">
        <v>22</v>
      </c>
      <c r="E1047" s="18">
        <v>10.4</v>
      </c>
      <c r="F1047" s="18">
        <v>18.399999999999999</v>
      </c>
      <c r="G1047" s="18">
        <v>314</v>
      </c>
      <c r="H1047" s="18">
        <v>1020</v>
      </c>
      <c r="I1047" s="18">
        <v>1</v>
      </c>
      <c r="J1047" s="18">
        <v>0</v>
      </c>
      <c r="K1047" s="18">
        <v>0</v>
      </c>
      <c r="L1047" s="18">
        <v>0.8</v>
      </c>
      <c r="M1047" s="18">
        <v>20.100000000000001</v>
      </c>
      <c r="N1047">
        <v>226.4</v>
      </c>
      <c r="O1047">
        <v>26.4</v>
      </c>
      <c r="P1047">
        <v>25.1</v>
      </c>
      <c r="Q1047" s="117">
        <v>0.72083333333333299</v>
      </c>
      <c r="S1047" s="216">
        <f t="shared" si="53"/>
        <v>26.4</v>
      </c>
      <c r="T1047" s="216">
        <f t="shared" si="52"/>
        <v>2.3999999999999986</v>
      </c>
      <c r="U1047" s="208" t="str">
        <f t="shared" si="51"/>
        <v/>
      </c>
      <c r="V1047" s="210"/>
      <c r="W1047" s="238">
        <f t="shared" si="50"/>
        <v>60</v>
      </c>
      <c r="X1047" s="350"/>
      <c r="AT1047" s="129"/>
      <c r="AV1047" s="114"/>
      <c r="AW1047" s="18"/>
      <c r="AY1047" s="130"/>
    </row>
    <row r="1048" spans="2:51" x14ac:dyDescent="0.25">
      <c r="B1048" s="18">
        <v>22</v>
      </c>
      <c r="C1048" s="18">
        <v>83</v>
      </c>
      <c r="D1048" s="18">
        <v>22</v>
      </c>
      <c r="E1048" s="18">
        <v>10.4</v>
      </c>
      <c r="F1048" s="18">
        <v>13</v>
      </c>
      <c r="G1048" s="18">
        <v>280</v>
      </c>
      <c r="H1048" s="18">
        <v>1019.8</v>
      </c>
      <c r="I1048" s="18">
        <v>1</v>
      </c>
      <c r="J1048" s="18">
        <v>0</v>
      </c>
      <c r="K1048" s="18">
        <v>0</v>
      </c>
      <c r="L1048" s="18">
        <v>0.8</v>
      </c>
      <c r="M1048" s="18">
        <v>20.100000000000001</v>
      </c>
      <c r="N1048">
        <v>226.4</v>
      </c>
      <c r="O1048">
        <v>26.5</v>
      </c>
      <c r="P1048">
        <v>25.1</v>
      </c>
      <c r="Q1048" s="117">
        <v>0.72152777777777799</v>
      </c>
      <c r="S1048" s="216">
        <f t="shared" si="53"/>
        <v>26.5</v>
      </c>
      <c r="T1048" s="216">
        <f t="shared" si="52"/>
        <v>2.5</v>
      </c>
      <c r="U1048" s="208" t="str">
        <f t="shared" si="51"/>
        <v/>
      </c>
      <c r="V1048" s="210"/>
      <c r="W1048" s="238">
        <f t="shared" si="50"/>
        <v>60</v>
      </c>
      <c r="X1048" s="350"/>
      <c r="AT1048" s="129"/>
      <c r="AV1048" s="114"/>
      <c r="AW1048" s="18"/>
      <c r="AY1048" s="130"/>
    </row>
    <row r="1049" spans="2:51" x14ac:dyDescent="0.25">
      <c r="B1049" s="18">
        <v>22</v>
      </c>
      <c r="C1049" s="18">
        <v>83</v>
      </c>
      <c r="D1049" s="18">
        <v>22</v>
      </c>
      <c r="E1049" s="18">
        <v>6.1</v>
      </c>
      <c r="F1049" s="18">
        <v>7.2</v>
      </c>
      <c r="G1049" s="18">
        <v>317</v>
      </c>
      <c r="H1049" s="18">
        <v>1020.1</v>
      </c>
      <c r="I1049" s="18">
        <v>1</v>
      </c>
      <c r="J1049" s="18">
        <v>0</v>
      </c>
      <c r="K1049" s="18">
        <v>0</v>
      </c>
      <c r="L1049" s="18">
        <v>0.8</v>
      </c>
      <c r="M1049" s="18">
        <v>20.100000000000001</v>
      </c>
      <c r="N1049">
        <v>226.4</v>
      </c>
      <c r="O1049">
        <v>26.5</v>
      </c>
      <c r="P1049">
        <v>25.2</v>
      </c>
      <c r="Q1049" s="117">
        <v>0.72222222222222199</v>
      </c>
      <c r="S1049" s="216">
        <f t="shared" si="53"/>
        <v>26.5</v>
      </c>
      <c r="T1049" s="216">
        <f t="shared" si="52"/>
        <v>2.5</v>
      </c>
      <c r="U1049" s="208" t="str">
        <f t="shared" si="51"/>
        <v/>
      </c>
      <c r="V1049" s="210"/>
      <c r="W1049" s="238">
        <f t="shared" si="50"/>
        <v>60</v>
      </c>
      <c r="X1049" s="350"/>
      <c r="AT1049" s="129"/>
      <c r="AV1049" s="114"/>
      <c r="AW1049" s="18"/>
      <c r="AY1049" s="130"/>
    </row>
    <row r="1050" spans="2:51" x14ac:dyDescent="0.25">
      <c r="B1050" s="18">
        <v>22.1</v>
      </c>
      <c r="C1050" s="18">
        <v>83</v>
      </c>
      <c r="D1050" s="18">
        <v>22.1</v>
      </c>
      <c r="E1050" s="18">
        <v>6.8</v>
      </c>
      <c r="F1050" s="18">
        <v>7.2</v>
      </c>
      <c r="G1050" s="18">
        <v>326</v>
      </c>
      <c r="H1050" s="18">
        <v>1020</v>
      </c>
      <c r="I1050" s="18">
        <v>1</v>
      </c>
      <c r="J1050" s="18">
        <v>0</v>
      </c>
      <c r="K1050" s="18">
        <v>0</v>
      </c>
      <c r="L1050" s="18">
        <v>0.8</v>
      </c>
      <c r="M1050" s="18">
        <v>20.100000000000001</v>
      </c>
      <c r="N1050">
        <v>226.4</v>
      </c>
      <c r="O1050">
        <v>26.6</v>
      </c>
      <c r="P1050">
        <v>25.2</v>
      </c>
      <c r="Q1050" s="117">
        <v>0.72291666666666698</v>
      </c>
      <c r="S1050" s="216">
        <f t="shared" si="53"/>
        <v>26.6</v>
      </c>
      <c r="T1050" s="216">
        <f t="shared" si="52"/>
        <v>2.5</v>
      </c>
      <c r="U1050" s="208" t="str">
        <f t="shared" si="51"/>
        <v/>
      </c>
      <c r="V1050" s="210"/>
      <c r="W1050" s="238">
        <f t="shared" si="50"/>
        <v>60</v>
      </c>
      <c r="X1050" s="350"/>
      <c r="AT1050" s="129"/>
      <c r="AV1050" s="114"/>
      <c r="AW1050" s="18"/>
      <c r="AY1050" s="130"/>
    </row>
    <row r="1051" spans="2:51" x14ac:dyDescent="0.25">
      <c r="B1051" s="18">
        <v>22.2</v>
      </c>
      <c r="C1051" s="18">
        <v>82</v>
      </c>
      <c r="D1051" s="18">
        <v>22.2</v>
      </c>
      <c r="E1051" s="18">
        <v>7.9</v>
      </c>
      <c r="F1051" s="18">
        <v>11.2</v>
      </c>
      <c r="G1051" s="18">
        <v>264</v>
      </c>
      <c r="H1051" s="18">
        <v>1020.1</v>
      </c>
      <c r="I1051" s="18">
        <v>1</v>
      </c>
      <c r="J1051" s="18">
        <v>0</v>
      </c>
      <c r="K1051" s="18">
        <v>0</v>
      </c>
      <c r="L1051" s="18">
        <v>0.8</v>
      </c>
      <c r="M1051" s="18">
        <v>20.100000000000001</v>
      </c>
      <c r="N1051">
        <v>226.4</v>
      </c>
      <c r="O1051">
        <v>26.6</v>
      </c>
      <c r="P1051">
        <v>25.2</v>
      </c>
      <c r="Q1051" s="117">
        <v>0.72361111111111098</v>
      </c>
      <c r="S1051" s="216">
        <f t="shared" si="53"/>
        <v>26.6</v>
      </c>
      <c r="T1051" s="216">
        <f t="shared" si="52"/>
        <v>2.4000000000000021</v>
      </c>
      <c r="U1051" s="208" t="str">
        <f t="shared" si="51"/>
        <v/>
      </c>
      <c r="V1051" s="210"/>
      <c r="W1051" s="238">
        <f t="shared" si="50"/>
        <v>60</v>
      </c>
      <c r="X1051" s="350"/>
      <c r="AT1051" s="129"/>
      <c r="AV1051" s="114"/>
      <c r="AW1051" s="18"/>
      <c r="AY1051" s="130"/>
    </row>
    <row r="1052" spans="2:51" x14ac:dyDescent="0.25">
      <c r="B1052" s="18">
        <v>22.2</v>
      </c>
      <c r="C1052" s="18">
        <v>83</v>
      </c>
      <c r="D1052" s="18">
        <v>22.2</v>
      </c>
      <c r="E1052" s="18">
        <v>7.9</v>
      </c>
      <c r="F1052" s="18">
        <v>11.2</v>
      </c>
      <c r="G1052" s="18">
        <v>290</v>
      </c>
      <c r="H1052" s="18">
        <v>1019.9</v>
      </c>
      <c r="I1052" s="18">
        <v>1</v>
      </c>
      <c r="J1052" s="18">
        <v>0</v>
      </c>
      <c r="K1052" s="18">
        <v>0</v>
      </c>
      <c r="L1052" s="18">
        <v>0.8</v>
      </c>
      <c r="M1052" s="18">
        <v>20.100000000000001</v>
      </c>
      <c r="N1052">
        <v>226.4</v>
      </c>
      <c r="O1052">
        <v>26.7</v>
      </c>
      <c r="P1052">
        <v>25.3</v>
      </c>
      <c r="Q1052" s="117">
        <v>0.72430555555555598</v>
      </c>
      <c r="S1052" s="216">
        <f t="shared" si="53"/>
        <v>26.7</v>
      </c>
      <c r="T1052" s="216">
        <f t="shared" si="52"/>
        <v>2.5</v>
      </c>
      <c r="U1052" s="208" t="str">
        <f t="shared" si="51"/>
        <v/>
      </c>
      <c r="V1052" s="210"/>
      <c r="W1052" s="238">
        <f t="shared" si="50"/>
        <v>60</v>
      </c>
      <c r="X1052" s="350"/>
      <c r="AT1052" s="129"/>
      <c r="AV1052" s="114"/>
      <c r="AW1052" s="18"/>
      <c r="AY1052" s="130"/>
    </row>
    <row r="1053" spans="2:51" x14ac:dyDescent="0.25">
      <c r="B1053" s="18">
        <v>22.3</v>
      </c>
      <c r="C1053" s="18">
        <v>82</v>
      </c>
      <c r="D1053" s="18">
        <v>22.3</v>
      </c>
      <c r="E1053" s="18">
        <v>7.2</v>
      </c>
      <c r="F1053" s="18">
        <v>9.4</v>
      </c>
      <c r="G1053" s="18">
        <v>333</v>
      </c>
      <c r="H1053" s="18">
        <v>1020</v>
      </c>
      <c r="I1053" s="18">
        <v>1</v>
      </c>
      <c r="J1053" s="18">
        <v>0</v>
      </c>
      <c r="K1053" s="18">
        <v>0</v>
      </c>
      <c r="L1053" s="18">
        <v>0.8</v>
      </c>
      <c r="M1053" s="18">
        <v>20.100000000000001</v>
      </c>
      <c r="N1053">
        <v>226.4</v>
      </c>
      <c r="O1053">
        <v>26.8</v>
      </c>
      <c r="P1053">
        <v>25.3</v>
      </c>
      <c r="Q1053" s="117">
        <v>0.72499999999999998</v>
      </c>
      <c r="S1053" s="216">
        <f t="shared" si="53"/>
        <v>26.8</v>
      </c>
      <c r="T1053" s="216">
        <f t="shared" si="52"/>
        <v>2.5</v>
      </c>
      <c r="U1053" s="208" t="str">
        <f t="shared" si="51"/>
        <v/>
      </c>
      <c r="V1053" s="210"/>
      <c r="W1053" s="238">
        <f t="shared" si="50"/>
        <v>60</v>
      </c>
      <c r="X1053" s="350"/>
      <c r="AT1053" s="129"/>
      <c r="AV1053" s="114"/>
      <c r="AW1053" s="18"/>
      <c r="AY1053" s="130"/>
    </row>
    <row r="1054" spans="2:51" x14ac:dyDescent="0.25">
      <c r="B1054" s="18">
        <v>22.3</v>
      </c>
      <c r="C1054" s="18">
        <v>82</v>
      </c>
      <c r="D1054" s="18">
        <v>22.3</v>
      </c>
      <c r="E1054" s="18">
        <v>9.4</v>
      </c>
      <c r="F1054" s="18">
        <v>11.2</v>
      </c>
      <c r="G1054" s="18">
        <v>226</v>
      </c>
      <c r="H1054" s="18">
        <v>1019.9</v>
      </c>
      <c r="I1054" s="18">
        <v>1</v>
      </c>
      <c r="J1054" s="18">
        <v>0</v>
      </c>
      <c r="K1054" s="18">
        <v>0</v>
      </c>
      <c r="L1054" s="18">
        <v>0.8</v>
      </c>
      <c r="M1054" s="18">
        <v>20.100000000000001</v>
      </c>
      <c r="N1054">
        <v>226.4</v>
      </c>
      <c r="O1054">
        <v>26.8</v>
      </c>
      <c r="P1054">
        <v>25.3</v>
      </c>
      <c r="Q1054" s="117">
        <v>0.72569444444444398</v>
      </c>
      <c r="S1054" s="216">
        <f t="shared" si="53"/>
        <v>26.8</v>
      </c>
      <c r="T1054" s="216">
        <f t="shared" si="52"/>
        <v>2.5</v>
      </c>
      <c r="U1054" s="208" t="str">
        <f t="shared" si="51"/>
        <v/>
      </c>
      <c r="V1054" s="210"/>
      <c r="W1054" s="238">
        <f t="shared" si="50"/>
        <v>60</v>
      </c>
      <c r="X1054" s="350"/>
      <c r="AT1054" s="129"/>
      <c r="AV1054" s="114"/>
      <c r="AW1054" s="18"/>
      <c r="AY1054" s="130"/>
    </row>
    <row r="1055" spans="2:51" x14ac:dyDescent="0.25">
      <c r="B1055" s="18">
        <v>22.3</v>
      </c>
      <c r="C1055" s="18">
        <v>83</v>
      </c>
      <c r="D1055" s="18">
        <v>22.3</v>
      </c>
      <c r="E1055" s="18">
        <v>2.9</v>
      </c>
      <c r="F1055" s="18">
        <v>5.4</v>
      </c>
      <c r="G1055" s="18">
        <v>21</v>
      </c>
      <c r="H1055" s="18">
        <v>1020</v>
      </c>
      <c r="I1055" s="18">
        <v>1</v>
      </c>
      <c r="J1055" s="18">
        <v>0</v>
      </c>
      <c r="K1055" s="18">
        <v>0</v>
      </c>
      <c r="L1055" s="18">
        <v>0.8</v>
      </c>
      <c r="M1055" s="18">
        <v>20.100000000000001</v>
      </c>
      <c r="N1055">
        <v>226.4</v>
      </c>
      <c r="O1055">
        <v>26.8</v>
      </c>
      <c r="P1055">
        <v>25.4</v>
      </c>
      <c r="Q1055" s="117">
        <v>0.72638888888888897</v>
      </c>
      <c r="S1055" s="216">
        <f t="shared" si="53"/>
        <v>26.8</v>
      </c>
      <c r="T1055" s="216">
        <f t="shared" si="52"/>
        <v>2.5</v>
      </c>
      <c r="U1055" s="208" t="str">
        <f t="shared" si="51"/>
        <v/>
      </c>
      <c r="V1055" s="210"/>
      <c r="W1055" s="238">
        <f t="shared" si="50"/>
        <v>60</v>
      </c>
      <c r="X1055" s="350"/>
      <c r="AT1055" s="129"/>
      <c r="AV1055" s="114"/>
      <c r="AW1055" s="18"/>
      <c r="AY1055" s="130"/>
    </row>
    <row r="1056" spans="2:51" x14ac:dyDescent="0.25">
      <c r="B1056" s="18">
        <v>22.4</v>
      </c>
      <c r="C1056" s="18">
        <v>82</v>
      </c>
      <c r="D1056" s="18">
        <v>22.4</v>
      </c>
      <c r="E1056" s="18">
        <v>8.3000000000000007</v>
      </c>
      <c r="F1056" s="18">
        <v>11.2</v>
      </c>
      <c r="G1056" s="18">
        <v>264</v>
      </c>
      <c r="H1056" s="18">
        <v>1020</v>
      </c>
      <c r="I1056" s="18">
        <v>1</v>
      </c>
      <c r="J1056" s="18">
        <v>0</v>
      </c>
      <c r="K1056" s="18">
        <v>0</v>
      </c>
      <c r="L1056" s="18">
        <v>0.8</v>
      </c>
      <c r="M1056" s="18">
        <v>20.100000000000001</v>
      </c>
      <c r="N1056">
        <v>226.4</v>
      </c>
      <c r="O1056">
        <v>26.9</v>
      </c>
      <c r="P1056">
        <v>25.4</v>
      </c>
      <c r="Q1056" s="117">
        <v>0.72708333333333297</v>
      </c>
      <c r="S1056" s="216">
        <f t="shared" si="53"/>
        <v>26.9</v>
      </c>
      <c r="T1056" s="216">
        <f t="shared" si="52"/>
        <v>2.5</v>
      </c>
      <c r="U1056" s="208" t="str">
        <f t="shared" si="51"/>
        <v/>
      </c>
      <c r="V1056" s="210"/>
      <c r="W1056" s="238">
        <f t="shared" si="50"/>
        <v>60</v>
      </c>
      <c r="X1056" s="350"/>
      <c r="AT1056" s="129"/>
      <c r="AV1056" s="114"/>
      <c r="AW1056" s="18"/>
      <c r="AY1056" s="130"/>
    </row>
    <row r="1057" spans="2:51" x14ac:dyDescent="0.25">
      <c r="B1057" s="18">
        <v>22.4</v>
      </c>
      <c r="C1057" s="18">
        <v>82</v>
      </c>
      <c r="D1057" s="18">
        <v>22.4</v>
      </c>
      <c r="E1057" s="18">
        <v>11.9</v>
      </c>
      <c r="F1057" s="18">
        <v>14.8</v>
      </c>
      <c r="G1057" s="18">
        <v>255</v>
      </c>
      <c r="H1057" s="18">
        <v>1019.9</v>
      </c>
      <c r="I1057" s="18">
        <v>1</v>
      </c>
      <c r="J1057" s="18">
        <v>0</v>
      </c>
      <c r="K1057" s="18">
        <v>0</v>
      </c>
      <c r="L1057" s="18">
        <v>0.8</v>
      </c>
      <c r="M1057" s="18">
        <v>20.100000000000001</v>
      </c>
      <c r="N1057">
        <v>226.4</v>
      </c>
      <c r="O1057">
        <v>26.9</v>
      </c>
      <c r="P1057">
        <v>25.5</v>
      </c>
      <c r="Q1057" s="117">
        <v>0.72777777777777797</v>
      </c>
      <c r="S1057" s="216">
        <f t="shared" si="53"/>
        <v>26.9</v>
      </c>
      <c r="T1057" s="216">
        <f t="shared" si="52"/>
        <v>2.5</v>
      </c>
      <c r="U1057" s="208" t="str">
        <f t="shared" si="51"/>
        <v/>
      </c>
      <c r="V1057" s="210"/>
      <c r="W1057" s="238">
        <f t="shared" si="50"/>
        <v>60</v>
      </c>
      <c r="X1057" s="350"/>
      <c r="AT1057" s="129"/>
      <c r="AV1057" s="114"/>
      <c r="AW1057" s="18"/>
      <c r="AY1057" s="130"/>
    </row>
    <row r="1058" spans="2:51" x14ac:dyDescent="0.25">
      <c r="B1058" s="18">
        <v>22.4</v>
      </c>
      <c r="C1058" s="18">
        <v>82</v>
      </c>
      <c r="D1058" s="18">
        <v>22.4</v>
      </c>
      <c r="E1058" s="18">
        <v>6.8</v>
      </c>
      <c r="F1058" s="18">
        <v>9.4</v>
      </c>
      <c r="G1058" s="18">
        <v>331</v>
      </c>
      <c r="H1058" s="18">
        <v>1020</v>
      </c>
      <c r="I1058" s="18">
        <v>1</v>
      </c>
      <c r="J1058" s="18">
        <v>0</v>
      </c>
      <c r="K1058" s="18">
        <v>0</v>
      </c>
      <c r="L1058" s="18">
        <v>0.8</v>
      </c>
      <c r="M1058" s="18">
        <v>20.100000000000001</v>
      </c>
      <c r="N1058">
        <v>226.4</v>
      </c>
      <c r="O1058">
        <v>26.9</v>
      </c>
      <c r="P1058">
        <v>25.6</v>
      </c>
      <c r="Q1058" s="117">
        <v>0.72847222222222197</v>
      </c>
      <c r="S1058" s="216">
        <f t="shared" si="53"/>
        <v>26.9</v>
      </c>
      <c r="T1058" s="216">
        <f t="shared" si="52"/>
        <v>2.5</v>
      </c>
      <c r="U1058" s="208" t="str">
        <f t="shared" si="51"/>
        <v/>
      </c>
      <c r="V1058" s="210"/>
      <c r="W1058" s="238">
        <f t="shared" si="50"/>
        <v>60</v>
      </c>
      <c r="X1058" s="350"/>
      <c r="AT1058" s="129"/>
      <c r="AV1058" s="114"/>
      <c r="AW1058" s="18"/>
      <c r="AY1058" s="130"/>
    </row>
    <row r="1059" spans="2:51" x14ac:dyDescent="0.25">
      <c r="B1059" s="18">
        <v>22.4</v>
      </c>
      <c r="C1059" s="18">
        <v>81</v>
      </c>
      <c r="D1059" s="18">
        <v>22.4</v>
      </c>
      <c r="E1059" s="18">
        <v>10.4</v>
      </c>
      <c r="F1059" s="18">
        <v>13</v>
      </c>
      <c r="G1059" s="18">
        <v>259</v>
      </c>
      <c r="H1059" s="18">
        <v>1019.9</v>
      </c>
      <c r="I1059" s="18">
        <v>1</v>
      </c>
      <c r="J1059" s="18">
        <v>0</v>
      </c>
      <c r="K1059" s="18">
        <v>0</v>
      </c>
      <c r="L1059" s="18">
        <v>0.8</v>
      </c>
      <c r="M1059" s="18">
        <v>20.100000000000001</v>
      </c>
      <c r="N1059">
        <v>226.4</v>
      </c>
      <c r="O1059">
        <v>26.9</v>
      </c>
      <c r="P1059">
        <v>25.6</v>
      </c>
      <c r="Q1059" s="117">
        <v>0.72916666666666696</v>
      </c>
      <c r="S1059" s="216">
        <f t="shared" si="53"/>
        <v>26.9</v>
      </c>
      <c r="T1059" s="216">
        <f t="shared" si="52"/>
        <v>2.5</v>
      </c>
      <c r="U1059" s="208" t="str">
        <f t="shared" si="51"/>
        <v/>
      </c>
      <c r="V1059" s="210"/>
      <c r="W1059" s="238">
        <f t="shared" si="50"/>
        <v>60</v>
      </c>
      <c r="X1059" s="350"/>
      <c r="AT1059" s="129"/>
      <c r="AV1059" s="114"/>
      <c r="AW1059" s="18"/>
      <c r="AY1059" s="130"/>
    </row>
    <row r="1060" spans="2:51" x14ac:dyDescent="0.25">
      <c r="B1060" s="18">
        <v>22.5</v>
      </c>
      <c r="C1060" s="18">
        <v>81</v>
      </c>
      <c r="D1060" s="18">
        <v>22.5</v>
      </c>
      <c r="E1060" s="18">
        <v>8.6</v>
      </c>
      <c r="F1060" s="18">
        <v>11.2</v>
      </c>
      <c r="G1060" s="18">
        <v>35</v>
      </c>
      <c r="H1060" s="18">
        <v>1020.1</v>
      </c>
      <c r="I1060" s="18">
        <v>1</v>
      </c>
      <c r="J1060" s="18">
        <v>0</v>
      </c>
      <c r="K1060" s="18">
        <v>0</v>
      </c>
      <c r="L1060" s="18">
        <v>0.8</v>
      </c>
      <c r="M1060" s="18">
        <v>20.100000000000001</v>
      </c>
      <c r="N1060">
        <v>226.4</v>
      </c>
      <c r="O1060">
        <v>26.8</v>
      </c>
      <c r="P1060">
        <v>25.6</v>
      </c>
      <c r="Q1060" s="117">
        <v>0.72986111111111096</v>
      </c>
      <c r="S1060" s="216">
        <f t="shared" si="53"/>
        <v>26.8</v>
      </c>
      <c r="T1060" s="216">
        <f t="shared" si="52"/>
        <v>2.3000000000000007</v>
      </c>
      <c r="U1060" s="208" t="str">
        <f t="shared" si="51"/>
        <v/>
      </c>
      <c r="V1060" s="210"/>
      <c r="W1060" s="238">
        <f t="shared" si="50"/>
        <v>60</v>
      </c>
      <c r="X1060" s="350"/>
      <c r="AT1060" s="129"/>
      <c r="AV1060" s="114"/>
      <c r="AW1060" s="18"/>
      <c r="AY1060" s="130"/>
    </row>
    <row r="1061" spans="2:51" x14ac:dyDescent="0.25">
      <c r="B1061" s="18">
        <v>22.5</v>
      </c>
      <c r="C1061" s="18">
        <v>81</v>
      </c>
      <c r="D1061" s="18">
        <v>22.5</v>
      </c>
      <c r="E1061" s="18">
        <v>9.4</v>
      </c>
      <c r="F1061" s="18">
        <v>13</v>
      </c>
      <c r="G1061" s="18">
        <v>303</v>
      </c>
      <c r="H1061" s="18">
        <v>1019.9</v>
      </c>
      <c r="I1061" s="18">
        <v>1</v>
      </c>
      <c r="J1061" s="18">
        <v>0</v>
      </c>
      <c r="K1061" s="18">
        <v>0</v>
      </c>
      <c r="L1061" s="18">
        <v>0.8</v>
      </c>
      <c r="M1061" s="18">
        <v>20.100000000000001</v>
      </c>
      <c r="N1061">
        <v>226.4</v>
      </c>
      <c r="O1061">
        <v>26.9</v>
      </c>
      <c r="P1061">
        <v>25.6</v>
      </c>
      <c r="Q1061" s="117">
        <v>0.73055555555555596</v>
      </c>
      <c r="S1061" s="216">
        <f t="shared" si="53"/>
        <v>26.9</v>
      </c>
      <c r="T1061" s="216">
        <f t="shared" si="52"/>
        <v>2.3999999999999986</v>
      </c>
      <c r="U1061" s="208" t="str">
        <f t="shared" si="51"/>
        <v/>
      </c>
      <c r="V1061" s="210"/>
      <c r="W1061" s="238">
        <f t="shared" si="50"/>
        <v>60</v>
      </c>
      <c r="X1061" s="350"/>
      <c r="AT1061" s="129"/>
      <c r="AV1061" s="114"/>
      <c r="AW1061" s="18"/>
      <c r="AY1061" s="130"/>
    </row>
    <row r="1062" spans="2:51" x14ac:dyDescent="0.25">
      <c r="B1062" s="18">
        <v>22.5</v>
      </c>
      <c r="C1062" s="18">
        <v>81</v>
      </c>
      <c r="D1062" s="18">
        <v>22.5</v>
      </c>
      <c r="E1062" s="18">
        <v>4.3</v>
      </c>
      <c r="F1062" s="18">
        <v>5.4</v>
      </c>
      <c r="G1062" s="18">
        <v>21</v>
      </c>
      <c r="H1062" s="18">
        <v>1019.9</v>
      </c>
      <c r="I1062" s="18">
        <v>1</v>
      </c>
      <c r="J1062" s="18">
        <v>0</v>
      </c>
      <c r="K1062" s="18">
        <v>0</v>
      </c>
      <c r="L1062" s="18">
        <v>0.8</v>
      </c>
      <c r="M1062" s="18">
        <v>20.100000000000001</v>
      </c>
      <c r="N1062">
        <v>226.4</v>
      </c>
      <c r="O1062">
        <v>26.9</v>
      </c>
      <c r="P1062">
        <v>25.6</v>
      </c>
      <c r="Q1062" s="117">
        <v>0.73124999999999996</v>
      </c>
      <c r="S1062" s="216">
        <f t="shared" si="53"/>
        <v>26.9</v>
      </c>
      <c r="T1062" s="216">
        <f t="shared" si="52"/>
        <v>2.3999999999999986</v>
      </c>
      <c r="U1062" s="208" t="str">
        <f t="shared" si="51"/>
        <v/>
      </c>
      <c r="V1062" s="210"/>
      <c r="W1062" s="238">
        <f t="shared" si="50"/>
        <v>60</v>
      </c>
      <c r="X1062" s="350"/>
      <c r="AT1062" s="129"/>
      <c r="AV1062" s="114"/>
      <c r="AW1062" s="18"/>
      <c r="AY1062" s="130"/>
    </row>
    <row r="1063" spans="2:51" x14ac:dyDescent="0.25">
      <c r="B1063" s="18">
        <v>22.5</v>
      </c>
      <c r="C1063" s="18">
        <v>80</v>
      </c>
      <c r="D1063" s="18">
        <v>22.5</v>
      </c>
      <c r="E1063" s="18">
        <v>7.2</v>
      </c>
      <c r="F1063" s="18">
        <v>11.2</v>
      </c>
      <c r="G1063" s="18">
        <v>278</v>
      </c>
      <c r="H1063" s="18">
        <v>1019.9</v>
      </c>
      <c r="I1063" s="18">
        <v>1</v>
      </c>
      <c r="J1063" s="18">
        <v>0</v>
      </c>
      <c r="K1063" s="18">
        <v>0</v>
      </c>
      <c r="L1063" s="18">
        <v>0.8</v>
      </c>
      <c r="M1063" s="18">
        <v>20.100000000000001</v>
      </c>
      <c r="N1063">
        <v>226.4</v>
      </c>
      <c r="O1063">
        <v>26.9</v>
      </c>
      <c r="P1063">
        <v>25.6</v>
      </c>
      <c r="Q1063" s="117">
        <v>0.73194444444444495</v>
      </c>
      <c r="S1063" s="216">
        <f t="shared" si="53"/>
        <v>26.9</v>
      </c>
      <c r="T1063" s="216">
        <f t="shared" si="52"/>
        <v>2.3999999999999986</v>
      </c>
      <c r="U1063" s="208" t="str">
        <f t="shared" si="51"/>
        <v/>
      </c>
      <c r="V1063" s="210"/>
      <c r="W1063" s="238">
        <f t="shared" si="50"/>
        <v>60</v>
      </c>
      <c r="X1063" s="350"/>
      <c r="AT1063" s="129"/>
      <c r="AV1063" s="114"/>
      <c r="AW1063" s="18"/>
      <c r="AY1063" s="130"/>
    </row>
    <row r="1064" spans="2:51" x14ac:dyDescent="0.25">
      <c r="B1064" s="18">
        <v>22.6</v>
      </c>
      <c r="C1064" s="18">
        <v>80</v>
      </c>
      <c r="D1064" s="18">
        <v>22.6</v>
      </c>
      <c r="E1064" s="18">
        <v>9.4</v>
      </c>
      <c r="F1064" s="18">
        <v>13</v>
      </c>
      <c r="G1064" s="18">
        <v>300</v>
      </c>
      <c r="H1064" s="18">
        <v>1019.9</v>
      </c>
      <c r="I1064" s="18">
        <v>1</v>
      </c>
      <c r="J1064" s="18">
        <v>0</v>
      </c>
      <c r="K1064" s="18">
        <v>0</v>
      </c>
      <c r="L1064" s="18">
        <v>0.8</v>
      </c>
      <c r="M1064" s="18">
        <v>20.100000000000001</v>
      </c>
      <c r="N1064">
        <v>226.4</v>
      </c>
      <c r="O1064">
        <v>27</v>
      </c>
      <c r="P1064">
        <v>25.7</v>
      </c>
      <c r="Q1064" s="117">
        <v>0.73263888888888895</v>
      </c>
      <c r="S1064" s="216">
        <f t="shared" si="53"/>
        <v>27</v>
      </c>
      <c r="T1064" s="216">
        <f t="shared" si="52"/>
        <v>2.3999999999999986</v>
      </c>
      <c r="U1064" s="208" t="str">
        <f t="shared" si="51"/>
        <v/>
      </c>
      <c r="V1064" s="210"/>
      <c r="W1064" s="238">
        <f t="shared" si="50"/>
        <v>60</v>
      </c>
      <c r="X1064" s="350"/>
      <c r="AT1064" s="129"/>
      <c r="AV1064" s="114"/>
      <c r="AW1064" s="18"/>
      <c r="AY1064" s="130"/>
    </row>
    <row r="1065" spans="2:51" x14ac:dyDescent="0.25">
      <c r="B1065" s="18">
        <v>22.6</v>
      </c>
      <c r="C1065" s="18">
        <v>80</v>
      </c>
      <c r="D1065" s="18">
        <v>22.6</v>
      </c>
      <c r="E1065" s="18">
        <v>10.1</v>
      </c>
      <c r="F1065" s="18">
        <v>13</v>
      </c>
      <c r="G1065" s="18">
        <v>276</v>
      </c>
      <c r="H1065" s="18">
        <v>1019.8</v>
      </c>
      <c r="I1065" s="18">
        <v>1</v>
      </c>
      <c r="J1065" s="18">
        <v>0</v>
      </c>
      <c r="K1065" s="18">
        <v>0</v>
      </c>
      <c r="L1065" s="18">
        <v>0.8</v>
      </c>
      <c r="M1065" s="18">
        <v>20.100000000000001</v>
      </c>
      <c r="N1065">
        <v>226.4</v>
      </c>
      <c r="O1065">
        <v>27</v>
      </c>
      <c r="P1065">
        <v>25.7</v>
      </c>
      <c r="Q1065" s="117">
        <v>0.73333333333333295</v>
      </c>
      <c r="S1065" s="216">
        <f t="shared" si="53"/>
        <v>27</v>
      </c>
      <c r="T1065" s="216">
        <f t="shared" si="52"/>
        <v>2.3999999999999986</v>
      </c>
      <c r="U1065" s="208" t="str">
        <f t="shared" si="51"/>
        <v/>
      </c>
      <c r="V1065" s="210"/>
      <c r="W1065" s="238">
        <f t="shared" si="50"/>
        <v>60</v>
      </c>
      <c r="X1065" s="350"/>
      <c r="AT1065" s="129"/>
      <c r="AV1065" s="114"/>
      <c r="AW1065" s="18"/>
      <c r="AY1065" s="130"/>
    </row>
    <row r="1066" spans="2:51" x14ac:dyDescent="0.25">
      <c r="B1066" s="18">
        <v>22.6</v>
      </c>
      <c r="C1066" s="18">
        <v>80</v>
      </c>
      <c r="D1066" s="18">
        <v>22.6</v>
      </c>
      <c r="E1066" s="18">
        <v>10.4</v>
      </c>
      <c r="F1066" s="18">
        <v>13</v>
      </c>
      <c r="G1066" s="18">
        <v>306</v>
      </c>
      <c r="H1066" s="18">
        <v>1019.8</v>
      </c>
      <c r="I1066" s="18">
        <v>1</v>
      </c>
      <c r="J1066" s="18">
        <v>0</v>
      </c>
      <c r="K1066" s="18">
        <v>0</v>
      </c>
      <c r="L1066" s="18">
        <v>0.8</v>
      </c>
      <c r="M1066" s="18">
        <v>20.100000000000001</v>
      </c>
      <c r="N1066">
        <v>226.4</v>
      </c>
      <c r="O1066">
        <v>27.1</v>
      </c>
      <c r="P1066">
        <v>25.7</v>
      </c>
      <c r="Q1066" s="117">
        <v>0.73402777777777795</v>
      </c>
      <c r="S1066" s="216">
        <f t="shared" si="53"/>
        <v>27.1</v>
      </c>
      <c r="T1066" s="216">
        <f t="shared" si="52"/>
        <v>2.5</v>
      </c>
      <c r="U1066" s="208" t="str">
        <f t="shared" si="51"/>
        <v/>
      </c>
      <c r="V1066" s="210"/>
      <c r="W1066" s="238">
        <f t="shared" si="50"/>
        <v>60</v>
      </c>
      <c r="X1066" s="350"/>
      <c r="AT1066" s="129"/>
      <c r="AV1066" s="114"/>
      <c r="AW1066" s="18"/>
      <c r="AY1066" s="130"/>
    </row>
    <row r="1067" spans="2:51" x14ac:dyDescent="0.25">
      <c r="B1067" s="18">
        <v>22.6</v>
      </c>
      <c r="C1067" s="18">
        <v>80</v>
      </c>
      <c r="D1067" s="18">
        <v>22.6</v>
      </c>
      <c r="E1067" s="18">
        <v>7.2</v>
      </c>
      <c r="F1067" s="18">
        <v>9.4</v>
      </c>
      <c r="G1067" s="18">
        <v>288</v>
      </c>
      <c r="H1067" s="18">
        <v>1019.8</v>
      </c>
      <c r="I1067" s="18">
        <v>1</v>
      </c>
      <c r="J1067" s="18">
        <v>0</v>
      </c>
      <c r="K1067" s="18">
        <v>0</v>
      </c>
      <c r="L1067" s="18">
        <v>0.8</v>
      </c>
      <c r="M1067" s="18">
        <v>20.100000000000001</v>
      </c>
      <c r="N1067">
        <v>226.4</v>
      </c>
      <c r="O1067">
        <v>27.1</v>
      </c>
      <c r="P1067">
        <v>25.8</v>
      </c>
      <c r="Q1067" s="117">
        <v>0.73472222222222205</v>
      </c>
      <c r="S1067" s="216">
        <f t="shared" si="53"/>
        <v>27.1</v>
      </c>
      <c r="T1067" s="216">
        <f t="shared" si="52"/>
        <v>2.5</v>
      </c>
      <c r="U1067" s="208" t="str">
        <f t="shared" si="51"/>
        <v/>
      </c>
      <c r="V1067" s="210"/>
      <c r="W1067" s="238">
        <f t="shared" si="50"/>
        <v>60</v>
      </c>
      <c r="X1067" s="350"/>
      <c r="AT1067" s="129"/>
      <c r="AV1067" s="114"/>
      <c r="AW1067" s="18"/>
      <c r="AY1067" s="130"/>
    </row>
    <row r="1068" spans="2:51" x14ac:dyDescent="0.25">
      <c r="B1068" s="18">
        <v>22.6</v>
      </c>
      <c r="C1068" s="18">
        <v>80</v>
      </c>
      <c r="D1068" s="18">
        <v>22.6</v>
      </c>
      <c r="E1068" s="18">
        <v>11.9</v>
      </c>
      <c r="F1068" s="18">
        <v>14.8</v>
      </c>
      <c r="G1068" s="18">
        <v>303</v>
      </c>
      <c r="H1068" s="18">
        <v>1019.5</v>
      </c>
      <c r="I1068" s="18">
        <v>1</v>
      </c>
      <c r="J1068" s="18">
        <v>0</v>
      </c>
      <c r="K1068" s="18">
        <v>0</v>
      </c>
      <c r="L1068" s="18">
        <v>0.8</v>
      </c>
      <c r="M1068" s="18">
        <v>20.100000000000001</v>
      </c>
      <c r="N1068">
        <v>226.4</v>
      </c>
      <c r="O1068">
        <v>27.2</v>
      </c>
      <c r="P1068">
        <v>25.8</v>
      </c>
      <c r="Q1068" s="117">
        <v>0.73541666666666705</v>
      </c>
      <c r="S1068" s="216">
        <f t="shared" si="53"/>
        <v>27.2</v>
      </c>
      <c r="T1068" s="216">
        <f t="shared" si="52"/>
        <v>2.5999999999999979</v>
      </c>
      <c r="U1068" s="208" t="str">
        <f t="shared" si="51"/>
        <v/>
      </c>
      <c r="V1068" s="210"/>
      <c r="W1068" s="238">
        <f t="shared" si="50"/>
        <v>60</v>
      </c>
      <c r="X1068" s="350"/>
      <c r="AT1068" s="129"/>
      <c r="AV1068" s="114"/>
      <c r="AW1068" s="18"/>
      <c r="AY1068" s="130"/>
    </row>
    <row r="1069" spans="2:51" x14ac:dyDescent="0.25">
      <c r="B1069" s="18">
        <v>22.6</v>
      </c>
      <c r="C1069" s="18">
        <v>80</v>
      </c>
      <c r="D1069" s="18">
        <v>22.6</v>
      </c>
      <c r="E1069" s="18">
        <v>7.9</v>
      </c>
      <c r="F1069" s="18">
        <v>9.4</v>
      </c>
      <c r="G1069" s="18">
        <v>267</v>
      </c>
      <c r="H1069" s="18">
        <v>1019.7</v>
      </c>
      <c r="I1069" s="18">
        <v>1</v>
      </c>
      <c r="J1069" s="18">
        <v>0</v>
      </c>
      <c r="K1069" s="18">
        <v>0</v>
      </c>
      <c r="L1069" s="18">
        <v>0.8</v>
      </c>
      <c r="M1069" s="18">
        <v>20.100000000000001</v>
      </c>
      <c r="N1069">
        <v>226.4</v>
      </c>
      <c r="O1069">
        <v>27.2</v>
      </c>
      <c r="P1069">
        <v>25.8</v>
      </c>
      <c r="Q1069" s="117">
        <v>0.73611111111111105</v>
      </c>
      <c r="S1069" s="216">
        <f t="shared" si="53"/>
        <v>27.2</v>
      </c>
      <c r="T1069" s="216">
        <f t="shared" si="52"/>
        <v>2.5999999999999979</v>
      </c>
      <c r="U1069" s="208" t="str">
        <f t="shared" si="51"/>
        <v/>
      </c>
      <c r="V1069" s="210"/>
      <c r="W1069" s="238">
        <f t="shared" si="50"/>
        <v>60</v>
      </c>
      <c r="X1069" s="350"/>
      <c r="AT1069" s="129"/>
      <c r="AV1069" s="114"/>
      <c r="AW1069" s="18"/>
      <c r="AY1069" s="130"/>
    </row>
    <row r="1070" spans="2:51" x14ac:dyDescent="0.25">
      <c r="B1070" s="18">
        <v>22.6</v>
      </c>
      <c r="C1070" s="18">
        <v>80</v>
      </c>
      <c r="D1070" s="18">
        <v>22.6</v>
      </c>
      <c r="E1070" s="18">
        <v>9.4</v>
      </c>
      <c r="F1070" s="18">
        <v>13</v>
      </c>
      <c r="G1070" s="18">
        <v>311</v>
      </c>
      <c r="H1070" s="18">
        <v>1019.5</v>
      </c>
      <c r="I1070" s="18">
        <v>1</v>
      </c>
      <c r="J1070" s="18">
        <v>0</v>
      </c>
      <c r="K1070" s="18">
        <v>0</v>
      </c>
      <c r="L1070" s="18">
        <v>0.8</v>
      </c>
      <c r="M1070" s="18">
        <v>20.100000000000001</v>
      </c>
      <c r="N1070">
        <v>226.4</v>
      </c>
      <c r="O1070">
        <v>27.3</v>
      </c>
      <c r="P1070">
        <v>25.8</v>
      </c>
      <c r="Q1070" s="117">
        <v>0.73680555555555605</v>
      </c>
      <c r="S1070" s="216">
        <f t="shared" si="53"/>
        <v>27.3</v>
      </c>
      <c r="T1070" s="216">
        <f t="shared" si="52"/>
        <v>2.6999999999999993</v>
      </c>
      <c r="U1070" s="208" t="str">
        <f t="shared" si="51"/>
        <v/>
      </c>
      <c r="V1070" s="210"/>
      <c r="W1070" s="238">
        <f t="shared" si="50"/>
        <v>60</v>
      </c>
      <c r="X1070" s="350"/>
      <c r="AT1070" s="129"/>
      <c r="AV1070" s="114"/>
      <c r="AW1070" s="18"/>
      <c r="AY1070" s="130"/>
    </row>
    <row r="1071" spans="2:51" x14ac:dyDescent="0.25">
      <c r="B1071" s="18">
        <v>22.6</v>
      </c>
      <c r="C1071" s="18">
        <v>80</v>
      </c>
      <c r="D1071" s="18">
        <v>22.6</v>
      </c>
      <c r="E1071" s="18">
        <v>5.4</v>
      </c>
      <c r="F1071" s="18">
        <v>7.2</v>
      </c>
      <c r="G1071" s="18">
        <v>270</v>
      </c>
      <c r="H1071" s="18">
        <v>1019.4</v>
      </c>
      <c r="I1071" s="18">
        <v>1</v>
      </c>
      <c r="J1071" s="18">
        <v>0</v>
      </c>
      <c r="K1071" s="18">
        <v>0</v>
      </c>
      <c r="L1071" s="18">
        <v>0.8</v>
      </c>
      <c r="M1071" s="18">
        <v>20.100000000000001</v>
      </c>
      <c r="N1071">
        <v>226.4</v>
      </c>
      <c r="O1071">
        <v>27.3</v>
      </c>
      <c r="P1071">
        <v>25.8</v>
      </c>
      <c r="Q1071" s="117">
        <v>0.73750000000000004</v>
      </c>
      <c r="S1071" s="216">
        <f t="shared" si="53"/>
        <v>27.3</v>
      </c>
      <c r="T1071" s="216">
        <f t="shared" si="52"/>
        <v>2.6999999999999993</v>
      </c>
      <c r="U1071" s="208" t="str">
        <f t="shared" si="51"/>
        <v/>
      </c>
      <c r="V1071" s="210"/>
      <c r="W1071" s="238">
        <f t="shared" si="50"/>
        <v>60</v>
      </c>
      <c r="X1071" s="350"/>
      <c r="AT1071" s="129"/>
      <c r="AV1071" s="114"/>
      <c r="AW1071" s="18"/>
      <c r="AY1071" s="130"/>
    </row>
    <row r="1072" spans="2:51" x14ac:dyDescent="0.25">
      <c r="B1072" s="18">
        <v>22.6</v>
      </c>
      <c r="C1072" s="18">
        <v>80</v>
      </c>
      <c r="D1072" s="18">
        <v>22.6</v>
      </c>
      <c r="E1072" s="18">
        <v>4.3</v>
      </c>
      <c r="F1072" s="18">
        <v>7.2</v>
      </c>
      <c r="G1072" s="18">
        <v>38</v>
      </c>
      <c r="H1072" s="18">
        <v>1019.5</v>
      </c>
      <c r="I1072" s="18">
        <v>1</v>
      </c>
      <c r="J1072" s="18">
        <v>0</v>
      </c>
      <c r="K1072" s="18">
        <v>0</v>
      </c>
      <c r="L1072" s="18">
        <v>0.8</v>
      </c>
      <c r="M1072" s="18">
        <v>20.100000000000001</v>
      </c>
      <c r="N1072">
        <v>226.4</v>
      </c>
      <c r="O1072">
        <v>27.3</v>
      </c>
      <c r="P1072">
        <v>25.8</v>
      </c>
      <c r="Q1072" s="117">
        <v>0.73819444444444404</v>
      </c>
      <c r="S1072" s="216">
        <f t="shared" si="53"/>
        <v>27.3</v>
      </c>
      <c r="T1072" s="216">
        <f t="shared" si="52"/>
        <v>2.6999999999999993</v>
      </c>
      <c r="U1072" s="208" t="str">
        <f t="shared" si="51"/>
        <v/>
      </c>
      <c r="V1072" s="210"/>
      <c r="W1072" s="238">
        <f t="shared" si="50"/>
        <v>60</v>
      </c>
      <c r="X1072" s="350"/>
      <c r="AT1072" s="129"/>
      <c r="AV1072" s="114"/>
      <c r="AW1072" s="18"/>
      <c r="AY1072" s="130"/>
    </row>
    <row r="1073" spans="2:51" x14ac:dyDescent="0.25">
      <c r="B1073" s="18">
        <v>22.7</v>
      </c>
      <c r="C1073" s="18">
        <v>80</v>
      </c>
      <c r="D1073" s="18">
        <v>22.7</v>
      </c>
      <c r="E1073" s="18">
        <v>8.3000000000000007</v>
      </c>
      <c r="F1073" s="18">
        <v>14.8</v>
      </c>
      <c r="G1073" s="18">
        <v>264</v>
      </c>
      <c r="H1073" s="18">
        <v>1019.6</v>
      </c>
      <c r="I1073" s="18">
        <v>2</v>
      </c>
      <c r="J1073" s="18">
        <v>0</v>
      </c>
      <c r="K1073" s="18">
        <v>0</v>
      </c>
      <c r="L1073" s="18">
        <v>0.8</v>
      </c>
      <c r="M1073" s="18">
        <v>20.100000000000001</v>
      </c>
      <c r="N1073">
        <v>226.4</v>
      </c>
      <c r="O1073">
        <v>27.4</v>
      </c>
      <c r="P1073">
        <v>25.8</v>
      </c>
      <c r="Q1073" s="117">
        <v>0.73888888888888904</v>
      </c>
      <c r="S1073" s="216">
        <f t="shared" si="53"/>
        <v>27.4</v>
      </c>
      <c r="T1073" s="216">
        <f t="shared" si="52"/>
        <v>2.6999999999999993</v>
      </c>
      <c r="U1073" s="208" t="str">
        <f t="shared" si="51"/>
        <v/>
      </c>
      <c r="V1073" s="210"/>
      <c r="W1073" s="238">
        <f t="shared" si="50"/>
        <v>60</v>
      </c>
      <c r="X1073" s="350"/>
      <c r="AT1073" s="129"/>
      <c r="AV1073" s="114"/>
      <c r="AW1073" s="18"/>
      <c r="AY1073" s="130"/>
    </row>
    <row r="1074" spans="2:51" x14ac:dyDescent="0.25">
      <c r="B1074" s="18">
        <v>22.7</v>
      </c>
      <c r="C1074" s="18">
        <v>80</v>
      </c>
      <c r="D1074" s="18">
        <v>22.7</v>
      </c>
      <c r="E1074" s="18">
        <v>5</v>
      </c>
      <c r="F1074" s="18">
        <v>7.2</v>
      </c>
      <c r="G1074" s="18">
        <v>313</v>
      </c>
      <c r="H1074" s="18">
        <v>1019.3</v>
      </c>
      <c r="I1074" s="18">
        <v>1</v>
      </c>
      <c r="J1074" s="18">
        <v>0</v>
      </c>
      <c r="K1074" s="18">
        <v>0</v>
      </c>
      <c r="L1074" s="18">
        <v>0.8</v>
      </c>
      <c r="M1074" s="18">
        <v>20.100000000000001</v>
      </c>
      <c r="N1074">
        <v>226.4</v>
      </c>
      <c r="O1074">
        <v>27.4</v>
      </c>
      <c r="P1074">
        <v>25.9</v>
      </c>
      <c r="Q1074" s="117">
        <v>0.73958333333333304</v>
      </c>
      <c r="S1074" s="216">
        <f t="shared" si="53"/>
        <v>27.4</v>
      </c>
      <c r="T1074" s="216">
        <f t="shared" si="52"/>
        <v>2.6999999999999993</v>
      </c>
      <c r="U1074" s="208" t="str">
        <f t="shared" si="51"/>
        <v/>
      </c>
      <c r="V1074" s="210"/>
      <c r="W1074" s="238">
        <f t="shared" ref="W1074:W1137" si="54">IF(OR(O1074&gt;60+2,P1074&gt;B1074+2),60,"")</f>
        <v>60</v>
      </c>
      <c r="X1074" s="350"/>
      <c r="AT1074" s="129"/>
      <c r="AV1074" s="114"/>
      <c r="AW1074" s="18"/>
      <c r="AY1074" s="130"/>
    </row>
    <row r="1075" spans="2:51" x14ac:dyDescent="0.25">
      <c r="B1075" s="18">
        <v>22.8</v>
      </c>
      <c r="C1075" s="18">
        <v>79</v>
      </c>
      <c r="D1075" s="18">
        <v>22.8</v>
      </c>
      <c r="E1075" s="18">
        <v>3.2</v>
      </c>
      <c r="F1075" s="18">
        <v>3.6</v>
      </c>
      <c r="G1075" s="18">
        <v>342</v>
      </c>
      <c r="H1075" s="18">
        <v>1019.6</v>
      </c>
      <c r="I1075" s="18">
        <v>2</v>
      </c>
      <c r="J1075" s="18">
        <v>0</v>
      </c>
      <c r="K1075" s="18">
        <v>0</v>
      </c>
      <c r="L1075" s="18">
        <v>0.8</v>
      </c>
      <c r="M1075" s="18">
        <v>20.100000000000001</v>
      </c>
      <c r="N1075">
        <v>226.4</v>
      </c>
      <c r="O1075">
        <v>27.5</v>
      </c>
      <c r="P1075">
        <v>25.9</v>
      </c>
      <c r="Q1075" s="117">
        <v>0.74027777777777803</v>
      </c>
      <c r="S1075" s="216">
        <f t="shared" si="53"/>
        <v>27.5</v>
      </c>
      <c r="T1075" s="216">
        <f t="shared" si="52"/>
        <v>2.6999999999999993</v>
      </c>
      <c r="U1075" s="208" t="str">
        <f t="shared" si="51"/>
        <v/>
      </c>
      <c r="V1075" s="210"/>
      <c r="W1075" s="238">
        <f t="shared" si="54"/>
        <v>60</v>
      </c>
      <c r="X1075" s="350"/>
      <c r="AT1075" s="129"/>
      <c r="AV1075" s="114"/>
      <c r="AW1075" s="18"/>
      <c r="AY1075" s="130"/>
    </row>
    <row r="1076" spans="2:51" x14ac:dyDescent="0.25">
      <c r="B1076" s="18">
        <v>22.8</v>
      </c>
      <c r="C1076" s="18">
        <v>79</v>
      </c>
      <c r="D1076" s="18">
        <v>22.8</v>
      </c>
      <c r="E1076" s="18">
        <v>14</v>
      </c>
      <c r="F1076" s="18">
        <v>16.600000000000001</v>
      </c>
      <c r="G1076" s="18">
        <v>278</v>
      </c>
      <c r="H1076" s="18">
        <v>1019.6</v>
      </c>
      <c r="I1076" s="18">
        <v>1</v>
      </c>
      <c r="J1076" s="18">
        <v>0</v>
      </c>
      <c r="K1076" s="18">
        <v>0</v>
      </c>
      <c r="L1076" s="18">
        <v>0.8</v>
      </c>
      <c r="M1076" s="18">
        <v>20.100000000000001</v>
      </c>
      <c r="N1076">
        <v>226.4</v>
      </c>
      <c r="O1076">
        <v>27.6</v>
      </c>
      <c r="P1076">
        <v>26</v>
      </c>
      <c r="Q1076" s="117">
        <v>0.74097222222222203</v>
      </c>
      <c r="S1076" s="216">
        <f t="shared" si="53"/>
        <v>27.6</v>
      </c>
      <c r="T1076" s="216">
        <f t="shared" si="52"/>
        <v>2.8000000000000007</v>
      </c>
      <c r="U1076" s="208" t="str">
        <f t="shared" si="51"/>
        <v/>
      </c>
      <c r="V1076" s="210"/>
      <c r="W1076" s="238">
        <f t="shared" si="54"/>
        <v>60</v>
      </c>
      <c r="X1076" s="350"/>
      <c r="AT1076" s="129"/>
      <c r="AV1076" s="114"/>
      <c r="AW1076" s="18"/>
      <c r="AY1076" s="130"/>
    </row>
    <row r="1077" spans="2:51" x14ac:dyDescent="0.25">
      <c r="B1077" s="18">
        <v>22.8</v>
      </c>
      <c r="C1077" s="18">
        <v>79</v>
      </c>
      <c r="D1077" s="18">
        <v>22.8</v>
      </c>
      <c r="E1077" s="18">
        <v>9.6999999999999993</v>
      </c>
      <c r="F1077" s="18">
        <v>13</v>
      </c>
      <c r="G1077" s="18">
        <v>276</v>
      </c>
      <c r="H1077" s="18">
        <v>1019.5</v>
      </c>
      <c r="I1077" s="18">
        <v>1</v>
      </c>
      <c r="J1077" s="18">
        <v>0</v>
      </c>
      <c r="K1077" s="18">
        <v>0</v>
      </c>
      <c r="L1077" s="18">
        <v>0.8</v>
      </c>
      <c r="M1077" s="18">
        <v>20.100000000000001</v>
      </c>
      <c r="N1077">
        <v>226.4</v>
      </c>
      <c r="O1077">
        <v>27.7</v>
      </c>
      <c r="P1077">
        <v>26.1</v>
      </c>
      <c r="Q1077" s="117">
        <v>0.74166666666666703</v>
      </c>
      <c r="S1077" s="216">
        <f t="shared" si="53"/>
        <v>27.7</v>
      </c>
      <c r="T1077" s="216">
        <f t="shared" si="52"/>
        <v>2.8999999999999986</v>
      </c>
      <c r="U1077" s="208" t="str">
        <f t="shared" si="51"/>
        <v/>
      </c>
      <c r="V1077" s="210"/>
      <c r="W1077" s="238">
        <f t="shared" si="54"/>
        <v>60</v>
      </c>
      <c r="X1077" s="350"/>
      <c r="AT1077" s="129"/>
      <c r="AV1077" s="114"/>
      <c r="AW1077" s="18"/>
      <c r="AY1077" s="130"/>
    </row>
    <row r="1078" spans="2:51" x14ac:dyDescent="0.25">
      <c r="B1078" s="18">
        <v>22.8</v>
      </c>
      <c r="C1078" s="18">
        <v>80</v>
      </c>
      <c r="D1078" s="18">
        <v>22.8</v>
      </c>
      <c r="E1078" s="18">
        <v>9.4</v>
      </c>
      <c r="F1078" s="18">
        <v>16.600000000000001</v>
      </c>
      <c r="G1078" s="18">
        <v>268</v>
      </c>
      <c r="H1078" s="18">
        <v>1019.4</v>
      </c>
      <c r="I1078" s="18">
        <v>2</v>
      </c>
      <c r="J1078" s="18">
        <v>0</v>
      </c>
      <c r="K1078" s="18">
        <v>0</v>
      </c>
      <c r="L1078" s="18">
        <v>0.8</v>
      </c>
      <c r="M1078" s="18">
        <v>20.100000000000001</v>
      </c>
      <c r="N1078">
        <v>226.4</v>
      </c>
      <c r="O1078">
        <v>27.8</v>
      </c>
      <c r="P1078">
        <v>26.1</v>
      </c>
      <c r="Q1078" s="117">
        <v>0.74236111111111103</v>
      </c>
      <c r="S1078" s="216">
        <f t="shared" si="53"/>
        <v>27.8</v>
      </c>
      <c r="T1078" s="216">
        <f t="shared" si="52"/>
        <v>3</v>
      </c>
      <c r="U1078" s="208" t="str">
        <f t="shared" si="51"/>
        <v/>
      </c>
      <c r="V1078" s="210"/>
      <c r="W1078" s="238">
        <f t="shared" si="54"/>
        <v>60</v>
      </c>
      <c r="X1078" s="350"/>
      <c r="AT1078" s="129"/>
      <c r="AV1078" s="114"/>
      <c r="AW1078" s="18"/>
      <c r="AY1078" s="130"/>
    </row>
    <row r="1079" spans="2:51" x14ac:dyDescent="0.25">
      <c r="B1079" s="18">
        <v>22.8</v>
      </c>
      <c r="C1079" s="18">
        <v>80</v>
      </c>
      <c r="D1079" s="18">
        <v>22.8</v>
      </c>
      <c r="E1079" s="18">
        <v>5</v>
      </c>
      <c r="F1079" s="18">
        <v>11.2</v>
      </c>
      <c r="G1079" s="18">
        <v>251</v>
      </c>
      <c r="H1079" s="18">
        <v>1019.5</v>
      </c>
      <c r="I1079" s="18">
        <v>1</v>
      </c>
      <c r="J1079" s="18">
        <v>0</v>
      </c>
      <c r="K1079" s="18">
        <v>0</v>
      </c>
      <c r="L1079" s="18">
        <v>0.8</v>
      </c>
      <c r="M1079" s="18">
        <v>20.100000000000001</v>
      </c>
      <c r="N1079">
        <v>226.4</v>
      </c>
      <c r="O1079">
        <v>27.8</v>
      </c>
      <c r="P1079">
        <v>26.1</v>
      </c>
      <c r="Q1079" s="117">
        <v>0.74305555555555602</v>
      </c>
      <c r="S1079" s="216">
        <f t="shared" si="53"/>
        <v>27.8</v>
      </c>
      <c r="T1079" s="216">
        <f t="shared" si="52"/>
        <v>3</v>
      </c>
      <c r="U1079" s="208" t="str">
        <f t="shared" si="51"/>
        <v/>
      </c>
      <c r="V1079" s="210"/>
      <c r="W1079" s="238">
        <f t="shared" si="54"/>
        <v>60</v>
      </c>
      <c r="X1079" s="350"/>
      <c r="AT1079" s="129"/>
      <c r="AV1079" s="114"/>
      <c r="AW1079" s="18"/>
      <c r="AY1079" s="130"/>
    </row>
    <row r="1080" spans="2:51" x14ac:dyDescent="0.25">
      <c r="B1080" s="18">
        <v>22.9</v>
      </c>
      <c r="C1080" s="18">
        <v>79</v>
      </c>
      <c r="D1080" s="18">
        <v>22.9</v>
      </c>
      <c r="E1080" s="18">
        <v>4</v>
      </c>
      <c r="F1080" s="18">
        <v>5.4</v>
      </c>
      <c r="G1080" s="18">
        <v>5</v>
      </c>
      <c r="H1080" s="18">
        <v>1019.4</v>
      </c>
      <c r="I1080" s="18">
        <v>1</v>
      </c>
      <c r="J1080" s="18">
        <v>0</v>
      </c>
      <c r="K1080" s="18">
        <v>0</v>
      </c>
      <c r="L1080" s="18">
        <v>0.8</v>
      </c>
      <c r="M1080" s="18">
        <v>20.100000000000001</v>
      </c>
      <c r="N1080">
        <v>226.4</v>
      </c>
      <c r="O1080">
        <v>27.8</v>
      </c>
      <c r="P1080">
        <v>26.2</v>
      </c>
      <c r="Q1080" s="117">
        <v>0.74375000000000002</v>
      </c>
      <c r="S1080" s="216">
        <f t="shared" si="53"/>
        <v>27.8</v>
      </c>
      <c r="T1080" s="216">
        <f t="shared" si="52"/>
        <v>2.9000000000000021</v>
      </c>
      <c r="U1080" s="208" t="str">
        <f t="shared" si="51"/>
        <v/>
      </c>
      <c r="V1080" s="210"/>
      <c r="W1080" s="238">
        <f t="shared" si="54"/>
        <v>60</v>
      </c>
      <c r="X1080" s="350"/>
      <c r="AT1080" s="129"/>
      <c r="AV1080" s="114"/>
      <c r="AW1080" s="18"/>
      <c r="AY1080" s="130"/>
    </row>
    <row r="1081" spans="2:51" x14ac:dyDescent="0.25">
      <c r="B1081" s="18">
        <v>22.9</v>
      </c>
      <c r="C1081" s="18">
        <v>80</v>
      </c>
      <c r="D1081" s="18">
        <v>22.9</v>
      </c>
      <c r="E1081" s="18">
        <v>8.6</v>
      </c>
      <c r="F1081" s="18">
        <v>13</v>
      </c>
      <c r="G1081" s="18">
        <v>237</v>
      </c>
      <c r="H1081" s="18">
        <v>1019.4</v>
      </c>
      <c r="I1081" s="18">
        <v>1</v>
      </c>
      <c r="J1081" s="18">
        <v>0</v>
      </c>
      <c r="K1081" s="18">
        <v>0</v>
      </c>
      <c r="L1081" s="18">
        <v>0.8</v>
      </c>
      <c r="M1081" s="18">
        <v>20.100000000000001</v>
      </c>
      <c r="N1081">
        <v>226.4</v>
      </c>
      <c r="O1081">
        <v>27.8</v>
      </c>
      <c r="P1081">
        <v>26.2</v>
      </c>
      <c r="Q1081" s="117">
        <v>0.74444444444444402</v>
      </c>
      <c r="S1081" s="216">
        <f t="shared" si="53"/>
        <v>27.8</v>
      </c>
      <c r="T1081" s="216">
        <f t="shared" si="52"/>
        <v>2.9000000000000021</v>
      </c>
      <c r="U1081" s="208" t="str">
        <f t="shared" si="51"/>
        <v/>
      </c>
      <c r="V1081" s="210"/>
      <c r="W1081" s="238">
        <f t="shared" si="54"/>
        <v>60</v>
      </c>
      <c r="X1081" s="350"/>
      <c r="AT1081" s="129"/>
      <c r="AV1081" s="114"/>
      <c r="AW1081" s="18"/>
      <c r="AY1081" s="130"/>
    </row>
    <row r="1082" spans="2:51" x14ac:dyDescent="0.25">
      <c r="B1082" s="18">
        <v>22.9</v>
      </c>
      <c r="C1082" s="18">
        <v>80</v>
      </c>
      <c r="D1082" s="18">
        <v>22.9</v>
      </c>
      <c r="E1082" s="18">
        <v>6.1</v>
      </c>
      <c r="F1082" s="18">
        <v>9.4</v>
      </c>
      <c r="G1082" s="18">
        <v>299</v>
      </c>
      <c r="H1082" s="18">
        <v>1019.7</v>
      </c>
      <c r="I1082" s="18">
        <v>1</v>
      </c>
      <c r="J1082" s="18">
        <v>0</v>
      </c>
      <c r="K1082" s="18">
        <v>0</v>
      </c>
      <c r="L1082" s="18">
        <v>0.8</v>
      </c>
      <c r="M1082" s="18">
        <v>20.100000000000001</v>
      </c>
      <c r="N1082">
        <v>226.4</v>
      </c>
      <c r="O1082">
        <v>27.8</v>
      </c>
      <c r="P1082">
        <v>26.2</v>
      </c>
      <c r="Q1082" s="117">
        <v>0.74513888888888902</v>
      </c>
      <c r="S1082" s="216">
        <f t="shared" si="53"/>
        <v>27.8</v>
      </c>
      <c r="T1082" s="216">
        <f t="shared" si="52"/>
        <v>2.9000000000000021</v>
      </c>
      <c r="U1082" s="208" t="str">
        <f t="shared" si="51"/>
        <v/>
      </c>
      <c r="V1082" s="210"/>
      <c r="W1082" s="238">
        <f t="shared" si="54"/>
        <v>60</v>
      </c>
      <c r="X1082" s="350"/>
      <c r="AT1082" s="129"/>
      <c r="AV1082" s="114"/>
      <c r="AW1082" s="18"/>
      <c r="AY1082" s="130"/>
    </row>
    <row r="1083" spans="2:51" x14ac:dyDescent="0.25">
      <c r="B1083" s="18">
        <v>22.7</v>
      </c>
      <c r="C1083" s="18">
        <v>80</v>
      </c>
      <c r="D1083" s="18">
        <v>22.7</v>
      </c>
      <c r="E1083" s="18">
        <v>7.2</v>
      </c>
      <c r="F1083" s="18">
        <v>9.4</v>
      </c>
      <c r="G1083" s="18">
        <v>255</v>
      </c>
      <c r="H1083" s="18">
        <v>1019.4</v>
      </c>
      <c r="I1083" s="18">
        <v>1</v>
      </c>
      <c r="J1083" s="18">
        <v>0</v>
      </c>
      <c r="K1083" s="18">
        <v>0</v>
      </c>
      <c r="L1083" s="18">
        <v>0.8</v>
      </c>
      <c r="M1083" s="18">
        <v>20.100000000000001</v>
      </c>
      <c r="N1083">
        <v>226.4</v>
      </c>
      <c r="O1083">
        <v>27.7</v>
      </c>
      <c r="P1083">
        <v>26.2</v>
      </c>
      <c r="Q1083" s="117">
        <v>0.74583333333333302</v>
      </c>
      <c r="S1083" s="216">
        <f t="shared" si="53"/>
        <v>27.7</v>
      </c>
      <c r="T1083" s="216">
        <f t="shared" si="52"/>
        <v>3</v>
      </c>
      <c r="U1083" s="208" t="str">
        <f t="shared" si="51"/>
        <v/>
      </c>
      <c r="V1083" s="210"/>
      <c r="W1083" s="238">
        <f t="shared" si="54"/>
        <v>60</v>
      </c>
      <c r="X1083" s="350"/>
      <c r="AT1083" s="129"/>
      <c r="AV1083" s="114"/>
      <c r="AW1083" s="18"/>
      <c r="AY1083" s="130"/>
    </row>
    <row r="1084" spans="2:51" x14ac:dyDescent="0.25">
      <c r="B1084" s="18">
        <v>22.6</v>
      </c>
      <c r="C1084" s="18">
        <v>81</v>
      </c>
      <c r="D1084" s="18">
        <v>22.6</v>
      </c>
      <c r="E1084" s="18">
        <v>6.5</v>
      </c>
      <c r="F1084" s="18">
        <v>9.4</v>
      </c>
      <c r="G1084" s="18">
        <v>212</v>
      </c>
      <c r="H1084" s="18">
        <v>1019.5</v>
      </c>
      <c r="I1084" s="18">
        <v>1</v>
      </c>
      <c r="J1084" s="18">
        <v>0</v>
      </c>
      <c r="K1084" s="18">
        <v>0</v>
      </c>
      <c r="L1084" s="18">
        <v>0.8</v>
      </c>
      <c r="M1084" s="18">
        <v>20.100000000000001</v>
      </c>
      <c r="N1084">
        <v>226.4</v>
      </c>
      <c r="O1084">
        <v>27.6</v>
      </c>
      <c r="P1084">
        <v>26.2</v>
      </c>
      <c r="Q1084" s="117">
        <v>0.74652777777777801</v>
      </c>
      <c r="S1084" s="216">
        <f t="shared" si="53"/>
        <v>27.6</v>
      </c>
      <c r="T1084" s="216">
        <f t="shared" si="52"/>
        <v>3</v>
      </c>
      <c r="U1084" s="208" t="str">
        <f t="shared" si="51"/>
        <v/>
      </c>
      <c r="V1084" s="210"/>
      <c r="W1084" s="238">
        <f t="shared" si="54"/>
        <v>60</v>
      </c>
      <c r="X1084" s="350"/>
      <c r="AT1084" s="129"/>
      <c r="AV1084" s="114"/>
      <c r="AW1084" s="18"/>
      <c r="AY1084" s="130"/>
    </row>
    <row r="1085" spans="2:51" x14ac:dyDescent="0.25">
      <c r="B1085" s="18">
        <v>22.6</v>
      </c>
      <c r="C1085" s="18">
        <v>81</v>
      </c>
      <c r="D1085" s="18">
        <v>22.6</v>
      </c>
      <c r="E1085" s="18">
        <v>7.6</v>
      </c>
      <c r="F1085" s="18">
        <v>9.4</v>
      </c>
      <c r="G1085" s="18">
        <v>300</v>
      </c>
      <c r="H1085" s="18">
        <v>1019.6</v>
      </c>
      <c r="I1085" s="18">
        <v>1</v>
      </c>
      <c r="J1085" s="18">
        <v>0</v>
      </c>
      <c r="K1085" s="18">
        <v>0</v>
      </c>
      <c r="L1085" s="18">
        <v>0.8</v>
      </c>
      <c r="M1085" s="18">
        <v>20.100000000000001</v>
      </c>
      <c r="N1085">
        <v>226.4</v>
      </c>
      <c r="O1085">
        <v>27.5</v>
      </c>
      <c r="P1085">
        <v>26.1</v>
      </c>
      <c r="Q1085" s="117">
        <v>0.74722222222222201</v>
      </c>
      <c r="S1085" s="216">
        <f t="shared" si="53"/>
        <v>27.5</v>
      </c>
      <c r="T1085" s="216">
        <f t="shared" si="52"/>
        <v>2.8999999999999986</v>
      </c>
      <c r="U1085" s="208" t="str">
        <f t="shared" si="51"/>
        <v/>
      </c>
      <c r="V1085" s="210"/>
      <c r="W1085" s="238">
        <f t="shared" si="54"/>
        <v>60</v>
      </c>
      <c r="X1085" s="350"/>
      <c r="AT1085" s="129"/>
      <c r="AV1085" s="114"/>
      <c r="AW1085" s="18"/>
      <c r="AY1085" s="130"/>
    </row>
    <row r="1086" spans="2:51" x14ac:dyDescent="0.25">
      <c r="B1086" s="18">
        <v>22.5</v>
      </c>
      <c r="C1086" s="18">
        <v>82</v>
      </c>
      <c r="D1086" s="18">
        <v>22.5</v>
      </c>
      <c r="E1086" s="18">
        <v>6.5</v>
      </c>
      <c r="F1086" s="18">
        <v>9.4</v>
      </c>
      <c r="G1086" s="18">
        <v>240</v>
      </c>
      <c r="H1086" s="18">
        <v>1019.6</v>
      </c>
      <c r="I1086" s="18">
        <v>1</v>
      </c>
      <c r="J1086" s="18">
        <v>0</v>
      </c>
      <c r="K1086" s="18">
        <v>0</v>
      </c>
      <c r="L1086" s="18">
        <v>0.8</v>
      </c>
      <c r="M1086" s="18">
        <v>20.100000000000001</v>
      </c>
      <c r="N1086">
        <v>226.4</v>
      </c>
      <c r="O1086">
        <v>27.4</v>
      </c>
      <c r="P1086">
        <v>26</v>
      </c>
      <c r="Q1086" s="117">
        <v>0.74791666666666701</v>
      </c>
      <c r="S1086" s="216">
        <f t="shared" si="53"/>
        <v>27.4</v>
      </c>
      <c r="T1086" s="216">
        <f t="shared" si="52"/>
        <v>2.8999999999999986</v>
      </c>
      <c r="U1086" s="208" t="str">
        <f t="shared" si="51"/>
        <v/>
      </c>
      <c r="V1086" s="210"/>
      <c r="W1086" s="238">
        <f t="shared" si="54"/>
        <v>60</v>
      </c>
      <c r="X1086" s="350"/>
      <c r="AT1086" s="129"/>
      <c r="AV1086" s="114"/>
      <c r="AW1086" s="18"/>
      <c r="AY1086" s="130"/>
    </row>
    <row r="1087" spans="2:51" x14ac:dyDescent="0.25">
      <c r="B1087" s="18">
        <v>22.4</v>
      </c>
      <c r="C1087" s="18">
        <v>82</v>
      </c>
      <c r="D1087" s="18">
        <v>22.4</v>
      </c>
      <c r="E1087" s="18">
        <v>8.3000000000000007</v>
      </c>
      <c r="F1087" s="18">
        <v>13</v>
      </c>
      <c r="G1087" s="18">
        <v>226</v>
      </c>
      <c r="H1087" s="18">
        <v>1019.5</v>
      </c>
      <c r="I1087" s="18">
        <v>1</v>
      </c>
      <c r="J1087" s="18">
        <v>0</v>
      </c>
      <c r="K1087" s="18">
        <v>0</v>
      </c>
      <c r="L1087" s="18">
        <v>0.8</v>
      </c>
      <c r="M1087" s="18">
        <v>20.100000000000001</v>
      </c>
      <c r="N1087">
        <v>226.4</v>
      </c>
      <c r="O1087">
        <v>27.3</v>
      </c>
      <c r="P1087">
        <v>26</v>
      </c>
      <c r="Q1087" s="117">
        <v>0.74861111111111101</v>
      </c>
      <c r="S1087" s="216">
        <f t="shared" si="53"/>
        <v>27.3</v>
      </c>
      <c r="T1087" s="216">
        <f t="shared" si="52"/>
        <v>2.9000000000000021</v>
      </c>
      <c r="U1087" s="208" t="str">
        <f t="shared" si="51"/>
        <v/>
      </c>
      <c r="V1087" s="210"/>
      <c r="W1087" s="238">
        <f t="shared" si="54"/>
        <v>60</v>
      </c>
      <c r="X1087" s="350"/>
      <c r="AT1087" s="129"/>
      <c r="AV1087" s="114"/>
      <c r="AW1087" s="18"/>
      <c r="AY1087" s="130"/>
    </row>
    <row r="1088" spans="2:51" x14ac:dyDescent="0.25">
      <c r="B1088" s="18">
        <v>22.2</v>
      </c>
      <c r="C1088" s="18">
        <v>82</v>
      </c>
      <c r="D1088" s="18">
        <v>22.2</v>
      </c>
      <c r="E1088" s="18">
        <v>12.6</v>
      </c>
      <c r="F1088" s="18">
        <v>16.600000000000001</v>
      </c>
      <c r="G1088" s="18">
        <v>283</v>
      </c>
      <c r="H1088" s="18">
        <v>1019.6</v>
      </c>
      <c r="I1088" s="18">
        <v>1</v>
      </c>
      <c r="J1088" s="18">
        <v>0</v>
      </c>
      <c r="K1088" s="18">
        <v>0</v>
      </c>
      <c r="L1088" s="18">
        <v>0.8</v>
      </c>
      <c r="M1088" s="18">
        <v>20.100000000000001</v>
      </c>
      <c r="N1088">
        <v>226.4</v>
      </c>
      <c r="O1088">
        <v>27.2</v>
      </c>
      <c r="P1088">
        <v>25.9</v>
      </c>
      <c r="Q1088" s="117">
        <v>0.749305555555556</v>
      </c>
      <c r="S1088" s="216">
        <f t="shared" si="53"/>
        <v>27.2</v>
      </c>
      <c r="T1088" s="216">
        <f t="shared" si="52"/>
        <v>3</v>
      </c>
      <c r="U1088" s="208" t="str">
        <f t="shared" si="51"/>
        <v/>
      </c>
      <c r="V1088" s="210"/>
      <c r="W1088" s="238">
        <f t="shared" si="54"/>
        <v>60</v>
      </c>
      <c r="X1088" s="350"/>
      <c r="AT1088" s="129"/>
      <c r="AV1088" s="114"/>
      <c r="AW1088" s="18"/>
      <c r="AY1088" s="130"/>
    </row>
    <row r="1089" spans="2:51" x14ac:dyDescent="0.25">
      <c r="B1089" s="18">
        <v>22.2</v>
      </c>
      <c r="C1089" s="18">
        <v>82</v>
      </c>
      <c r="D1089" s="18">
        <v>22.2</v>
      </c>
      <c r="E1089" s="18">
        <v>10.1</v>
      </c>
      <c r="F1089" s="18">
        <v>13</v>
      </c>
      <c r="G1089" s="18">
        <v>255</v>
      </c>
      <c r="H1089" s="18">
        <v>1019.5</v>
      </c>
      <c r="I1089" s="18">
        <v>1</v>
      </c>
      <c r="J1089" s="18">
        <v>0</v>
      </c>
      <c r="K1089" s="18">
        <v>0</v>
      </c>
      <c r="L1089" s="18">
        <v>0.8</v>
      </c>
      <c r="M1089" s="18">
        <v>20.100000000000001</v>
      </c>
      <c r="N1089">
        <v>226.4</v>
      </c>
      <c r="O1089">
        <v>27.1</v>
      </c>
      <c r="P1089">
        <v>25.8</v>
      </c>
      <c r="Q1089" s="117">
        <v>0.75</v>
      </c>
      <c r="S1089" s="216">
        <f t="shared" si="53"/>
        <v>27.1</v>
      </c>
      <c r="T1089" s="216">
        <f t="shared" si="52"/>
        <v>2.9000000000000021</v>
      </c>
      <c r="U1089" s="208" t="str">
        <f t="shared" si="51"/>
        <v/>
      </c>
      <c r="V1089" s="210"/>
      <c r="W1089" s="238">
        <f t="shared" si="54"/>
        <v>60</v>
      </c>
      <c r="X1089" s="350"/>
      <c r="AT1089" s="129"/>
      <c r="AV1089" s="114"/>
      <c r="AW1089" s="18"/>
      <c r="AY1089" s="130"/>
    </row>
    <row r="1090" spans="2:51" x14ac:dyDescent="0.25">
      <c r="B1090" s="18">
        <v>22.1</v>
      </c>
      <c r="C1090" s="18">
        <v>83</v>
      </c>
      <c r="D1090" s="18">
        <v>22.1</v>
      </c>
      <c r="E1090" s="18">
        <v>9</v>
      </c>
      <c r="F1090" s="18">
        <v>14.8</v>
      </c>
      <c r="G1090" s="18">
        <v>243</v>
      </c>
      <c r="H1090" s="18">
        <v>1019.4</v>
      </c>
      <c r="I1090" s="18">
        <v>1</v>
      </c>
      <c r="J1090" s="18">
        <v>0</v>
      </c>
      <c r="K1090" s="18">
        <v>0</v>
      </c>
      <c r="L1090" s="18">
        <v>0.8</v>
      </c>
      <c r="M1090" s="18">
        <v>20.100000000000001</v>
      </c>
      <c r="N1090">
        <v>226.4</v>
      </c>
      <c r="O1090">
        <v>26.9</v>
      </c>
      <c r="P1090">
        <v>25.7</v>
      </c>
      <c r="Q1090" s="117">
        <v>0.750694444444444</v>
      </c>
      <c r="S1090" s="216">
        <f t="shared" si="53"/>
        <v>26.9</v>
      </c>
      <c r="T1090" s="216">
        <f t="shared" si="52"/>
        <v>2.7999999999999972</v>
      </c>
      <c r="U1090" s="208" t="str">
        <f t="shared" si="51"/>
        <v/>
      </c>
      <c r="V1090" s="210"/>
      <c r="W1090" s="238">
        <f t="shared" si="54"/>
        <v>60</v>
      </c>
      <c r="X1090" s="350"/>
      <c r="AT1090" s="129"/>
      <c r="AV1090" s="114"/>
      <c r="AW1090" s="18"/>
      <c r="AY1090" s="130"/>
    </row>
    <row r="1091" spans="2:51" x14ac:dyDescent="0.25">
      <c r="B1091" s="18">
        <v>22.1</v>
      </c>
      <c r="C1091" s="18">
        <v>83</v>
      </c>
      <c r="D1091" s="18">
        <v>22.1</v>
      </c>
      <c r="E1091" s="18">
        <v>11.2</v>
      </c>
      <c r="F1091" s="18">
        <v>13</v>
      </c>
      <c r="G1091" s="18">
        <v>248</v>
      </c>
      <c r="H1091" s="18">
        <v>1019.5</v>
      </c>
      <c r="I1091" s="18">
        <v>1</v>
      </c>
      <c r="J1091" s="18">
        <v>0</v>
      </c>
      <c r="K1091" s="18">
        <v>0</v>
      </c>
      <c r="L1091" s="18">
        <v>0.8</v>
      </c>
      <c r="M1091" s="18">
        <v>20.100000000000001</v>
      </c>
      <c r="N1091">
        <v>226.4</v>
      </c>
      <c r="O1091">
        <v>26.8</v>
      </c>
      <c r="P1091">
        <v>25.5</v>
      </c>
      <c r="Q1091" s="117">
        <v>0.75138888888888899</v>
      </c>
      <c r="S1091" s="216">
        <f t="shared" si="53"/>
        <v>26.8</v>
      </c>
      <c r="T1091" s="216">
        <f t="shared" si="52"/>
        <v>2.6999999999999993</v>
      </c>
      <c r="U1091" s="208" t="str">
        <f t="shared" si="51"/>
        <v/>
      </c>
      <c r="V1091" s="210"/>
      <c r="W1091" s="238">
        <f t="shared" si="54"/>
        <v>60</v>
      </c>
      <c r="X1091" s="350"/>
      <c r="AT1091" s="129"/>
      <c r="AV1091" s="114"/>
      <c r="AW1091" s="18"/>
      <c r="AY1091" s="130"/>
    </row>
    <row r="1092" spans="2:51" x14ac:dyDescent="0.25">
      <c r="B1092" s="18">
        <v>22</v>
      </c>
      <c r="C1092" s="18">
        <v>83</v>
      </c>
      <c r="D1092" s="18">
        <v>22</v>
      </c>
      <c r="E1092" s="18">
        <v>7.2</v>
      </c>
      <c r="F1092" s="18">
        <v>9.4</v>
      </c>
      <c r="G1092" s="18">
        <v>297</v>
      </c>
      <c r="H1092" s="18">
        <v>1019.4</v>
      </c>
      <c r="I1092" s="18">
        <v>1</v>
      </c>
      <c r="J1092" s="18">
        <v>0</v>
      </c>
      <c r="K1092" s="18">
        <v>0</v>
      </c>
      <c r="L1092" s="18">
        <v>0.8</v>
      </c>
      <c r="M1092" s="18">
        <v>20.100000000000001</v>
      </c>
      <c r="N1092">
        <v>226.4</v>
      </c>
      <c r="O1092">
        <v>26.7</v>
      </c>
      <c r="P1092">
        <v>25.5</v>
      </c>
      <c r="Q1092" s="117">
        <v>0.75208333333333299</v>
      </c>
      <c r="S1092" s="216">
        <f t="shared" si="53"/>
        <v>26.7</v>
      </c>
      <c r="T1092" s="216">
        <f t="shared" si="52"/>
        <v>2.6999999999999993</v>
      </c>
      <c r="U1092" s="208" t="str">
        <f t="shared" si="51"/>
        <v/>
      </c>
      <c r="V1092" s="210"/>
      <c r="W1092" s="238">
        <f t="shared" si="54"/>
        <v>60</v>
      </c>
      <c r="X1092" s="350"/>
      <c r="AT1092" s="129"/>
      <c r="AV1092" s="114"/>
      <c r="AW1092" s="18"/>
      <c r="AY1092" s="130"/>
    </row>
    <row r="1093" spans="2:51" x14ac:dyDescent="0.25">
      <c r="B1093" s="18">
        <v>22</v>
      </c>
      <c r="C1093" s="18">
        <v>83</v>
      </c>
      <c r="D1093" s="18">
        <v>22</v>
      </c>
      <c r="E1093" s="18">
        <v>10.4</v>
      </c>
      <c r="F1093" s="18">
        <v>13</v>
      </c>
      <c r="G1093" s="18">
        <v>272</v>
      </c>
      <c r="H1093" s="18">
        <v>1019.4</v>
      </c>
      <c r="I1093" s="18">
        <v>1</v>
      </c>
      <c r="J1093" s="18">
        <v>0</v>
      </c>
      <c r="K1093" s="18">
        <v>0</v>
      </c>
      <c r="L1093" s="18">
        <v>0.8</v>
      </c>
      <c r="M1093" s="18">
        <v>20.100000000000001</v>
      </c>
      <c r="N1093">
        <v>226.4</v>
      </c>
      <c r="O1093">
        <v>26.6</v>
      </c>
      <c r="P1093">
        <v>25.4</v>
      </c>
      <c r="Q1093" s="117">
        <v>0.75277777777777799</v>
      </c>
      <c r="S1093" s="216">
        <f t="shared" si="53"/>
        <v>26.6</v>
      </c>
      <c r="T1093" s="216">
        <f t="shared" si="52"/>
        <v>2.6000000000000014</v>
      </c>
      <c r="U1093" s="208" t="str">
        <f t="shared" si="51"/>
        <v/>
      </c>
      <c r="V1093" s="210"/>
      <c r="W1093" s="238">
        <f t="shared" si="54"/>
        <v>60</v>
      </c>
      <c r="X1093" s="350"/>
      <c r="AT1093" s="129"/>
      <c r="AV1093" s="114"/>
      <c r="AW1093" s="18"/>
      <c r="AY1093" s="130"/>
    </row>
    <row r="1094" spans="2:51" x14ac:dyDescent="0.25">
      <c r="B1094" s="18">
        <v>22</v>
      </c>
      <c r="C1094" s="18">
        <v>83</v>
      </c>
      <c r="D1094" s="18">
        <v>22</v>
      </c>
      <c r="E1094" s="18">
        <v>5</v>
      </c>
      <c r="F1094" s="18">
        <v>7.2</v>
      </c>
      <c r="G1094" s="18">
        <v>265</v>
      </c>
      <c r="H1094" s="18">
        <v>1019.3</v>
      </c>
      <c r="I1094" s="18">
        <v>1</v>
      </c>
      <c r="J1094" s="18">
        <v>0</v>
      </c>
      <c r="K1094" s="18">
        <v>0</v>
      </c>
      <c r="L1094" s="18">
        <v>0.8</v>
      </c>
      <c r="M1094" s="18">
        <v>20.100000000000001</v>
      </c>
      <c r="N1094">
        <v>226.4</v>
      </c>
      <c r="O1094">
        <v>26.4</v>
      </c>
      <c r="P1094">
        <v>25.3</v>
      </c>
      <c r="Q1094" s="117">
        <v>0.75347222222222199</v>
      </c>
      <c r="S1094" s="216">
        <f t="shared" si="53"/>
        <v>26.4</v>
      </c>
      <c r="T1094" s="216">
        <f t="shared" si="52"/>
        <v>2.3999999999999986</v>
      </c>
      <c r="U1094" s="208" t="str">
        <f t="shared" si="51"/>
        <v/>
      </c>
      <c r="V1094" s="210"/>
      <c r="W1094" s="238">
        <f t="shared" si="54"/>
        <v>60</v>
      </c>
      <c r="X1094" s="350"/>
      <c r="AT1094" s="129"/>
      <c r="AV1094" s="114"/>
      <c r="AW1094" s="18"/>
      <c r="AY1094" s="130"/>
    </row>
    <row r="1095" spans="2:51" x14ac:dyDescent="0.25">
      <c r="B1095" s="18">
        <v>22</v>
      </c>
      <c r="C1095" s="18">
        <v>83</v>
      </c>
      <c r="D1095" s="18">
        <v>22</v>
      </c>
      <c r="E1095" s="18">
        <v>7.2</v>
      </c>
      <c r="F1095" s="18">
        <v>9.4</v>
      </c>
      <c r="G1095" s="18">
        <v>251</v>
      </c>
      <c r="H1095" s="18">
        <v>1019.4</v>
      </c>
      <c r="I1095" s="18">
        <v>1</v>
      </c>
      <c r="J1095" s="18">
        <v>0</v>
      </c>
      <c r="K1095" s="18">
        <v>0</v>
      </c>
      <c r="L1095" s="18">
        <v>0.8</v>
      </c>
      <c r="M1095" s="18">
        <v>20.100000000000001</v>
      </c>
      <c r="N1095">
        <v>226.4</v>
      </c>
      <c r="O1095">
        <v>26.3</v>
      </c>
      <c r="P1095">
        <v>25.2</v>
      </c>
      <c r="Q1095" s="117">
        <v>0.75416666666666698</v>
      </c>
      <c r="S1095" s="216">
        <f t="shared" si="53"/>
        <v>26.3</v>
      </c>
      <c r="T1095" s="216">
        <f t="shared" si="52"/>
        <v>2.3000000000000007</v>
      </c>
      <c r="U1095" s="208" t="str">
        <f t="shared" si="51"/>
        <v/>
      </c>
      <c r="V1095" s="210"/>
      <c r="W1095" s="238">
        <f t="shared" si="54"/>
        <v>60</v>
      </c>
      <c r="X1095" s="350"/>
      <c r="AT1095" s="129"/>
      <c r="AV1095" s="114"/>
      <c r="AW1095" s="18"/>
      <c r="AY1095" s="130"/>
    </row>
    <row r="1096" spans="2:51" x14ac:dyDescent="0.25">
      <c r="B1096" s="18">
        <v>22</v>
      </c>
      <c r="C1096" s="18">
        <v>83</v>
      </c>
      <c r="D1096" s="18">
        <v>22</v>
      </c>
      <c r="E1096" s="18">
        <v>6.1</v>
      </c>
      <c r="F1096" s="18">
        <v>7.2</v>
      </c>
      <c r="G1096" s="18">
        <v>224</v>
      </c>
      <c r="H1096" s="18">
        <v>1019.5</v>
      </c>
      <c r="I1096" s="18">
        <v>1</v>
      </c>
      <c r="J1096" s="18">
        <v>0</v>
      </c>
      <c r="K1096" s="18">
        <v>0</v>
      </c>
      <c r="L1096" s="18">
        <v>0.8</v>
      </c>
      <c r="M1096" s="18">
        <v>20.100000000000001</v>
      </c>
      <c r="N1096">
        <v>226.4</v>
      </c>
      <c r="O1096">
        <v>26.3</v>
      </c>
      <c r="P1096">
        <v>25.1</v>
      </c>
      <c r="Q1096" s="117">
        <v>0.75486111111111098</v>
      </c>
      <c r="S1096" s="216">
        <f t="shared" si="53"/>
        <v>26.3</v>
      </c>
      <c r="T1096" s="216">
        <f t="shared" si="52"/>
        <v>2.3000000000000007</v>
      </c>
      <c r="U1096" s="208" t="str">
        <f t="shared" si="51"/>
        <v/>
      </c>
      <c r="V1096" s="210"/>
      <c r="W1096" s="238">
        <f t="shared" si="54"/>
        <v>60</v>
      </c>
      <c r="X1096" s="350"/>
      <c r="AT1096" s="129"/>
      <c r="AV1096" s="114"/>
      <c r="AW1096" s="18"/>
      <c r="AY1096" s="130"/>
    </row>
    <row r="1097" spans="2:51" x14ac:dyDescent="0.25">
      <c r="B1097" s="18">
        <v>22</v>
      </c>
      <c r="C1097" s="18">
        <v>83</v>
      </c>
      <c r="D1097" s="18">
        <v>22</v>
      </c>
      <c r="E1097" s="18">
        <v>7.2</v>
      </c>
      <c r="F1097" s="18">
        <v>9.4</v>
      </c>
      <c r="G1097" s="18">
        <v>275</v>
      </c>
      <c r="H1097" s="18">
        <v>1019.4</v>
      </c>
      <c r="I1097" s="18">
        <v>1</v>
      </c>
      <c r="J1097" s="18">
        <v>0</v>
      </c>
      <c r="K1097" s="18">
        <v>0</v>
      </c>
      <c r="L1097" s="18">
        <v>0.8</v>
      </c>
      <c r="M1097" s="18">
        <v>20.100000000000001</v>
      </c>
      <c r="N1097">
        <v>226.4</v>
      </c>
      <c r="O1097">
        <v>26.2</v>
      </c>
      <c r="P1097">
        <v>25</v>
      </c>
      <c r="Q1097" s="117">
        <v>0.75555555555555598</v>
      </c>
      <c r="S1097" s="216">
        <f t="shared" si="53"/>
        <v>26.2</v>
      </c>
      <c r="T1097" s="216">
        <f t="shared" si="52"/>
        <v>2.1999999999999993</v>
      </c>
      <c r="U1097" s="208" t="str">
        <f t="shared" si="51"/>
        <v/>
      </c>
      <c r="V1097" s="210"/>
      <c r="W1097" s="238">
        <f t="shared" si="54"/>
        <v>60</v>
      </c>
      <c r="X1097" s="350"/>
      <c r="AT1097" s="129"/>
      <c r="AV1097" s="114"/>
      <c r="AW1097" s="18"/>
      <c r="AY1097" s="130"/>
    </row>
    <row r="1098" spans="2:51" x14ac:dyDescent="0.25">
      <c r="B1098" s="18">
        <v>22</v>
      </c>
      <c r="C1098" s="18">
        <v>83</v>
      </c>
      <c r="D1098" s="18">
        <v>22</v>
      </c>
      <c r="E1098" s="18">
        <v>5.4</v>
      </c>
      <c r="F1098" s="18">
        <v>7.2</v>
      </c>
      <c r="G1098" s="18">
        <v>149</v>
      </c>
      <c r="H1098" s="18">
        <v>1019.3</v>
      </c>
      <c r="I1098" s="18">
        <v>1</v>
      </c>
      <c r="J1098" s="18">
        <v>0</v>
      </c>
      <c r="K1098" s="18">
        <v>0</v>
      </c>
      <c r="L1098" s="18">
        <v>0.8</v>
      </c>
      <c r="M1098" s="18">
        <v>20.100000000000001</v>
      </c>
      <c r="N1098">
        <v>226.4</v>
      </c>
      <c r="O1098">
        <v>26.2</v>
      </c>
      <c r="P1098">
        <v>25</v>
      </c>
      <c r="Q1098" s="117">
        <v>0.75624999999999998</v>
      </c>
      <c r="S1098" s="216">
        <f t="shared" si="53"/>
        <v>26.2</v>
      </c>
      <c r="T1098" s="216">
        <f t="shared" si="52"/>
        <v>2.1999999999999993</v>
      </c>
      <c r="U1098" s="208" t="str">
        <f t="shared" si="51"/>
        <v/>
      </c>
      <c r="V1098" s="210"/>
      <c r="W1098" s="238">
        <f t="shared" si="54"/>
        <v>60</v>
      </c>
      <c r="X1098" s="350"/>
      <c r="AT1098" s="129"/>
      <c r="AV1098" s="114"/>
      <c r="AW1098" s="18"/>
      <c r="AY1098" s="130"/>
    </row>
    <row r="1099" spans="2:51" x14ac:dyDescent="0.25">
      <c r="B1099" s="18">
        <v>22</v>
      </c>
      <c r="C1099" s="18">
        <v>83</v>
      </c>
      <c r="D1099" s="18">
        <v>22</v>
      </c>
      <c r="E1099" s="18">
        <v>7.2</v>
      </c>
      <c r="F1099" s="18">
        <v>9.4</v>
      </c>
      <c r="G1099" s="18">
        <v>302</v>
      </c>
      <c r="H1099" s="18">
        <v>1019.5</v>
      </c>
      <c r="I1099" s="18">
        <v>1</v>
      </c>
      <c r="J1099" s="18">
        <v>0</v>
      </c>
      <c r="K1099" s="18">
        <v>0</v>
      </c>
      <c r="L1099" s="18">
        <v>0.8</v>
      </c>
      <c r="M1099" s="18">
        <v>20.100000000000001</v>
      </c>
      <c r="N1099">
        <v>226.4</v>
      </c>
      <c r="O1099">
        <v>26.2</v>
      </c>
      <c r="P1099">
        <v>25</v>
      </c>
      <c r="Q1099" s="117">
        <v>0.75694444444444398</v>
      </c>
      <c r="S1099" s="216">
        <f t="shared" si="53"/>
        <v>26.2</v>
      </c>
      <c r="T1099" s="216">
        <f t="shared" si="52"/>
        <v>2.1999999999999993</v>
      </c>
      <c r="U1099" s="208" t="str">
        <f t="shared" si="51"/>
        <v/>
      </c>
      <c r="V1099" s="210"/>
      <c r="W1099" s="238">
        <f t="shared" si="54"/>
        <v>60</v>
      </c>
      <c r="X1099" s="350"/>
      <c r="AT1099" s="129"/>
      <c r="AV1099" s="114"/>
      <c r="AW1099" s="18"/>
      <c r="AY1099" s="130"/>
    </row>
    <row r="1100" spans="2:51" x14ac:dyDescent="0.25">
      <c r="B1100" s="18">
        <v>22</v>
      </c>
      <c r="C1100" s="18">
        <v>83</v>
      </c>
      <c r="D1100" s="18">
        <v>22</v>
      </c>
      <c r="E1100" s="18">
        <v>11.9</v>
      </c>
      <c r="F1100" s="18">
        <v>13</v>
      </c>
      <c r="G1100" s="18">
        <v>264</v>
      </c>
      <c r="H1100" s="18">
        <v>1019.6</v>
      </c>
      <c r="I1100" s="18">
        <v>1</v>
      </c>
      <c r="J1100" s="18">
        <v>0</v>
      </c>
      <c r="K1100" s="18">
        <v>0</v>
      </c>
      <c r="L1100" s="18">
        <v>0.8</v>
      </c>
      <c r="M1100" s="18">
        <v>20.100000000000001</v>
      </c>
      <c r="N1100">
        <v>226.4</v>
      </c>
      <c r="O1100">
        <v>26.1</v>
      </c>
      <c r="P1100">
        <v>24.9</v>
      </c>
      <c r="Q1100" s="117">
        <v>0.75763888888888897</v>
      </c>
      <c r="S1100" s="216">
        <f t="shared" si="53"/>
        <v>26.1</v>
      </c>
      <c r="T1100" s="216">
        <f t="shared" si="52"/>
        <v>2.1000000000000014</v>
      </c>
      <c r="U1100" s="208" t="str">
        <f t="shared" ref="U1100:U1163" si="55">IF(J1100&gt;0,60,"")</f>
        <v/>
      </c>
      <c r="V1100" s="210"/>
      <c r="W1100" s="238">
        <f t="shared" si="54"/>
        <v>60</v>
      </c>
      <c r="X1100" s="350"/>
      <c r="AT1100" s="129"/>
      <c r="AV1100" s="114"/>
      <c r="AW1100" s="18"/>
      <c r="AY1100" s="130"/>
    </row>
    <row r="1101" spans="2:51" x14ac:dyDescent="0.25">
      <c r="B1101" s="18">
        <v>21.9</v>
      </c>
      <c r="C1101" s="18">
        <v>83</v>
      </c>
      <c r="D1101" s="18">
        <v>21.9</v>
      </c>
      <c r="E1101" s="18">
        <v>4.3</v>
      </c>
      <c r="F1101" s="18">
        <v>5.4</v>
      </c>
      <c r="G1101" s="18">
        <v>99</v>
      </c>
      <c r="H1101" s="18">
        <v>1019.4</v>
      </c>
      <c r="I1101" s="18">
        <v>0</v>
      </c>
      <c r="J1101" s="18">
        <v>0</v>
      </c>
      <c r="K1101" s="18">
        <v>0</v>
      </c>
      <c r="L1101" s="18">
        <v>0.8</v>
      </c>
      <c r="M1101" s="18">
        <v>20.100000000000001</v>
      </c>
      <c r="N1101">
        <v>226.4</v>
      </c>
      <c r="O1101">
        <v>26.1</v>
      </c>
      <c r="P1101">
        <v>24.9</v>
      </c>
      <c r="Q1101" s="117">
        <v>0.75833333333333297</v>
      </c>
      <c r="S1101" s="216">
        <f t="shared" si="53"/>
        <v>26.1</v>
      </c>
      <c r="T1101" s="216">
        <f t="shared" si="52"/>
        <v>2.2000000000000028</v>
      </c>
      <c r="U1101" s="208" t="str">
        <f t="shared" si="55"/>
        <v/>
      </c>
      <c r="V1101" s="210"/>
      <c r="W1101" s="238">
        <f t="shared" si="54"/>
        <v>60</v>
      </c>
      <c r="X1101" s="350"/>
      <c r="AT1101" s="129"/>
      <c r="AV1101" s="114"/>
      <c r="AW1101" s="18"/>
      <c r="AY1101" s="130"/>
    </row>
    <row r="1102" spans="2:51" x14ac:dyDescent="0.25">
      <c r="B1102" s="18">
        <v>21.9</v>
      </c>
      <c r="C1102" s="18">
        <v>83</v>
      </c>
      <c r="D1102" s="18">
        <v>21.9</v>
      </c>
      <c r="E1102" s="18">
        <v>4</v>
      </c>
      <c r="F1102" s="18">
        <v>5.4</v>
      </c>
      <c r="G1102" s="18">
        <v>258</v>
      </c>
      <c r="H1102" s="18">
        <v>1019.5</v>
      </c>
      <c r="I1102" s="18">
        <v>0</v>
      </c>
      <c r="J1102" s="18">
        <v>0</v>
      </c>
      <c r="K1102" s="18">
        <v>0</v>
      </c>
      <c r="L1102" s="18">
        <v>0.8</v>
      </c>
      <c r="M1102" s="18">
        <v>20.100000000000001</v>
      </c>
      <c r="N1102">
        <v>226.4</v>
      </c>
      <c r="O1102">
        <v>26</v>
      </c>
      <c r="P1102">
        <v>24.9</v>
      </c>
      <c r="Q1102" s="117">
        <v>0.75902777777777797</v>
      </c>
      <c r="S1102" s="216">
        <f t="shared" si="53"/>
        <v>26</v>
      </c>
      <c r="T1102" s="216">
        <f t="shared" si="52"/>
        <v>2.1000000000000014</v>
      </c>
      <c r="U1102" s="208" t="str">
        <f t="shared" si="55"/>
        <v/>
      </c>
      <c r="V1102" s="210"/>
      <c r="W1102" s="238">
        <f t="shared" si="54"/>
        <v>60</v>
      </c>
      <c r="X1102" s="350"/>
      <c r="AT1102" s="129"/>
      <c r="AV1102" s="114"/>
      <c r="AW1102" s="18"/>
      <c r="AY1102" s="130"/>
    </row>
    <row r="1103" spans="2:51" x14ac:dyDescent="0.25">
      <c r="B1103" s="18">
        <v>21.9</v>
      </c>
      <c r="C1103" s="18">
        <v>83</v>
      </c>
      <c r="D1103" s="18">
        <v>21.9</v>
      </c>
      <c r="E1103" s="18">
        <v>5.4</v>
      </c>
      <c r="F1103" s="18">
        <v>7.2</v>
      </c>
      <c r="G1103" s="18">
        <v>281</v>
      </c>
      <c r="H1103" s="18">
        <v>1019.2</v>
      </c>
      <c r="I1103" s="18">
        <v>0</v>
      </c>
      <c r="J1103" s="18">
        <v>0</v>
      </c>
      <c r="K1103" s="18">
        <v>0</v>
      </c>
      <c r="L1103" s="18">
        <v>0.8</v>
      </c>
      <c r="M1103" s="18">
        <v>20.100000000000001</v>
      </c>
      <c r="N1103">
        <v>226.4</v>
      </c>
      <c r="O1103">
        <v>26</v>
      </c>
      <c r="P1103">
        <v>24.8</v>
      </c>
      <c r="Q1103" s="117">
        <v>0.75972222222222197</v>
      </c>
      <c r="S1103" s="216">
        <f t="shared" si="53"/>
        <v>26</v>
      </c>
      <c r="T1103" s="216">
        <f t="shared" si="52"/>
        <v>2.1000000000000014</v>
      </c>
      <c r="U1103" s="208" t="str">
        <f t="shared" si="55"/>
        <v/>
      </c>
      <c r="V1103" s="210"/>
      <c r="W1103" s="238">
        <f t="shared" si="54"/>
        <v>60</v>
      </c>
      <c r="X1103" s="350"/>
      <c r="AT1103" s="129"/>
      <c r="AV1103" s="114"/>
      <c r="AW1103" s="18"/>
      <c r="AY1103" s="130"/>
    </row>
    <row r="1104" spans="2:51" x14ac:dyDescent="0.25">
      <c r="B1104" s="18">
        <v>21.9</v>
      </c>
      <c r="C1104" s="18">
        <v>83</v>
      </c>
      <c r="D1104" s="18">
        <v>21.9</v>
      </c>
      <c r="E1104" s="18">
        <v>5.4</v>
      </c>
      <c r="F1104" s="18">
        <v>9.4</v>
      </c>
      <c r="G1104" s="18">
        <v>32</v>
      </c>
      <c r="H1104" s="18">
        <v>1019.3</v>
      </c>
      <c r="I1104" s="18">
        <v>0</v>
      </c>
      <c r="J1104" s="18">
        <v>0</v>
      </c>
      <c r="K1104" s="18">
        <v>0</v>
      </c>
      <c r="L1104" s="18">
        <v>0.8</v>
      </c>
      <c r="M1104" s="18">
        <v>20.100000000000001</v>
      </c>
      <c r="N1104">
        <v>226.4</v>
      </c>
      <c r="O1104">
        <v>25.9</v>
      </c>
      <c r="P1104">
        <v>24.8</v>
      </c>
      <c r="Q1104" s="117">
        <v>0.76041666666666696</v>
      </c>
      <c r="S1104" s="216">
        <f t="shared" si="53"/>
        <v>25.9</v>
      </c>
      <c r="T1104" s="216">
        <f t="shared" ref="T1104:T1167" si="56">(S1104-B1104)-2</f>
        <v>2</v>
      </c>
      <c r="U1104" s="208" t="str">
        <f t="shared" si="55"/>
        <v/>
      </c>
      <c r="V1104" s="210"/>
      <c r="W1104" s="238">
        <f t="shared" si="54"/>
        <v>60</v>
      </c>
      <c r="X1104" s="350"/>
      <c r="AT1104" s="129"/>
      <c r="AV1104" s="114"/>
      <c r="AW1104" s="18"/>
      <c r="AY1104" s="130"/>
    </row>
    <row r="1105" spans="2:51" x14ac:dyDescent="0.25">
      <c r="B1105" s="18">
        <v>21.9</v>
      </c>
      <c r="C1105" s="18">
        <v>83</v>
      </c>
      <c r="D1105" s="18">
        <v>21.9</v>
      </c>
      <c r="E1105" s="18">
        <v>6.5</v>
      </c>
      <c r="F1105" s="18">
        <v>7.2</v>
      </c>
      <c r="G1105" s="18">
        <v>267</v>
      </c>
      <c r="H1105" s="18">
        <v>1019.2</v>
      </c>
      <c r="I1105" s="18">
        <v>0</v>
      </c>
      <c r="J1105" s="18">
        <v>0</v>
      </c>
      <c r="K1105" s="18">
        <v>0</v>
      </c>
      <c r="L1105" s="18">
        <v>0.8</v>
      </c>
      <c r="M1105" s="18">
        <v>20.100000000000001</v>
      </c>
      <c r="N1105">
        <v>226.4</v>
      </c>
      <c r="O1105">
        <v>25.9</v>
      </c>
      <c r="P1105">
        <v>24.7</v>
      </c>
      <c r="Q1105" s="117">
        <v>0.76111111111111096</v>
      </c>
      <c r="S1105" s="216">
        <f t="shared" ref="S1105:S1168" si="57">MAX(O1105,P1105)</f>
        <v>25.9</v>
      </c>
      <c r="T1105" s="216">
        <f t="shared" si="56"/>
        <v>2</v>
      </c>
      <c r="U1105" s="208" t="str">
        <f t="shared" si="55"/>
        <v/>
      </c>
      <c r="V1105" s="210"/>
      <c r="W1105" s="238">
        <f t="shared" si="54"/>
        <v>60</v>
      </c>
      <c r="X1105" s="350"/>
      <c r="AT1105" s="129"/>
      <c r="AV1105" s="114"/>
      <c r="AW1105" s="18"/>
      <c r="AY1105" s="130"/>
    </row>
    <row r="1106" spans="2:51" x14ac:dyDescent="0.25">
      <c r="B1106" s="18">
        <v>21.9</v>
      </c>
      <c r="C1106" s="18">
        <v>82</v>
      </c>
      <c r="D1106" s="18">
        <v>21.9</v>
      </c>
      <c r="E1106" s="18">
        <v>8.3000000000000007</v>
      </c>
      <c r="F1106" s="18">
        <v>9.4</v>
      </c>
      <c r="G1106" s="18">
        <v>230</v>
      </c>
      <c r="H1106" s="18">
        <v>1019.3</v>
      </c>
      <c r="I1106" s="18">
        <v>0</v>
      </c>
      <c r="J1106" s="18">
        <v>0</v>
      </c>
      <c r="K1106" s="18">
        <v>0</v>
      </c>
      <c r="L1106" s="18">
        <v>0.8</v>
      </c>
      <c r="M1106" s="18">
        <v>20.100000000000001</v>
      </c>
      <c r="N1106">
        <v>226.4</v>
      </c>
      <c r="O1106">
        <v>25.8</v>
      </c>
      <c r="P1106">
        <v>24.7</v>
      </c>
      <c r="Q1106" s="117">
        <v>0.76180555555555596</v>
      </c>
      <c r="S1106" s="216">
        <f t="shared" si="57"/>
        <v>25.8</v>
      </c>
      <c r="T1106" s="216">
        <f t="shared" si="56"/>
        <v>1.9000000000000021</v>
      </c>
      <c r="U1106" s="208" t="str">
        <f t="shared" si="55"/>
        <v/>
      </c>
      <c r="V1106" s="210"/>
      <c r="W1106" s="238">
        <f t="shared" si="54"/>
        <v>60</v>
      </c>
      <c r="X1106" s="350"/>
      <c r="AT1106" s="129"/>
      <c r="AV1106" s="114"/>
      <c r="AW1106" s="18"/>
      <c r="AY1106" s="130"/>
    </row>
    <row r="1107" spans="2:51" x14ac:dyDescent="0.25">
      <c r="B1107" s="18">
        <v>21.9</v>
      </c>
      <c r="C1107" s="18">
        <v>82</v>
      </c>
      <c r="D1107" s="18">
        <v>21.9</v>
      </c>
      <c r="E1107" s="18">
        <v>6.1</v>
      </c>
      <c r="F1107" s="18">
        <v>7.2</v>
      </c>
      <c r="G1107" s="18">
        <v>270</v>
      </c>
      <c r="H1107" s="18">
        <v>1019.3</v>
      </c>
      <c r="I1107" s="18">
        <v>0</v>
      </c>
      <c r="J1107" s="18">
        <v>0</v>
      </c>
      <c r="K1107" s="18">
        <v>0</v>
      </c>
      <c r="L1107" s="18">
        <v>0.8</v>
      </c>
      <c r="M1107" s="18">
        <v>20.100000000000001</v>
      </c>
      <c r="N1107">
        <v>226.4</v>
      </c>
      <c r="O1107">
        <v>25.7</v>
      </c>
      <c r="P1107">
        <v>24.7</v>
      </c>
      <c r="Q1107" s="117">
        <v>0.76249999999999996</v>
      </c>
      <c r="S1107" s="216">
        <f t="shared" si="57"/>
        <v>25.7</v>
      </c>
      <c r="T1107" s="216">
        <f t="shared" si="56"/>
        <v>1.8000000000000007</v>
      </c>
      <c r="U1107" s="208" t="str">
        <f t="shared" si="55"/>
        <v/>
      </c>
      <c r="V1107" s="210"/>
      <c r="W1107" s="238">
        <f t="shared" si="54"/>
        <v>60</v>
      </c>
      <c r="X1107" s="350"/>
      <c r="AT1107" s="129"/>
      <c r="AV1107" s="114"/>
      <c r="AW1107" s="18"/>
      <c r="AY1107" s="130"/>
    </row>
    <row r="1108" spans="2:51" x14ac:dyDescent="0.25">
      <c r="B1108" s="18">
        <v>22</v>
      </c>
      <c r="C1108" s="18">
        <v>82</v>
      </c>
      <c r="D1108" s="18">
        <v>22</v>
      </c>
      <c r="E1108" s="18">
        <v>5.4</v>
      </c>
      <c r="F1108" s="18">
        <v>7.2</v>
      </c>
      <c r="G1108" s="18">
        <v>240</v>
      </c>
      <c r="H1108" s="18">
        <v>1019.5</v>
      </c>
      <c r="I1108" s="18">
        <v>0</v>
      </c>
      <c r="J1108" s="18">
        <v>0</v>
      </c>
      <c r="K1108" s="18">
        <v>0</v>
      </c>
      <c r="L1108" s="18">
        <v>0.8</v>
      </c>
      <c r="M1108" s="18">
        <v>20.100000000000001</v>
      </c>
      <c r="N1108">
        <v>226.4</v>
      </c>
      <c r="O1108">
        <v>25.7</v>
      </c>
      <c r="P1108">
        <v>24.6</v>
      </c>
      <c r="Q1108" s="117">
        <v>0.76319444444444495</v>
      </c>
      <c r="S1108" s="216">
        <f t="shared" si="57"/>
        <v>25.7</v>
      </c>
      <c r="T1108" s="216">
        <f t="shared" si="56"/>
        <v>1.6999999999999993</v>
      </c>
      <c r="U1108" s="208" t="str">
        <f t="shared" si="55"/>
        <v/>
      </c>
      <c r="V1108" s="210"/>
      <c r="W1108" s="238">
        <f t="shared" si="54"/>
        <v>60</v>
      </c>
      <c r="X1108" s="350"/>
      <c r="AT1108" s="129"/>
      <c r="AV1108" s="114"/>
      <c r="AW1108" s="18"/>
      <c r="AY1108" s="130"/>
    </row>
    <row r="1109" spans="2:51" x14ac:dyDescent="0.25">
      <c r="B1109" s="18">
        <v>22</v>
      </c>
      <c r="C1109" s="18">
        <v>82</v>
      </c>
      <c r="D1109" s="18">
        <v>22</v>
      </c>
      <c r="E1109" s="18">
        <v>4.7</v>
      </c>
      <c r="F1109" s="18">
        <v>5.4</v>
      </c>
      <c r="G1109" s="18">
        <v>188</v>
      </c>
      <c r="H1109" s="18">
        <v>1019.6</v>
      </c>
      <c r="I1109" s="18">
        <v>0</v>
      </c>
      <c r="J1109" s="18">
        <v>0</v>
      </c>
      <c r="K1109" s="18">
        <v>0</v>
      </c>
      <c r="L1109" s="18">
        <v>0.8</v>
      </c>
      <c r="M1109" s="18">
        <v>20.100000000000001</v>
      </c>
      <c r="N1109">
        <v>226.4</v>
      </c>
      <c r="O1109">
        <v>25.7</v>
      </c>
      <c r="P1109">
        <v>24.6</v>
      </c>
      <c r="Q1109" s="117">
        <v>0.76388888888888895</v>
      </c>
      <c r="S1109" s="216">
        <f t="shared" si="57"/>
        <v>25.7</v>
      </c>
      <c r="T1109" s="216">
        <f t="shared" si="56"/>
        <v>1.6999999999999993</v>
      </c>
      <c r="U1109" s="208" t="str">
        <f t="shared" si="55"/>
        <v/>
      </c>
      <c r="V1109" s="210"/>
      <c r="W1109" s="238">
        <f t="shared" si="54"/>
        <v>60</v>
      </c>
      <c r="X1109" s="350"/>
      <c r="AT1109" s="129"/>
      <c r="AV1109" s="114"/>
      <c r="AW1109" s="18"/>
      <c r="AY1109" s="130"/>
    </row>
    <row r="1110" spans="2:51" x14ac:dyDescent="0.25">
      <c r="B1110" s="18">
        <v>22</v>
      </c>
      <c r="C1110" s="18">
        <v>82</v>
      </c>
      <c r="D1110" s="18">
        <v>22</v>
      </c>
      <c r="E1110" s="18">
        <v>7.6</v>
      </c>
      <c r="F1110" s="18">
        <v>9.4</v>
      </c>
      <c r="G1110" s="18">
        <v>224</v>
      </c>
      <c r="H1110" s="18">
        <v>1019.3</v>
      </c>
      <c r="I1110" s="18">
        <v>0</v>
      </c>
      <c r="J1110" s="18">
        <v>0</v>
      </c>
      <c r="K1110" s="18">
        <v>0</v>
      </c>
      <c r="L1110" s="18">
        <v>0.8</v>
      </c>
      <c r="M1110" s="18">
        <v>20.100000000000001</v>
      </c>
      <c r="N1110">
        <v>226.4</v>
      </c>
      <c r="O1110">
        <v>25.6</v>
      </c>
      <c r="P1110">
        <v>24.5</v>
      </c>
      <c r="Q1110" s="117">
        <v>0.76458333333333295</v>
      </c>
      <c r="S1110" s="216">
        <f t="shared" si="57"/>
        <v>25.6</v>
      </c>
      <c r="T1110" s="216">
        <f t="shared" si="56"/>
        <v>1.6000000000000014</v>
      </c>
      <c r="U1110" s="208" t="str">
        <f t="shared" si="55"/>
        <v/>
      </c>
      <c r="V1110" s="210"/>
      <c r="W1110" s="238">
        <f t="shared" si="54"/>
        <v>60</v>
      </c>
      <c r="X1110" s="350"/>
      <c r="AT1110" s="129"/>
      <c r="AV1110" s="114"/>
      <c r="AW1110" s="18"/>
      <c r="AY1110" s="130"/>
    </row>
    <row r="1111" spans="2:51" x14ac:dyDescent="0.25">
      <c r="B1111" s="18">
        <v>22</v>
      </c>
      <c r="C1111" s="18">
        <v>82</v>
      </c>
      <c r="D1111" s="18">
        <v>22</v>
      </c>
      <c r="E1111" s="18">
        <v>4.7</v>
      </c>
      <c r="F1111" s="18">
        <v>7.2</v>
      </c>
      <c r="G1111" s="18">
        <v>294</v>
      </c>
      <c r="H1111" s="18">
        <v>1019.5</v>
      </c>
      <c r="I1111" s="18">
        <v>0</v>
      </c>
      <c r="J1111" s="18">
        <v>0</v>
      </c>
      <c r="K1111" s="18">
        <v>0</v>
      </c>
      <c r="L1111" s="18">
        <v>0.8</v>
      </c>
      <c r="M1111" s="18">
        <v>20.100000000000001</v>
      </c>
      <c r="N1111">
        <v>226.4</v>
      </c>
      <c r="O1111">
        <v>25.6</v>
      </c>
      <c r="P1111">
        <v>24.5</v>
      </c>
      <c r="Q1111" s="117">
        <v>0.76527777777777795</v>
      </c>
      <c r="S1111" s="216">
        <f t="shared" si="57"/>
        <v>25.6</v>
      </c>
      <c r="T1111" s="216">
        <f t="shared" si="56"/>
        <v>1.6000000000000014</v>
      </c>
      <c r="U1111" s="208" t="str">
        <f t="shared" si="55"/>
        <v/>
      </c>
      <c r="V1111" s="210"/>
      <c r="W1111" s="238">
        <f t="shared" si="54"/>
        <v>60</v>
      </c>
      <c r="X1111" s="350"/>
      <c r="AT1111" s="129"/>
      <c r="AV1111" s="114"/>
      <c r="AW1111" s="18"/>
      <c r="AY1111" s="130"/>
    </row>
    <row r="1112" spans="2:51" x14ac:dyDescent="0.25">
      <c r="B1112" s="18">
        <v>22.1</v>
      </c>
      <c r="C1112" s="18">
        <v>82</v>
      </c>
      <c r="D1112" s="18">
        <v>22.1</v>
      </c>
      <c r="E1112" s="18">
        <v>7.6</v>
      </c>
      <c r="F1112" s="18">
        <v>11.2</v>
      </c>
      <c r="G1112" s="18">
        <v>265</v>
      </c>
      <c r="H1112" s="18">
        <v>1019.4</v>
      </c>
      <c r="I1112" s="18">
        <v>0</v>
      </c>
      <c r="J1112" s="18">
        <v>0</v>
      </c>
      <c r="K1112" s="18">
        <v>0</v>
      </c>
      <c r="L1112" s="18">
        <v>0.8</v>
      </c>
      <c r="M1112" s="18">
        <v>20.100000000000001</v>
      </c>
      <c r="N1112">
        <v>226.4</v>
      </c>
      <c r="O1112">
        <v>25.5</v>
      </c>
      <c r="P1112">
        <v>24.5</v>
      </c>
      <c r="Q1112" s="117">
        <v>0.76597222222222205</v>
      </c>
      <c r="S1112" s="216">
        <f t="shared" si="57"/>
        <v>25.5</v>
      </c>
      <c r="T1112" s="216">
        <f t="shared" si="56"/>
        <v>1.3999999999999986</v>
      </c>
      <c r="U1112" s="208" t="str">
        <f t="shared" si="55"/>
        <v/>
      </c>
      <c r="V1112" s="210"/>
      <c r="W1112" s="238">
        <f t="shared" si="54"/>
        <v>60</v>
      </c>
      <c r="X1112" s="350"/>
      <c r="AT1112" s="129"/>
      <c r="AV1112" s="114"/>
      <c r="AW1112" s="18"/>
      <c r="AY1112" s="130"/>
    </row>
    <row r="1113" spans="2:51" x14ac:dyDescent="0.25">
      <c r="B1113" s="18">
        <v>22.1</v>
      </c>
      <c r="C1113" s="18">
        <v>82</v>
      </c>
      <c r="D1113" s="18">
        <v>22.1</v>
      </c>
      <c r="E1113" s="18">
        <v>7.2</v>
      </c>
      <c r="F1113" s="18">
        <v>7.2</v>
      </c>
      <c r="G1113" s="18">
        <v>274</v>
      </c>
      <c r="H1113" s="18">
        <v>1019.6</v>
      </c>
      <c r="I1113" s="18">
        <v>0</v>
      </c>
      <c r="J1113" s="18">
        <v>0</v>
      </c>
      <c r="K1113" s="18">
        <v>0</v>
      </c>
      <c r="L1113" s="18">
        <v>0.8</v>
      </c>
      <c r="M1113" s="18">
        <v>20.100000000000001</v>
      </c>
      <c r="N1113">
        <v>226.4</v>
      </c>
      <c r="O1113">
        <v>25.4</v>
      </c>
      <c r="P1113">
        <v>24.5</v>
      </c>
      <c r="Q1113" s="117">
        <v>0.76666666666666705</v>
      </c>
      <c r="S1113" s="216">
        <f t="shared" si="57"/>
        <v>25.4</v>
      </c>
      <c r="T1113" s="216">
        <f t="shared" si="56"/>
        <v>1.2999999999999972</v>
      </c>
      <c r="U1113" s="208" t="str">
        <f t="shared" si="55"/>
        <v/>
      </c>
      <c r="V1113" s="210"/>
      <c r="W1113" s="238">
        <f t="shared" si="54"/>
        <v>60</v>
      </c>
      <c r="X1113" s="350"/>
      <c r="AT1113" s="129"/>
      <c r="AV1113" s="114"/>
      <c r="AW1113" s="18"/>
      <c r="AY1113" s="130"/>
    </row>
    <row r="1114" spans="2:51" x14ac:dyDescent="0.25">
      <c r="B1114" s="18">
        <v>22.1</v>
      </c>
      <c r="C1114" s="18">
        <v>82</v>
      </c>
      <c r="D1114" s="18">
        <v>22.1</v>
      </c>
      <c r="E1114" s="18">
        <v>7.6</v>
      </c>
      <c r="F1114" s="18">
        <v>9.4</v>
      </c>
      <c r="G1114" s="18">
        <v>257</v>
      </c>
      <c r="H1114" s="18">
        <v>1019.3</v>
      </c>
      <c r="I1114" s="18">
        <v>0</v>
      </c>
      <c r="J1114" s="18">
        <v>0</v>
      </c>
      <c r="K1114" s="18">
        <v>0</v>
      </c>
      <c r="L1114" s="18">
        <v>0.8</v>
      </c>
      <c r="M1114" s="18">
        <v>20.100000000000001</v>
      </c>
      <c r="N1114">
        <v>226.4</v>
      </c>
      <c r="O1114">
        <v>25.3</v>
      </c>
      <c r="P1114">
        <v>24.4</v>
      </c>
      <c r="Q1114" s="117">
        <v>0.76736111111111105</v>
      </c>
      <c r="S1114" s="216">
        <f t="shared" si="57"/>
        <v>25.3</v>
      </c>
      <c r="T1114" s="216">
        <f t="shared" si="56"/>
        <v>1.1999999999999993</v>
      </c>
      <c r="U1114" s="208" t="str">
        <f t="shared" si="55"/>
        <v/>
      </c>
      <c r="V1114" s="210"/>
      <c r="W1114" s="238">
        <f t="shared" si="54"/>
        <v>60</v>
      </c>
      <c r="X1114" s="350"/>
      <c r="AT1114" s="129"/>
      <c r="AV1114" s="114"/>
      <c r="AW1114" s="18"/>
      <c r="AY1114" s="130"/>
    </row>
    <row r="1115" spans="2:51" x14ac:dyDescent="0.25">
      <c r="B1115" s="18">
        <v>22.1</v>
      </c>
      <c r="C1115" s="18">
        <v>82</v>
      </c>
      <c r="D1115" s="18">
        <v>22.1</v>
      </c>
      <c r="E1115" s="18">
        <v>4.7</v>
      </c>
      <c r="F1115" s="18">
        <v>5.4</v>
      </c>
      <c r="G1115" s="18">
        <v>317</v>
      </c>
      <c r="H1115" s="18">
        <v>1019.3</v>
      </c>
      <c r="I1115" s="18">
        <v>0</v>
      </c>
      <c r="J1115" s="18">
        <v>0</v>
      </c>
      <c r="K1115" s="18">
        <v>0</v>
      </c>
      <c r="L1115" s="18">
        <v>0.8</v>
      </c>
      <c r="M1115" s="18">
        <v>20.100000000000001</v>
      </c>
      <c r="N1115">
        <v>226.4</v>
      </c>
      <c r="O1115">
        <v>25.3</v>
      </c>
      <c r="P1115">
        <v>24.4</v>
      </c>
      <c r="Q1115" s="117">
        <v>0.76805555555555605</v>
      </c>
      <c r="S1115" s="216">
        <f t="shared" si="57"/>
        <v>25.3</v>
      </c>
      <c r="T1115" s="216">
        <f t="shared" si="56"/>
        <v>1.1999999999999993</v>
      </c>
      <c r="U1115" s="208" t="str">
        <f t="shared" si="55"/>
        <v/>
      </c>
      <c r="V1115" s="210"/>
      <c r="W1115" s="238">
        <f t="shared" si="54"/>
        <v>60</v>
      </c>
      <c r="X1115" s="350"/>
      <c r="AT1115" s="129"/>
      <c r="AV1115" s="114"/>
      <c r="AW1115" s="18"/>
      <c r="AY1115" s="130"/>
    </row>
    <row r="1116" spans="2:51" x14ac:dyDescent="0.25">
      <c r="B1116" s="18">
        <v>22.1</v>
      </c>
      <c r="C1116" s="18">
        <v>82</v>
      </c>
      <c r="D1116" s="18">
        <v>22.1</v>
      </c>
      <c r="E1116" s="18">
        <v>6.5</v>
      </c>
      <c r="F1116" s="18">
        <v>9.4</v>
      </c>
      <c r="G1116" s="18">
        <v>259</v>
      </c>
      <c r="H1116" s="18">
        <v>1019.4</v>
      </c>
      <c r="I1116" s="18">
        <v>0</v>
      </c>
      <c r="J1116" s="18">
        <v>0</v>
      </c>
      <c r="K1116" s="18">
        <v>0</v>
      </c>
      <c r="L1116" s="18">
        <v>0.8</v>
      </c>
      <c r="M1116" s="18">
        <v>20.100000000000001</v>
      </c>
      <c r="N1116">
        <v>226.4</v>
      </c>
      <c r="O1116">
        <v>25.2</v>
      </c>
      <c r="P1116">
        <v>24.4</v>
      </c>
      <c r="Q1116" s="117">
        <v>0.76875000000000004</v>
      </c>
      <c r="S1116" s="216">
        <f t="shared" si="57"/>
        <v>25.2</v>
      </c>
      <c r="T1116" s="216">
        <f t="shared" si="56"/>
        <v>1.0999999999999979</v>
      </c>
      <c r="U1116" s="208" t="str">
        <f t="shared" si="55"/>
        <v/>
      </c>
      <c r="V1116" s="210"/>
      <c r="W1116" s="238">
        <f t="shared" si="54"/>
        <v>60</v>
      </c>
      <c r="X1116" s="350"/>
      <c r="AT1116" s="129"/>
      <c r="AV1116" s="114"/>
      <c r="AW1116" s="18"/>
      <c r="AY1116" s="130"/>
    </row>
    <row r="1117" spans="2:51" x14ac:dyDescent="0.25">
      <c r="B1117" s="18">
        <v>22</v>
      </c>
      <c r="C1117" s="18">
        <v>82</v>
      </c>
      <c r="D1117" s="18">
        <v>22</v>
      </c>
      <c r="E1117" s="18">
        <v>9.4</v>
      </c>
      <c r="F1117" s="18">
        <v>13</v>
      </c>
      <c r="G1117" s="18">
        <v>272</v>
      </c>
      <c r="H1117" s="18">
        <v>1019.3</v>
      </c>
      <c r="I1117" s="18">
        <v>0</v>
      </c>
      <c r="J1117" s="18">
        <v>0</v>
      </c>
      <c r="K1117" s="18">
        <v>0</v>
      </c>
      <c r="L1117" s="18">
        <v>0.8</v>
      </c>
      <c r="M1117" s="18">
        <v>20.100000000000001</v>
      </c>
      <c r="N1117">
        <v>226.4</v>
      </c>
      <c r="O1117">
        <v>25.2</v>
      </c>
      <c r="P1117">
        <v>24.4</v>
      </c>
      <c r="Q1117" s="117">
        <v>0.76944444444444404</v>
      </c>
      <c r="S1117" s="216">
        <f t="shared" si="57"/>
        <v>25.2</v>
      </c>
      <c r="T1117" s="216">
        <f t="shared" si="56"/>
        <v>1.1999999999999993</v>
      </c>
      <c r="U1117" s="208" t="str">
        <f t="shared" si="55"/>
        <v/>
      </c>
      <c r="V1117" s="210"/>
      <c r="W1117" s="238">
        <f t="shared" si="54"/>
        <v>60</v>
      </c>
      <c r="X1117" s="350"/>
      <c r="AT1117" s="129"/>
      <c r="AV1117" s="114"/>
      <c r="AW1117" s="18"/>
      <c r="AY1117" s="130"/>
    </row>
    <row r="1118" spans="2:51" x14ac:dyDescent="0.25">
      <c r="B1118" s="18">
        <v>22</v>
      </c>
      <c r="C1118" s="18">
        <v>83</v>
      </c>
      <c r="D1118" s="18">
        <v>22</v>
      </c>
      <c r="E1118" s="18">
        <v>9</v>
      </c>
      <c r="F1118" s="18">
        <v>11.2</v>
      </c>
      <c r="G1118" s="18">
        <v>256</v>
      </c>
      <c r="H1118" s="18">
        <v>1019.1</v>
      </c>
      <c r="I1118" s="18">
        <v>0</v>
      </c>
      <c r="J1118" s="18">
        <v>0</v>
      </c>
      <c r="K1118" s="18">
        <v>0</v>
      </c>
      <c r="L1118" s="18">
        <v>0.8</v>
      </c>
      <c r="M1118" s="18">
        <v>20.100000000000001</v>
      </c>
      <c r="N1118">
        <v>226.4</v>
      </c>
      <c r="O1118">
        <v>25.2</v>
      </c>
      <c r="P1118">
        <v>24.3</v>
      </c>
      <c r="Q1118" s="117">
        <v>0.77013888888888904</v>
      </c>
      <c r="S1118" s="216">
        <f t="shared" si="57"/>
        <v>25.2</v>
      </c>
      <c r="T1118" s="216">
        <f t="shared" si="56"/>
        <v>1.1999999999999993</v>
      </c>
      <c r="U1118" s="208" t="str">
        <f t="shared" si="55"/>
        <v/>
      </c>
      <c r="V1118" s="210"/>
      <c r="W1118" s="238">
        <f t="shared" si="54"/>
        <v>60</v>
      </c>
      <c r="X1118" s="350"/>
      <c r="AT1118" s="129"/>
      <c r="AV1118" s="114"/>
      <c r="AW1118" s="18"/>
      <c r="AY1118" s="130"/>
    </row>
    <row r="1119" spans="2:51" x14ac:dyDescent="0.25">
      <c r="B1119" s="18">
        <v>21.9</v>
      </c>
      <c r="C1119" s="18">
        <v>83</v>
      </c>
      <c r="D1119" s="18">
        <v>21.9</v>
      </c>
      <c r="E1119" s="18">
        <v>7.2</v>
      </c>
      <c r="F1119" s="18">
        <v>9.4</v>
      </c>
      <c r="G1119" s="18">
        <v>344</v>
      </c>
      <c r="H1119" s="18">
        <v>1019.2</v>
      </c>
      <c r="I1119" s="18">
        <v>0</v>
      </c>
      <c r="J1119" s="18">
        <v>0</v>
      </c>
      <c r="K1119" s="18">
        <v>0</v>
      </c>
      <c r="L1119" s="18">
        <v>0.8</v>
      </c>
      <c r="M1119" s="18">
        <v>20.100000000000001</v>
      </c>
      <c r="N1119">
        <v>226.4</v>
      </c>
      <c r="O1119">
        <v>25.1</v>
      </c>
      <c r="P1119">
        <v>24.3</v>
      </c>
      <c r="Q1119" s="117">
        <v>0.77083333333333304</v>
      </c>
      <c r="S1119" s="216">
        <f t="shared" si="57"/>
        <v>25.1</v>
      </c>
      <c r="T1119" s="216">
        <f t="shared" si="56"/>
        <v>1.2000000000000028</v>
      </c>
      <c r="U1119" s="208" t="str">
        <f t="shared" si="55"/>
        <v/>
      </c>
      <c r="V1119" s="210"/>
      <c r="W1119" s="238">
        <f t="shared" si="54"/>
        <v>60</v>
      </c>
      <c r="X1119" s="350"/>
      <c r="AT1119" s="129"/>
      <c r="AV1119" s="114"/>
      <c r="AW1119" s="18"/>
      <c r="AY1119" s="130"/>
    </row>
    <row r="1120" spans="2:51" x14ac:dyDescent="0.25">
      <c r="B1120" s="18">
        <v>21.9</v>
      </c>
      <c r="C1120" s="18">
        <v>83</v>
      </c>
      <c r="D1120" s="18">
        <v>21.9</v>
      </c>
      <c r="E1120" s="18">
        <v>4.7</v>
      </c>
      <c r="F1120" s="18">
        <v>5.4</v>
      </c>
      <c r="G1120" s="18">
        <v>246</v>
      </c>
      <c r="H1120" s="18">
        <v>1019.2</v>
      </c>
      <c r="I1120" s="18">
        <v>0</v>
      </c>
      <c r="J1120" s="18">
        <v>0</v>
      </c>
      <c r="K1120" s="18">
        <v>0</v>
      </c>
      <c r="L1120" s="18">
        <v>0.8</v>
      </c>
      <c r="M1120" s="18">
        <v>20.100000000000001</v>
      </c>
      <c r="N1120">
        <v>226.4</v>
      </c>
      <c r="O1120">
        <v>25.1</v>
      </c>
      <c r="P1120">
        <v>24.2</v>
      </c>
      <c r="Q1120" s="117">
        <v>0.77152777777777803</v>
      </c>
      <c r="S1120" s="216">
        <f t="shared" si="57"/>
        <v>25.1</v>
      </c>
      <c r="T1120" s="216">
        <f t="shared" si="56"/>
        <v>1.2000000000000028</v>
      </c>
      <c r="U1120" s="208" t="str">
        <f t="shared" si="55"/>
        <v/>
      </c>
      <c r="V1120" s="210"/>
      <c r="W1120" s="238">
        <f t="shared" si="54"/>
        <v>60</v>
      </c>
      <c r="X1120" s="350"/>
      <c r="AT1120" s="129"/>
      <c r="AV1120" s="114"/>
      <c r="AW1120" s="18"/>
      <c r="AY1120" s="130"/>
    </row>
    <row r="1121" spans="2:51" x14ac:dyDescent="0.25">
      <c r="B1121" s="18">
        <v>21.8</v>
      </c>
      <c r="C1121" s="18">
        <v>83</v>
      </c>
      <c r="D1121" s="18">
        <v>21.8</v>
      </c>
      <c r="E1121" s="18">
        <v>4.3</v>
      </c>
      <c r="F1121" s="18">
        <v>5.4</v>
      </c>
      <c r="G1121" s="18">
        <v>303</v>
      </c>
      <c r="H1121" s="18">
        <v>1019.1</v>
      </c>
      <c r="I1121" s="18">
        <v>0</v>
      </c>
      <c r="J1121" s="18">
        <v>0</v>
      </c>
      <c r="K1121" s="18">
        <v>0</v>
      </c>
      <c r="L1121" s="18">
        <v>0.8</v>
      </c>
      <c r="M1121" s="18">
        <v>20.100000000000001</v>
      </c>
      <c r="N1121">
        <v>226.4</v>
      </c>
      <c r="O1121">
        <v>25</v>
      </c>
      <c r="P1121">
        <v>24.2</v>
      </c>
      <c r="Q1121" s="117">
        <v>0.77222222222222203</v>
      </c>
      <c r="S1121" s="216">
        <f t="shared" si="57"/>
        <v>25</v>
      </c>
      <c r="T1121" s="216">
        <f t="shared" si="56"/>
        <v>1.1999999999999993</v>
      </c>
      <c r="U1121" s="208" t="str">
        <f t="shared" si="55"/>
        <v/>
      </c>
      <c r="V1121" s="210"/>
      <c r="W1121" s="238">
        <f t="shared" si="54"/>
        <v>60</v>
      </c>
      <c r="X1121" s="350"/>
      <c r="AT1121" s="129"/>
      <c r="AV1121" s="114"/>
      <c r="AW1121" s="18"/>
      <c r="AY1121" s="130"/>
    </row>
    <row r="1122" spans="2:51" x14ac:dyDescent="0.25">
      <c r="B1122" s="18">
        <v>21.8</v>
      </c>
      <c r="C1122" s="18">
        <v>83</v>
      </c>
      <c r="D1122" s="18">
        <v>21.8</v>
      </c>
      <c r="E1122" s="18">
        <v>8.6</v>
      </c>
      <c r="F1122" s="18">
        <v>11.2</v>
      </c>
      <c r="G1122" s="18">
        <v>285</v>
      </c>
      <c r="H1122" s="18">
        <v>1019.2</v>
      </c>
      <c r="I1122" s="18">
        <v>0</v>
      </c>
      <c r="J1122" s="18">
        <v>0</v>
      </c>
      <c r="K1122" s="18">
        <v>0</v>
      </c>
      <c r="L1122" s="18">
        <v>0.8</v>
      </c>
      <c r="M1122" s="18">
        <v>20.100000000000001</v>
      </c>
      <c r="N1122">
        <v>226.4</v>
      </c>
      <c r="O1122">
        <v>25</v>
      </c>
      <c r="P1122">
        <v>24.1</v>
      </c>
      <c r="Q1122" s="117">
        <v>0.77291666666666703</v>
      </c>
      <c r="S1122" s="216">
        <f t="shared" si="57"/>
        <v>25</v>
      </c>
      <c r="T1122" s="216">
        <f t="shared" si="56"/>
        <v>1.1999999999999993</v>
      </c>
      <c r="U1122" s="208" t="str">
        <f t="shared" si="55"/>
        <v/>
      </c>
      <c r="V1122" s="210"/>
      <c r="W1122" s="238">
        <f t="shared" si="54"/>
        <v>60</v>
      </c>
      <c r="X1122" s="350"/>
      <c r="AT1122" s="129"/>
      <c r="AV1122" s="114"/>
      <c r="AW1122" s="18"/>
      <c r="AY1122" s="130"/>
    </row>
    <row r="1123" spans="2:51" x14ac:dyDescent="0.25">
      <c r="B1123" s="18">
        <v>21.7</v>
      </c>
      <c r="C1123" s="18">
        <v>83</v>
      </c>
      <c r="D1123" s="18">
        <v>21.7</v>
      </c>
      <c r="E1123" s="18">
        <v>6.5</v>
      </c>
      <c r="F1123" s="18">
        <v>9.4</v>
      </c>
      <c r="G1123" s="18">
        <v>254</v>
      </c>
      <c r="H1123" s="18">
        <v>1018.9</v>
      </c>
      <c r="I1123" s="18">
        <v>0</v>
      </c>
      <c r="J1123" s="18">
        <v>0</v>
      </c>
      <c r="K1123" s="18">
        <v>0</v>
      </c>
      <c r="L1123" s="18">
        <v>0.8</v>
      </c>
      <c r="M1123" s="18">
        <v>20.100000000000001</v>
      </c>
      <c r="N1123">
        <v>226.4</v>
      </c>
      <c r="O1123">
        <v>24.9</v>
      </c>
      <c r="P1123">
        <v>24.1</v>
      </c>
      <c r="Q1123" s="117">
        <v>0.77361111111111103</v>
      </c>
      <c r="S1123" s="216">
        <f t="shared" si="57"/>
        <v>24.9</v>
      </c>
      <c r="T1123" s="216">
        <f t="shared" si="56"/>
        <v>1.1999999999999993</v>
      </c>
      <c r="U1123" s="208" t="str">
        <f t="shared" si="55"/>
        <v/>
      </c>
      <c r="V1123" s="210"/>
      <c r="W1123" s="238">
        <f t="shared" si="54"/>
        <v>60</v>
      </c>
      <c r="X1123" s="350"/>
      <c r="AT1123" s="129"/>
      <c r="AV1123" s="114"/>
      <c r="AW1123" s="18"/>
      <c r="AY1123" s="130"/>
    </row>
    <row r="1124" spans="2:51" x14ac:dyDescent="0.25">
      <c r="B1124" s="18">
        <v>21.7</v>
      </c>
      <c r="C1124" s="18">
        <v>83</v>
      </c>
      <c r="D1124" s="18">
        <v>21.7</v>
      </c>
      <c r="E1124" s="18">
        <v>5.8</v>
      </c>
      <c r="F1124" s="18">
        <v>7.2</v>
      </c>
      <c r="G1124" s="18">
        <v>240</v>
      </c>
      <c r="H1124" s="18">
        <v>1019</v>
      </c>
      <c r="I1124" s="18">
        <v>0</v>
      </c>
      <c r="J1124" s="18">
        <v>0</v>
      </c>
      <c r="K1124" s="18">
        <v>0</v>
      </c>
      <c r="L1124" s="18">
        <v>0.8</v>
      </c>
      <c r="M1124" s="18">
        <v>20.100000000000001</v>
      </c>
      <c r="N1124">
        <v>226.4</v>
      </c>
      <c r="O1124">
        <v>24.8</v>
      </c>
      <c r="P1124">
        <v>24.1</v>
      </c>
      <c r="Q1124" s="117">
        <v>0.77430555555555602</v>
      </c>
      <c r="S1124" s="216">
        <f t="shared" si="57"/>
        <v>24.8</v>
      </c>
      <c r="T1124" s="216">
        <f t="shared" si="56"/>
        <v>1.1000000000000014</v>
      </c>
      <c r="U1124" s="208" t="str">
        <f t="shared" si="55"/>
        <v/>
      </c>
      <c r="V1124" s="210"/>
      <c r="W1124" s="238">
        <f t="shared" si="54"/>
        <v>60</v>
      </c>
      <c r="X1124" s="350"/>
      <c r="AT1124" s="129"/>
      <c r="AV1124" s="114"/>
      <c r="AW1124" s="18"/>
      <c r="AY1124" s="130"/>
    </row>
    <row r="1125" spans="2:51" x14ac:dyDescent="0.25">
      <c r="B1125" s="18">
        <v>21.7</v>
      </c>
      <c r="C1125" s="18">
        <v>83</v>
      </c>
      <c r="D1125" s="18">
        <v>21.7</v>
      </c>
      <c r="E1125" s="18">
        <v>3.6</v>
      </c>
      <c r="F1125" s="18">
        <v>5.4</v>
      </c>
      <c r="G1125" s="18">
        <v>249</v>
      </c>
      <c r="H1125" s="18">
        <v>1019</v>
      </c>
      <c r="I1125" s="18">
        <v>0</v>
      </c>
      <c r="J1125" s="18">
        <v>0</v>
      </c>
      <c r="K1125" s="18">
        <v>0</v>
      </c>
      <c r="L1125" s="18">
        <v>0.8</v>
      </c>
      <c r="M1125" s="18">
        <v>20.100000000000001</v>
      </c>
      <c r="N1125">
        <v>226.4</v>
      </c>
      <c r="O1125">
        <v>24.8</v>
      </c>
      <c r="P1125">
        <v>24</v>
      </c>
      <c r="Q1125" s="117">
        <v>0.77500000000000002</v>
      </c>
      <c r="S1125" s="216">
        <f t="shared" si="57"/>
        <v>24.8</v>
      </c>
      <c r="T1125" s="216">
        <f t="shared" si="56"/>
        <v>1.1000000000000014</v>
      </c>
      <c r="U1125" s="208" t="str">
        <f t="shared" si="55"/>
        <v/>
      </c>
      <c r="V1125" s="210"/>
      <c r="W1125" s="238">
        <f t="shared" si="54"/>
        <v>60</v>
      </c>
      <c r="X1125" s="350"/>
      <c r="AT1125" s="129"/>
      <c r="AV1125" s="114"/>
      <c r="AW1125" s="18"/>
      <c r="AY1125" s="130"/>
    </row>
    <row r="1126" spans="2:51" x14ac:dyDescent="0.25">
      <c r="B1126" s="18">
        <v>21.7</v>
      </c>
      <c r="C1126" s="18">
        <v>83</v>
      </c>
      <c r="D1126" s="18">
        <v>21.7</v>
      </c>
      <c r="E1126" s="18">
        <v>8.6</v>
      </c>
      <c r="F1126" s="18">
        <v>11.2</v>
      </c>
      <c r="G1126" s="18">
        <v>311</v>
      </c>
      <c r="H1126" s="18">
        <v>1019</v>
      </c>
      <c r="I1126" s="18">
        <v>0</v>
      </c>
      <c r="J1126" s="18">
        <v>0</v>
      </c>
      <c r="K1126" s="18">
        <v>0</v>
      </c>
      <c r="L1126" s="18">
        <v>0.8</v>
      </c>
      <c r="M1126" s="18">
        <v>20.100000000000001</v>
      </c>
      <c r="N1126">
        <v>226.4</v>
      </c>
      <c r="O1126">
        <v>24.7</v>
      </c>
      <c r="P1126">
        <v>24</v>
      </c>
      <c r="Q1126" s="117">
        <v>0.77569444444444402</v>
      </c>
      <c r="S1126" s="216">
        <f t="shared" si="57"/>
        <v>24.7</v>
      </c>
      <c r="T1126" s="216">
        <f t="shared" si="56"/>
        <v>1</v>
      </c>
      <c r="U1126" s="208" t="str">
        <f t="shared" si="55"/>
        <v/>
      </c>
      <c r="V1126" s="210"/>
      <c r="W1126" s="238">
        <f t="shared" si="54"/>
        <v>60</v>
      </c>
      <c r="X1126" s="350"/>
      <c r="AT1126" s="129"/>
      <c r="AV1126" s="114"/>
      <c r="AW1126" s="18"/>
      <c r="AY1126" s="130"/>
    </row>
    <row r="1127" spans="2:51" x14ac:dyDescent="0.25">
      <c r="B1127" s="18">
        <v>21.7</v>
      </c>
      <c r="C1127" s="18">
        <v>84</v>
      </c>
      <c r="D1127" s="18">
        <v>21.7</v>
      </c>
      <c r="E1127" s="18">
        <v>6.1</v>
      </c>
      <c r="F1127" s="18">
        <v>7.2</v>
      </c>
      <c r="G1127" s="18">
        <v>222</v>
      </c>
      <c r="H1127" s="18">
        <v>1019.2</v>
      </c>
      <c r="I1127" s="18">
        <v>0</v>
      </c>
      <c r="J1127" s="18">
        <v>0</v>
      </c>
      <c r="K1127" s="18">
        <v>0</v>
      </c>
      <c r="L1127" s="18">
        <v>0.8</v>
      </c>
      <c r="M1127" s="18">
        <v>20.100000000000001</v>
      </c>
      <c r="N1127">
        <v>226.4</v>
      </c>
      <c r="O1127">
        <v>24.7</v>
      </c>
      <c r="P1127">
        <v>23.9</v>
      </c>
      <c r="Q1127" s="117">
        <v>0.77638888888888902</v>
      </c>
      <c r="S1127" s="216">
        <f t="shared" si="57"/>
        <v>24.7</v>
      </c>
      <c r="T1127" s="216">
        <f t="shared" si="56"/>
        <v>1</v>
      </c>
      <c r="U1127" s="208" t="str">
        <f t="shared" si="55"/>
        <v/>
      </c>
      <c r="V1127" s="210"/>
      <c r="W1127" s="238">
        <f t="shared" si="54"/>
        <v>60</v>
      </c>
      <c r="X1127" s="350"/>
      <c r="AT1127" s="129"/>
      <c r="AV1127" s="114"/>
      <c r="AW1127" s="18"/>
      <c r="AY1127" s="130"/>
    </row>
    <row r="1128" spans="2:51" x14ac:dyDescent="0.25">
      <c r="B1128" s="18">
        <v>21.7</v>
      </c>
      <c r="C1128" s="18">
        <v>84</v>
      </c>
      <c r="D1128" s="18">
        <v>21.7</v>
      </c>
      <c r="E1128" s="18">
        <v>7.6</v>
      </c>
      <c r="F1128" s="18">
        <v>9.4</v>
      </c>
      <c r="G1128" s="18">
        <v>284</v>
      </c>
      <c r="H1128" s="18">
        <v>1019.1</v>
      </c>
      <c r="I1128" s="18">
        <v>0</v>
      </c>
      <c r="J1128" s="18">
        <v>0</v>
      </c>
      <c r="K1128" s="18">
        <v>0</v>
      </c>
      <c r="L1128" s="18">
        <v>0.8</v>
      </c>
      <c r="M1128" s="18">
        <v>20.100000000000001</v>
      </c>
      <c r="N1128">
        <v>226.4</v>
      </c>
      <c r="O1128">
        <v>24.6</v>
      </c>
      <c r="P1128">
        <v>23.9</v>
      </c>
      <c r="Q1128" s="117">
        <v>0.77708333333333302</v>
      </c>
      <c r="S1128" s="216">
        <f t="shared" si="57"/>
        <v>24.6</v>
      </c>
      <c r="T1128" s="216">
        <f t="shared" si="56"/>
        <v>0.90000000000000213</v>
      </c>
      <c r="U1128" s="208" t="str">
        <f t="shared" si="55"/>
        <v/>
      </c>
      <c r="V1128" s="210"/>
      <c r="W1128" s="238">
        <f t="shared" si="54"/>
        <v>60</v>
      </c>
      <c r="X1128" s="350"/>
      <c r="AT1128" s="129"/>
      <c r="AV1128" s="114"/>
      <c r="AW1128" s="18"/>
      <c r="AY1128" s="130"/>
    </row>
    <row r="1129" spans="2:51" x14ac:dyDescent="0.25">
      <c r="B1129" s="18">
        <v>21.7</v>
      </c>
      <c r="C1129" s="18">
        <v>84</v>
      </c>
      <c r="D1129" s="18">
        <v>21.7</v>
      </c>
      <c r="E1129" s="18">
        <v>5.8</v>
      </c>
      <c r="F1129" s="18">
        <v>7.2</v>
      </c>
      <c r="G1129" s="18">
        <v>258</v>
      </c>
      <c r="H1129" s="18">
        <v>1019.1</v>
      </c>
      <c r="I1129" s="18">
        <v>0</v>
      </c>
      <c r="J1129" s="18">
        <v>0</v>
      </c>
      <c r="K1129" s="18">
        <v>0</v>
      </c>
      <c r="L1129" s="18">
        <v>0.8</v>
      </c>
      <c r="M1129" s="18">
        <v>20.100000000000001</v>
      </c>
      <c r="N1129">
        <v>226.4</v>
      </c>
      <c r="O1129">
        <v>24.5</v>
      </c>
      <c r="P1129">
        <v>23.9</v>
      </c>
      <c r="Q1129" s="117">
        <v>0.77777777777777801</v>
      </c>
      <c r="S1129" s="216">
        <f t="shared" si="57"/>
        <v>24.5</v>
      </c>
      <c r="T1129" s="216">
        <f t="shared" si="56"/>
        <v>0.80000000000000071</v>
      </c>
      <c r="U1129" s="208" t="str">
        <f t="shared" si="55"/>
        <v/>
      </c>
      <c r="V1129" s="210"/>
      <c r="W1129" s="238">
        <f t="shared" si="54"/>
        <v>60</v>
      </c>
      <c r="X1129" s="350"/>
      <c r="AT1129" s="129"/>
      <c r="AV1129" s="114"/>
      <c r="AW1129" s="18"/>
      <c r="AY1129" s="130"/>
    </row>
    <row r="1130" spans="2:51" x14ac:dyDescent="0.25">
      <c r="B1130" s="18">
        <v>21.7</v>
      </c>
      <c r="C1130" s="18">
        <v>84</v>
      </c>
      <c r="D1130" s="18">
        <v>21.7</v>
      </c>
      <c r="E1130" s="18">
        <v>5.8</v>
      </c>
      <c r="F1130" s="18">
        <v>7.2</v>
      </c>
      <c r="G1130" s="18">
        <v>251</v>
      </c>
      <c r="H1130" s="18">
        <v>1018.9</v>
      </c>
      <c r="I1130" s="18">
        <v>0</v>
      </c>
      <c r="J1130" s="18">
        <v>0</v>
      </c>
      <c r="K1130" s="18">
        <v>0</v>
      </c>
      <c r="L1130" s="18">
        <v>0.8</v>
      </c>
      <c r="M1130" s="18">
        <v>20.100000000000001</v>
      </c>
      <c r="N1130">
        <v>226.4</v>
      </c>
      <c r="O1130">
        <v>24.5</v>
      </c>
      <c r="P1130">
        <v>23.8</v>
      </c>
      <c r="Q1130" s="117">
        <v>0.77847222222222201</v>
      </c>
      <c r="S1130" s="216">
        <f t="shared" si="57"/>
        <v>24.5</v>
      </c>
      <c r="T1130" s="216">
        <f t="shared" si="56"/>
        <v>0.80000000000000071</v>
      </c>
      <c r="U1130" s="208" t="str">
        <f t="shared" si="55"/>
        <v/>
      </c>
      <c r="V1130" s="210"/>
      <c r="W1130" s="238">
        <f t="shared" si="54"/>
        <v>60</v>
      </c>
      <c r="X1130" s="350"/>
      <c r="AT1130" s="129"/>
      <c r="AV1130" s="114"/>
      <c r="AW1130" s="18"/>
      <c r="AY1130" s="130"/>
    </row>
    <row r="1131" spans="2:51" x14ac:dyDescent="0.25">
      <c r="B1131" s="18">
        <v>21.7</v>
      </c>
      <c r="C1131" s="18">
        <v>84</v>
      </c>
      <c r="D1131" s="18">
        <v>21.7</v>
      </c>
      <c r="E1131" s="18">
        <v>6.1</v>
      </c>
      <c r="F1131" s="18">
        <v>7.2</v>
      </c>
      <c r="G1131" s="18">
        <v>179</v>
      </c>
      <c r="H1131" s="18">
        <v>1019.1</v>
      </c>
      <c r="I1131" s="18">
        <v>0</v>
      </c>
      <c r="J1131" s="18">
        <v>0</v>
      </c>
      <c r="K1131" s="18">
        <v>0</v>
      </c>
      <c r="L1131" s="18">
        <v>0.8</v>
      </c>
      <c r="M1131" s="18">
        <v>20.100000000000001</v>
      </c>
      <c r="N1131">
        <v>226.4</v>
      </c>
      <c r="O1131">
        <v>24.4</v>
      </c>
      <c r="P1131">
        <v>23.8</v>
      </c>
      <c r="Q1131" s="117">
        <v>0.77916666666666701</v>
      </c>
      <c r="S1131" s="216">
        <f t="shared" si="57"/>
        <v>24.4</v>
      </c>
      <c r="T1131" s="216">
        <f t="shared" si="56"/>
        <v>0.69999999999999929</v>
      </c>
      <c r="U1131" s="208" t="str">
        <f t="shared" si="55"/>
        <v/>
      </c>
      <c r="V1131" s="210"/>
      <c r="W1131" s="238">
        <f t="shared" si="54"/>
        <v>60</v>
      </c>
      <c r="X1131" s="350"/>
      <c r="AT1131" s="129"/>
      <c r="AV1131" s="114"/>
      <c r="AW1131" s="18"/>
      <c r="AY1131" s="130"/>
    </row>
    <row r="1132" spans="2:51" x14ac:dyDescent="0.25">
      <c r="B1132" s="18">
        <v>21.7</v>
      </c>
      <c r="C1132" s="18">
        <v>84</v>
      </c>
      <c r="D1132" s="18">
        <v>21.7</v>
      </c>
      <c r="E1132" s="18">
        <v>3.2</v>
      </c>
      <c r="F1132" s="18">
        <v>5.4</v>
      </c>
      <c r="G1132" s="18">
        <v>252</v>
      </c>
      <c r="H1132" s="18">
        <v>1019.1</v>
      </c>
      <c r="I1132" s="18">
        <v>0</v>
      </c>
      <c r="J1132" s="18">
        <v>0</v>
      </c>
      <c r="K1132" s="18">
        <v>0</v>
      </c>
      <c r="L1132" s="18">
        <v>0.8</v>
      </c>
      <c r="M1132" s="18">
        <v>20.100000000000001</v>
      </c>
      <c r="N1132">
        <v>226.4</v>
      </c>
      <c r="O1132">
        <v>24.4</v>
      </c>
      <c r="P1132">
        <v>23.8</v>
      </c>
      <c r="Q1132" s="117">
        <v>0.77986111111111101</v>
      </c>
      <c r="S1132" s="216">
        <f t="shared" si="57"/>
        <v>24.4</v>
      </c>
      <c r="T1132" s="216">
        <f t="shared" si="56"/>
        <v>0.69999999999999929</v>
      </c>
      <c r="U1132" s="208" t="str">
        <f t="shared" si="55"/>
        <v/>
      </c>
      <c r="V1132" s="210"/>
      <c r="W1132" s="238">
        <f t="shared" si="54"/>
        <v>60</v>
      </c>
      <c r="X1132" s="350"/>
      <c r="AT1132" s="129"/>
      <c r="AV1132" s="114"/>
      <c r="AW1132" s="18"/>
      <c r="AY1132" s="130"/>
    </row>
    <row r="1133" spans="2:51" x14ac:dyDescent="0.25">
      <c r="B1133" s="18">
        <v>21.6</v>
      </c>
      <c r="C1133" s="18">
        <v>84</v>
      </c>
      <c r="D1133" s="18">
        <v>21.6</v>
      </c>
      <c r="E1133" s="18">
        <v>7.2</v>
      </c>
      <c r="F1133" s="18">
        <v>11.2</v>
      </c>
      <c r="G1133" s="18">
        <v>232</v>
      </c>
      <c r="H1133" s="18">
        <v>1019.1</v>
      </c>
      <c r="I1133" s="18">
        <v>0</v>
      </c>
      <c r="J1133" s="18">
        <v>0</v>
      </c>
      <c r="K1133" s="18">
        <v>0</v>
      </c>
      <c r="L1133" s="18">
        <v>0.8</v>
      </c>
      <c r="M1133" s="18">
        <v>20.100000000000001</v>
      </c>
      <c r="N1133">
        <v>226.4</v>
      </c>
      <c r="O1133">
        <v>24.4</v>
      </c>
      <c r="P1133">
        <v>23.8</v>
      </c>
      <c r="Q1133" s="117">
        <v>0.780555555555556</v>
      </c>
      <c r="S1133" s="216">
        <f t="shared" si="57"/>
        <v>24.4</v>
      </c>
      <c r="T1133" s="216">
        <f t="shared" si="56"/>
        <v>0.79999999999999716</v>
      </c>
      <c r="U1133" s="208" t="str">
        <f t="shared" si="55"/>
        <v/>
      </c>
      <c r="V1133" s="210"/>
      <c r="W1133" s="238">
        <f t="shared" si="54"/>
        <v>60</v>
      </c>
      <c r="X1133" s="350"/>
      <c r="AT1133" s="129"/>
      <c r="AV1133" s="114"/>
      <c r="AW1133" s="18"/>
      <c r="AY1133" s="130"/>
    </row>
    <row r="1134" spans="2:51" x14ac:dyDescent="0.25">
      <c r="B1134" s="18">
        <v>21.6</v>
      </c>
      <c r="C1134" s="18">
        <v>84</v>
      </c>
      <c r="D1134" s="18">
        <v>21.6</v>
      </c>
      <c r="E1134" s="18">
        <v>8.6</v>
      </c>
      <c r="F1134" s="18">
        <v>11.2</v>
      </c>
      <c r="G1134" s="18">
        <v>262</v>
      </c>
      <c r="H1134" s="18">
        <v>1019.1</v>
      </c>
      <c r="I1134" s="18">
        <v>0</v>
      </c>
      <c r="J1134" s="18">
        <v>0</v>
      </c>
      <c r="K1134" s="18">
        <v>0</v>
      </c>
      <c r="L1134" s="18">
        <v>0.8</v>
      </c>
      <c r="M1134" s="18">
        <v>20.100000000000001</v>
      </c>
      <c r="N1134">
        <v>226.4</v>
      </c>
      <c r="O1134">
        <v>24.3</v>
      </c>
      <c r="P1134">
        <v>23.7</v>
      </c>
      <c r="Q1134" s="117">
        <v>0.78125</v>
      </c>
      <c r="S1134" s="216">
        <f t="shared" si="57"/>
        <v>24.3</v>
      </c>
      <c r="T1134" s="216">
        <f t="shared" si="56"/>
        <v>0.69999999999999929</v>
      </c>
      <c r="U1134" s="208" t="str">
        <f t="shared" si="55"/>
        <v/>
      </c>
      <c r="V1134" s="210"/>
      <c r="W1134" s="238">
        <f t="shared" si="54"/>
        <v>60</v>
      </c>
      <c r="X1134" s="350"/>
      <c r="AT1134" s="129"/>
      <c r="AV1134" s="114"/>
      <c r="AW1134" s="18"/>
      <c r="AY1134" s="130"/>
    </row>
    <row r="1135" spans="2:51" x14ac:dyDescent="0.25">
      <c r="B1135" s="18">
        <v>21.6</v>
      </c>
      <c r="C1135" s="18">
        <v>84</v>
      </c>
      <c r="D1135" s="18">
        <v>21.6</v>
      </c>
      <c r="E1135" s="18">
        <v>9.4</v>
      </c>
      <c r="F1135" s="18">
        <v>13</v>
      </c>
      <c r="G1135" s="18">
        <v>314</v>
      </c>
      <c r="H1135" s="18">
        <v>1019.4</v>
      </c>
      <c r="I1135" s="18">
        <v>0</v>
      </c>
      <c r="J1135" s="18">
        <v>0</v>
      </c>
      <c r="K1135" s="18">
        <v>0</v>
      </c>
      <c r="L1135" s="18">
        <v>0.8</v>
      </c>
      <c r="M1135" s="18">
        <v>20.100000000000001</v>
      </c>
      <c r="N1135">
        <v>226.4</v>
      </c>
      <c r="O1135">
        <v>24.2</v>
      </c>
      <c r="P1135">
        <v>23.7</v>
      </c>
      <c r="Q1135" s="117">
        <v>0.781944444444444</v>
      </c>
      <c r="S1135" s="216">
        <f t="shared" si="57"/>
        <v>24.2</v>
      </c>
      <c r="T1135" s="216">
        <f t="shared" si="56"/>
        <v>0.59999999999999787</v>
      </c>
      <c r="U1135" s="208" t="str">
        <f t="shared" si="55"/>
        <v/>
      </c>
      <c r="V1135" s="210"/>
      <c r="W1135" s="238">
        <f t="shared" si="54"/>
        <v>60</v>
      </c>
      <c r="X1135" s="350"/>
      <c r="AT1135" s="129"/>
      <c r="AV1135" s="114"/>
      <c r="AW1135" s="18"/>
      <c r="AY1135" s="130"/>
    </row>
    <row r="1136" spans="2:51" x14ac:dyDescent="0.25">
      <c r="B1136" s="18">
        <v>21.6</v>
      </c>
      <c r="C1136" s="18">
        <v>84</v>
      </c>
      <c r="D1136" s="18">
        <v>21.6</v>
      </c>
      <c r="E1136" s="18">
        <v>6.5</v>
      </c>
      <c r="F1136" s="18">
        <v>9.4</v>
      </c>
      <c r="G1136" s="18">
        <v>289</v>
      </c>
      <c r="H1136" s="18">
        <v>1019.4</v>
      </c>
      <c r="I1136" s="18">
        <v>0</v>
      </c>
      <c r="J1136" s="18">
        <v>0</v>
      </c>
      <c r="K1136" s="18">
        <v>0</v>
      </c>
      <c r="L1136" s="18">
        <v>0.8</v>
      </c>
      <c r="M1136" s="18">
        <v>20.100000000000001</v>
      </c>
      <c r="N1136">
        <v>226.4</v>
      </c>
      <c r="O1136">
        <v>24.2</v>
      </c>
      <c r="P1136">
        <v>23.6</v>
      </c>
      <c r="Q1136" s="117">
        <v>0.78263888888888899</v>
      </c>
      <c r="S1136" s="216">
        <f t="shared" si="57"/>
        <v>24.2</v>
      </c>
      <c r="T1136" s="216">
        <f t="shared" si="56"/>
        <v>0.59999999999999787</v>
      </c>
      <c r="U1136" s="208" t="str">
        <f t="shared" si="55"/>
        <v/>
      </c>
      <c r="V1136" s="210"/>
      <c r="W1136" s="238" t="str">
        <f t="shared" si="54"/>
        <v/>
      </c>
      <c r="X1136" s="350"/>
      <c r="AT1136" s="129"/>
      <c r="AV1136" s="114"/>
      <c r="AW1136" s="18"/>
      <c r="AY1136" s="130"/>
    </row>
    <row r="1137" spans="2:51" x14ac:dyDescent="0.25">
      <c r="B1137" s="18">
        <v>21.6</v>
      </c>
      <c r="C1137" s="18">
        <v>84</v>
      </c>
      <c r="D1137" s="18">
        <v>21.6</v>
      </c>
      <c r="E1137" s="18">
        <v>6.8</v>
      </c>
      <c r="F1137" s="18">
        <v>16.600000000000001</v>
      </c>
      <c r="G1137" s="18">
        <v>251</v>
      </c>
      <c r="H1137" s="18">
        <v>1019.3</v>
      </c>
      <c r="I1137" s="18">
        <v>0</v>
      </c>
      <c r="J1137" s="18">
        <v>0</v>
      </c>
      <c r="K1137" s="18">
        <v>0</v>
      </c>
      <c r="L1137" s="18">
        <v>0.8</v>
      </c>
      <c r="M1137" s="18">
        <v>20.100000000000001</v>
      </c>
      <c r="N1137">
        <v>226.4</v>
      </c>
      <c r="O1137">
        <v>24.1</v>
      </c>
      <c r="P1137">
        <v>23.6</v>
      </c>
      <c r="Q1137" s="117">
        <v>0.78333333333333299</v>
      </c>
      <c r="S1137" s="216">
        <f t="shared" si="57"/>
        <v>24.1</v>
      </c>
      <c r="T1137" s="216">
        <f t="shared" si="56"/>
        <v>0.5</v>
      </c>
      <c r="U1137" s="208" t="str">
        <f t="shared" si="55"/>
        <v/>
      </c>
      <c r="V1137" s="210"/>
      <c r="W1137" s="238" t="str">
        <f t="shared" si="54"/>
        <v/>
      </c>
      <c r="X1137" s="350"/>
      <c r="AT1137" s="129"/>
      <c r="AV1137" s="114"/>
      <c r="AW1137" s="18"/>
      <c r="AY1137" s="130"/>
    </row>
    <row r="1138" spans="2:51" x14ac:dyDescent="0.25">
      <c r="B1138" s="18">
        <v>21.6</v>
      </c>
      <c r="C1138" s="18">
        <v>84</v>
      </c>
      <c r="D1138" s="18">
        <v>21.6</v>
      </c>
      <c r="E1138" s="18">
        <v>9.4</v>
      </c>
      <c r="F1138" s="18">
        <v>11.2</v>
      </c>
      <c r="G1138" s="18">
        <v>244</v>
      </c>
      <c r="H1138" s="18">
        <v>1019.5</v>
      </c>
      <c r="I1138" s="18">
        <v>0</v>
      </c>
      <c r="J1138" s="18">
        <v>0</v>
      </c>
      <c r="K1138" s="18">
        <v>0</v>
      </c>
      <c r="L1138" s="18">
        <v>0.8</v>
      </c>
      <c r="M1138" s="18">
        <v>20.100000000000001</v>
      </c>
      <c r="N1138">
        <v>226.4</v>
      </c>
      <c r="O1138">
        <v>24.1</v>
      </c>
      <c r="P1138">
        <v>23.6</v>
      </c>
      <c r="Q1138" s="117">
        <v>0.78402777777777799</v>
      </c>
      <c r="S1138" s="216">
        <f t="shared" si="57"/>
        <v>24.1</v>
      </c>
      <c r="T1138" s="216">
        <f t="shared" si="56"/>
        <v>0.5</v>
      </c>
      <c r="U1138" s="208" t="str">
        <f t="shared" si="55"/>
        <v/>
      </c>
      <c r="V1138" s="210"/>
      <c r="W1138" s="238" t="str">
        <f t="shared" ref="W1138:W1201" si="58">IF(OR(O1138&gt;60+2,P1138&gt;B1138+2),60,"")</f>
        <v/>
      </c>
      <c r="X1138" s="350"/>
      <c r="AT1138" s="129"/>
      <c r="AV1138" s="114"/>
      <c r="AW1138" s="18"/>
      <c r="AY1138" s="130"/>
    </row>
    <row r="1139" spans="2:51" x14ac:dyDescent="0.25">
      <c r="B1139" s="18">
        <v>21.6</v>
      </c>
      <c r="C1139" s="18">
        <v>84</v>
      </c>
      <c r="D1139" s="18">
        <v>21.6</v>
      </c>
      <c r="E1139" s="18">
        <v>13</v>
      </c>
      <c r="F1139" s="18">
        <v>14.8</v>
      </c>
      <c r="G1139" s="18">
        <v>244</v>
      </c>
      <c r="H1139" s="18">
        <v>1019.4</v>
      </c>
      <c r="I1139" s="18">
        <v>0</v>
      </c>
      <c r="J1139" s="18">
        <v>0</v>
      </c>
      <c r="K1139" s="18">
        <v>0</v>
      </c>
      <c r="L1139" s="18">
        <v>0.8</v>
      </c>
      <c r="M1139" s="18">
        <v>20.100000000000001</v>
      </c>
      <c r="N1139">
        <v>226.4</v>
      </c>
      <c r="O1139">
        <v>24</v>
      </c>
      <c r="P1139">
        <v>23.5</v>
      </c>
      <c r="Q1139" s="117">
        <v>0.78472222222222199</v>
      </c>
      <c r="S1139" s="216">
        <f t="shared" si="57"/>
        <v>24</v>
      </c>
      <c r="T1139" s="216">
        <f t="shared" si="56"/>
        <v>0.39999999999999858</v>
      </c>
      <c r="U1139" s="208" t="str">
        <f t="shared" si="55"/>
        <v/>
      </c>
      <c r="V1139" s="210"/>
      <c r="W1139" s="238" t="str">
        <f t="shared" si="58"/>
        <v/>
      </c>
      <c r="X1139" s="350"/>
      <c r="AT1139" s="129"/>
      <c r="AV1139" s="114"/>
      <c r="AW1139" s="18"/>
      <c r="AY1139" s="130"/>
    </row>
    <row r="1140" spans="2:51" x14ac:dyDescent="0.25">
      <c r="B1140" s="18">
        <v>21.6</v>
      </c>
      <c r="C1140" s="18">
        <v>84</v>
      </c>
      <c r="D1140" s="18">
        <v>21.6</v>
      </c>
      <c r="E1140" s="18">
        <v>8.3000000000000007</v>
      </c>
      <c r="F1140" s="18">
        <v>9.4</v>
      </c>
      <c r="G1140" s="18">
        <v>5</v>
      </c>
      <c r="H1140" s="18">
        <v>1019.6</v>
      </c>
      <c r="I1140" s="18">
        <v>0</v>
      </c>
      <c r="J1140" s="18">
        <v>0</v>
      </c>
      <c r="K1140" s="18">
        <v>0</v>
      </c>
      <c r="L1140" s="18">
        <v>0.8</v>
      </c>
      <c r="M1140" s="18">
        <v>20.100000000000001</v>
      </c>
      <c r="N1140">
        <v>226.4</v>
      </c>
      <c r="O1140">
        <v>23.9</v>
      </c>
      <c r="P1140">
        <v>23.4</v>
      </c>
      <c r="Q1140" s="117">
        <v>0.78541666666666698</v>
      </c>
      <c r="S1140" s="216">
        <f t="shared" si="57"/>
        <v>23.9</v>
      </c>
      <c r="T1140" s="216">
        <f t="shared" si="56"/>
        <v>0.29999999999999716</v>
      </c>
      <c r="U1140" s="208" t="str">
        <f t="shared" si="55"/>
        <v/>
      </c>
      <c r="V1140" s="210"/>
      <c r="W1140" s="238" t="str">
        <f t="shared" si="58"/>
        <v/>
      </c>
      <c r="X1140" s="350"/>
      <c r="AT1140" s="129"/>
      <c r="AV1140" s="114"/>
      <c r="AW1140" s="18"/>
      <c r="AY1140" s="130"/>
    </row>
    <row r="1141" spans="2:51" x14ac:dyDescent="0.25">
      <c r="B1141" s="18">
        <v>21.6</v>
      </c>
      <c r="C1141" s="18">
        <v>85</v>
      </c>
      <c r="D1141" s="18">
        <v>21.6</v>
      </c>
      <c r="E1141" s="18">
        <v>11.2</v>
      </c>
      <c r="F1141" s="18">
        <v>14.8</v>
      </c>
      <c r="G1141" s="18">
        <v>227</v>
      </c>
      <c r="H1141" s="18">
        <v>1019.4</v>
      </c>
      <c r="I1141" s="18">
        <v>0</v>
      </c>
      <c r="J1141" s="18">
        <v>0</v>
      </c>
      <c r="K1141" s="18">
        <v>0</v>
      </c>
      <c r="L1141" s="18">
        <v>0.8</v>
      </c>
      <c r="M1141" s="18">
        <v>20.100000000000001</v>
      </c>
      <c r="N1141">
        <v>226.4</v>
      </c>
      <c r="O1141">
        <v>23.8</v>
      </c>
      <c r="P1141">
        <v>23.4</v>
      </c>
      <c r="Q1141" s="117">
        <v>0.78611111111111098</v>
      </c>
      <c r="S1141" s="216">
        <f t="shared" si="57"/>
        <v>23.8</v>
      </c>
      <c r="T1141" s="216">
        <f t="shared" si="56"/>
        <v>0.19999999999999929</v>
      </c>
      <c r="U1141" s="208" t="str">
        <f t="shared" si="55"/>
        <v/>
      </c>
      <c r="V1141" s="210"/>
      <c r="W1141" s="238" t="str">
        <f t="shared" si="58"/>
        <v/>
      </c>
      <c r="X1141" s="350"/>
      <c r="AT1141" s="129"/>
      <c r="AV1141" s="114"/>
      <c r="AW1141" s="18"/>
      <c r="AY1141" s="130"/>
    </row>
    <row r="1142" spans="2:51" x14ac:dyDescent="0.25">
      <c r="B1142" s="18">
        <v>21.5</v>
      </c>
      <c r="C1142" s="18">
        <v>85</v>
      </c>
      <c r="D1142" s="18">
        <v>21.5</v>
      </c>
      <c r="E1142" s="18">
        <v>6.5</v>
      </c>
      <c r="F1142" s="18">
        <v>9.4</v>
      </c>
      <c r="G1142" s="18">
        <v>226</v>
      </c>
      <c r="H1142" s="18">
        <v>1019.5</v>
      </c>
      <c r="I1142" s="18">
        <v>0</v>
      </c>
      <c r="J1142" s="18">
        <v>0</v>
      </c>
      <c r="K1142" s="18">
        <v>0</v>
      </c>
      <c r="L1142" s="18">
        <v>0.8</v>
      </c>
      <c r="M1142" s="18">
        <v>20.100000000000001</v>
      </c>
      <c r="N1142">
        <v>226.4</v>
      </c>
      <c r="O1142">
        <v>23.7</v>
      </c>
      <c r="P1142">
        <v>23.3</v>
      </c>
      <c r="Q1142" s="117">
        <v>0.78680555555555598</v>
      </c>
      <c r="S1142" s="216">
        <f t="shared" si="57"/>
        <v>23.7</v>
      </c>
      <c r="T1142" s="216">
        <f t="shared" si="56"/>
        <v>0.19999999999999929</v>
      </c>
      <c r="U1142" s="208" t="str">
        <f t="shared" si="55"/>
        <v/>
      </c>
      <c r="V1142" s="210"/>
      <c r="W1142" s="238" t="str">
        <f t="shared" si="58"/>
        <v/>
      </c>
      <c r="X1142" s="350"/>
      <c r="AT1142" s="129"/>
      <c r="AV1142" s="114"/>
      <c r="AW1142" s="18"/>
      <c r="AY1142" s="130"/>
    </row>
    <row r="1143" spans="2:51" x14ac:dyDescent="0.25">
      <c r="B1143" s="18">
        <v>21.4</v>
      </c>
      <c r="C1143" s="18">
        <v>85</v>
      </c>
      <c r="D1143" s="18">
        <v>21.4</v>
      </c>
      <c r="E1143" s="18">
        <v>10.4</v>
      </c>
      <c r="F1143" s="18">
        <v>20.2</v>
      </c>
      <c r="G1143" s="18">
        <v>259</v>
      </c>
      <c r="H1143" s="18">
        <v>1019.5</v>
      </c>
      <c r="I1143" s="18">
        <v>0</v>
      </c>
      <c r="J1143" s="18">
        <v>0</v>
      </c>
      <c r="K1143" s="18">
        <v>0</v>
      </c>
      <c r="L1143" s="18">
        <v>0.8</v>
      </c>
      <c r="M1143" s="18">
        <v>20.100000000000001</v>
      </c>
      <c r="N1143">
        <v>226.4</v>
      </c>
      <c r="O1143">
        <v>23.6</v>
      </c>
      <c r="P1143">
        <v>23.3</v>
      </c>
      <c r="Q1143" s="117">
        <v>0.78749999999999998</v>
      </c>
      <c r="S1143" s="216">
        <f t="shared" si="57"/>
        <v>23.6</v>
      </c>
      <c r="T1143" s="216">
        <f t="shared" si="56"/>
        <v>0.20000000000000284</v>
      </c>
      <c r="U1143" s="208" t="str">
        <f t="shared" si="55"/>
        <v/>
      </c>
      <c r="V1143" s="210"/>
      <c r="W1143" s="238" t="str">
        <f t="shared" si="58"/>
        <v/>
      </c>
      <c r="X1143" s="350"/>
      <c r="AT1143" s="129"/>
      <c r="AV1143" s="114"/>
      <c r="AW1143" s="18"/>
      <c r="AY1143" s="130"/>
    </row>
    <row r="1144" spans="2:51" x14ac:dyDescent="0.25">
      <c r="B1144" s="18">
        <v>21.3</v>
      </c>
      <c r="C1144" s="18">
        <v>85</v>
      </c>
      <c r="D1144" s="18">
        <v>21.3</v>
      </c>
      <c r="E1144" s="18">
        <v>13.7</v>
      </c>
      <c r="F1144" s="18">
        <v>18.399999999999999</v>
      </c>
      <c r="G1144" s="18">
        <v>234</v>
      </c>
      <c r="H1144" s="18">
        <v>1019.7</v>
      </c>
      <c r="I1144" s="18">
        <v>0</v>
      </c>
      <c r="J1144" s="18">
        <v>0</v>
      </c>
      <c r="K1144" s="18">
        <v>0</v>
      </c>
      <c r="L1144" s="18">
        <v>0.8</v>
      </c>
      <c r="M1144" s="18">
        <v>20.100000000000001</v>
      </c>
      <c r="N1144">
        <v>226.4</v>
      </c>
      <c r="O1144">
        <v>23.5</v>
      </c>
      <c r="P1144">
        <v>23.3</v>
      </c>
      <c r="Q1144" s="117">
        <v>0.78819444444444398</v>
      </c>
      <c r="S1144" s="216">
        <f t="shared" si="57"/>
        <v>23.5</v>
      </c>
      <c r="T1144" s="216">
        <f t="shared" si="56"/>
        <v>0.19999999999999929</v>
      </c>
      <c r="U1144" s="208" t="str">
        <f t="shared" si="55"/>
        <v/>
      </c>
      <c r="V1144" s="210"/>
      <c r="W1144" s="238" t="str">
        <f t="shared" si="58"/>
        <v/>
      </c>
      <c r="X1144" s="350"/>
      <c r="AT1144" s="129"/>
      <c r="AV1144" s="114"/>
      <c r="AW1144" s="18"/>
      <c r="AY1144" s="130"/>
    </row>
    <row r="1145" spans="2:51" x14ac:dyDescent="0.25">
      <c r="B1145" s="18">
        <v>21.3</v>
      </c>
      <c r="C1145" s="18">
        <v>85</v>
      </c>
      <c r="D1145" s="18">
        <v>21.3</v>
      </c>
      <c r="E1145" s="18">
        <v>9.4</v>
      </c>
      <c r="F1145" s="18">
        <v>13</v>
      </c>
      <c r="G1145" s="18">
        <v>128</v>
      </c>
      <c r="H1145" s="18">
        <v>1019.6</v>
      </c>
      <c r="I1145" s="18">
        <v>0</v>
      </c>
      <c r="J1145" s="18">
        <v>0</v>
      </c>
      <c r="K1145" s="18">
        <v>0</v>
      </c>
      <c r="L1145" s="18">
        <v>0.8</v>
      </c>
      <c r="M1145" s="18">
        <v>20.100000000000001</v>
      </c>
      <c r="N1145">
        <v>226.4</v>
      </c>
      <c r="O1145">
        <v>23.4</v>
      </c>
      <c r="P1145">
        <v>23.2</v>
      </c>
      <c r="Q1145" s="117">
        <v>0.78888888888888897</v>
      </c>
      <c r="S1145" s="216">
        <f t="shared" si="57"/>
        <v>23.4</v>
      </c>
      <c r="T1145" s="216">
        <f t="shared" si="56"/>
        <v>9.9999999999997868E-2</v>
      </c>
      <c r="U1145" s="208" t="str">
        <f t="shared" si="55"/>
        <v/>
      </c>
      <c r="V1145" s="210"/>
      <c r="W1145" s="238" t="str">
        <f t="shared" si="58"/>
        <v/>
      </c>
      <c r="X1145" s="350"/>
      <c r="AT1145" s="129"/>
      <c r="AV1145" s="114"/>
      <c r="AW1145" s="18"/>
      <c r="AY1145" s="130"/>
    </row>
    <row r="1146" spans="2:51" x14ac:dyDescent="0.25">
      <c r="B1146" s="18">
        <v>21.2</v>
      </c>
      <c r="C1146" s="18">
        <v>85</v>
      </c>
      <c r="D1146" s="18">
        <v>21.2</v>
      </c>
      <c r="E1146" s="18">
        <v>17.600000000000001</v>
      </c>
      <c r="F1146" s="18">
        <v>25.6</v>
      </c>
      <c r="G1146" s="18">
        <v>275</v>
      </c>
      <c r="H1146" s="18">
        <v>1019.5</v>
      </c>
      <c r="I1146" s="18">
        <v>0</v>
      </c>
      <c r="J1146" s="18">
        <v>0</v>
      </c>
      <c r="K1146" s="18">
        <v>0</v>
      </c>
      <c r="L1146" s="18">
        <v>0.8</v>
      </c>
      <c r="M1146" s="18">
        <v>20.100000000000001</v>
      </c>
      <c r="N1146">
        <v>226.4</v>
      </c>
      <c r="O1146">
        <v>23.3</v>
      </c>
      <c r="P1146">
        <v>23.1</v>
      </c>
      <c r="Q1146" s="117">
        <v>0.78958333333333297</v>
      </c>
      <c r="S1146" s="216">
        <f t="shared" si="57"/>
        <v>23.3</v>
      </c>
      <c r="T1146" s="216">
        <f t="shared" si="56"/>
        <v>0.10000000000000142</v>
      </c>
      <c r="U1146" s="208" t="str">
        <f t="shared" si="55"/>
        <v/>
      </c>
      <c r="V1146" s="210"/>
      <c r="W1146" s="238" t="str">
        <f t="shared" si="58"/>
        <v/>
      </c>
      <c r="X1146" s="350"/>
      <c r="AT1146" s="129"/>
      <c r="AV1146" s="114"/>
      <c r="AW1146" s="18"/>
      <c r="AY1146" s="130"/>
    </row>
    <row r="1147" spans="2:51" x14ac:dyDescent="0.25">
      <c r="B1147" s="18">
        <v>21.1</v>
      </c>
      <c r="C1147" s="18">
        <v>85</v>
      </c>
      <c r="D1147" s="18">
        <v>21.1</v>
      </c>
      <c r="E1147" s="18">
        <v>15.8</v>
      </c>
      <c r="F1147" s="18">
        <v>22</v>
      </c>
      <c r="G1147" s="18">
        <v>251</v>
      </c>
      <c r="H1147" s="18">
        <v>1019.6</v>
      </c>
      <c r="I1147" s="18">
        <v>0</v>
      </c>
      <c r="J1147" s="18">
        <v>0</v>
      </c>
      <c r="K1147" s="18">
        <v>0</v>
      </c>
      <c r="L1147" s="18">
        <v>0.8</v>
      </c>
      <c r="M1147" s="18">
        <v>20.100000000000001</v>
      </c>
      <c r="N1147">
        <v>226.4</v>
      </c>
      <c r="O1147">
        <v>23.1</v>
      </c>
      <c r="P1147">
        <v>23</v>
      </c>
      <c r="Q1147" s="117">
        <v>0.79027777777777797</v>
      </c>
      <c r="S1147" s="216">
        <f t="shared" si="57"/>
        <v>23.1</v>
      </c>
      <c r="T1147" s="216">
        <f t="shared" si="56"/>
        <v>0</v>
      </c>
      <c r="U1147" s="208" t="str">
        <f t="shared" si="55"/>
        <v/>
      </c>
      <c r="V1147" s="210"/>
      <c r="W1147" s="238" t="str">
        <f t="shared" si="58"/>
        <v/>
      </c>
      <c r="X1147" s="350"/>
      <c r="AT1147" s="129"/>
      <c r="AV1147" s="114"/>
      <c r="AW1147" s="18"/>
      <c r="AY1147" s="130"/>
    </row>
    <row r="1148" spans="2:51" x14ac:dyDescent="0.25">
      <c r="B1148" s="18">
        <v>21</v>
      </c>
      <c r="C1148" s="18">
        <v>85</v>
      </c>
      <c r="D1148" s="18">
        <v>21</v>
      </c>
      <c r="E1148" s="18">
        <v>9</v>
      </c>
      <c r="F1148" s="18">
        <v>13</v>
      </c>
      <c r="G1148" s="18">
        <v>274</v>
      </c>
      <c r="H1148" s="18">
        <v>1019.5</v>
      </c>
      <c r="I1148" s="18">
        <v>0</v>
      </c>
      <c r="J1148" s="18">
        <v>0</v>
      </c>
      <c r="K1148" s="18">
        <v>0</v>
      </c>
      <c r="L1148" s="18">
        <v>0.8</v>
      </c>
      <c r="M1148" s="18">
        <v>20.100000000000001</v>
      </c>
      <c r="N1148">
        <v>226.4</v>
      </c>
      <c r="O1148">
        <v>23</v>
      </c>
      <c r="P1148">
        <v>22.9</v>
      </c>
      <c r="Q1148" s="117">
        <v>0.79097222222222197</v>
      </c>
      <c r="S1148" s="216">
        <f t="shared" si="57"/>
        <v>23</v>
      </c>
      <c r="T1148" s="216">
        <f t="shared" si="56"/>
        <v>0</v>
      </c>
      <c r="U1148" s="208" t="str">
        <f t="shared" si="55"/>
        <v/>
      </c>
      <c r="V1148" s="210"/>
      <c r="W1148" s="238" t="str">
        <f t="shared" si="58"/>
        <v/>
      </c>
      <c r="X1148" s="350"/>
      <c r="AT1148" s="129"/>
      <c r="AV1148" s="114"/>
      <c r="AW1148" s="18"/>
      <c r="AY1148" s="130"/>
    </row>
    <row r="1149" spans="2:51" x14ac:dyDescent="0.25">
      <c r="B1149" s="18">
        <v>21</v>
      </c>
      <c r="C1149" s="18">
        <v>85</v>
      </c>
      <c r="D1149" s="18">
        <v>21</v>
      </c>
      <c r="E1149" s="18">
        <v>9.4</v>
      </c>
      <c r="F1149" s="18">
        <v>13</v>
      </c>
      <c r="G1149" s="18">
        <v>248</v>
      </c>
      <c r="H1149" s="18">
        <v>1019.6</v>
      </c>
      <c r="I1149" s="18">
        <v>0</v>
      </c>
      <c r="J1149" s="18">
        <v>0</v>
      </c>
      <c r="K1149" s="18">
        <v>0</v>
      </c>
      <c r="L1149" s="18">
        <v>0.8</v>
      </c>
      <c r="M1149" s="18">
        <v>20.100000000000001</v>
      </c>
      <c r="N1149">
        <v>226.4</v>
      </c>
      <c r="O1149">
        <v>22.9</v>
      </c>
      <c r="P1149">
        <v>22.9</v>
      </c>
      <c r="Q1149" s="117">
        <v>0.79166666666666696</v>
      </c>
      <c r="S1149" s="216">
        <f t="shared" si="57"/>
        <v>22.9</v>
      </c>
      <c r="T1149" s="216">
        <f t="shared" si="56"/>
        <v>-0.10000000000000142</v>
      </c>
      <c r="U1149" s="208" t="str">
        <f t="shared" si="55"/>
        <v/>
      </c>
      <c r="V1149" s="210"/>
      <c r="W1149" s="238" t="str">
        <f t="shared" si="58"/>
        <v/>
      </c>
      <c r="X1149" s="350"/>
      <c r="AT1149" s="129"/>
      <c r="AV1149" s="114"/>
      <c r="AW1149" s="18"/>
      <c r="AY1149" s="130"/>
    </row>
    <row r="1150" spans="2:51" x14ac:dyDescent="0.25">
      <c r="B1150" s="18">
        <v>21</v>
      </c>
      <c r="C1150" s="18">
        <v>85</v>
      </c>
      <c r="D1150" s="18">
        <v>21</v>
      </c>
      <c r="E1150" s="18">
        <v>7.9</v>
      </c>
      <c r="F1150" s="18">
        <v>9.4</v>
      </c>
      <c r="G1150" s="18">
        <v>304</v>
      </c>
      <c r="H1150" s="18">
        <v>1019.5</v>
      </c>
      <c r="I1150" s="18">
        <v>0</v>
      </c>
      <c r="J1150" s="18">
        <v>0</v>
      </c>
      <c r="K1150" s="18">
        <v>0</v>
      </c>
      <c r="L1150" s="18">
        <v>0.8</v>
      </c>
      <c r="M1150" s="18">
        <v>20.100000000000001</v>
      </c>
      <c r="N1150">
        <v>226.4</v>
      </c>
      <c r="O1150">
        <v>22.8</v>
      </c>
      <c r="P1150">
        <v>22.8</v>
      </c>
      <c r="Q1150" s="117">
        <v>0.79236111111111096</v>
      </c>
      <c r="S1150" s="216">
        <f t="shared" si="57"/>
        <v>22.8</v>
      </c>
      <c r="T1150" s="216">
        <f t="shared" si="56"/>
        <v>-0.19999999999999929</v>
      </c>
      <c r="U1150" s="208" t="str">
        <f t="shared" si="55"/>
        <v/>
      </c>
      <c r="V1150" s="210"/>
      <c r="W1150" s="238" t="str">
        <f t="shared" si="58"/>
        <v/>
      </c>
      <c r="X1150" s="350"/>
      <c r="AT1150" s="129"/>
      <c r="AV1150" s="114"/>
      <c r="AW1150" s="18"/>
      <c r="AY1150" s="130"/>
    </row>
    <row r="1151" spans="2:51" x14ac:dyDescent="0.25">
      <c r="B1151" s="18">
        <v>21</v>
      </c>
      <c r="C1151" s="18">
        <v>85</v>
      </c>
      <c r="D1151" s="18">
        <v>21</v>
      </c>
      <c r="E1151" s="18">
        <v>9.6999999999999993</v>
      </c>
      <c r="F1151" s="18">
        <v>11.2</v>
      </c>
      <c r="G1151" s="18">
        <v>213</v>
      </c>
      <c r="H1151" s="18">
        <v>1019.4</v>
      </c>
      <c r="I1151" s="18">
        <v>0</v>
      </c>
      <c r="J1151" s="18">
        <v>0</v>
      </c>
      <c r="K1151" s="18">
        <v>0</v>
      </c>
      <c r="L1151" s="18">
        <v>0.8</v>
      </c>
      <c r="M1151" s="18">
        <v>20.100000000000001</v>
      </c>
      <c r="N1151">
        <v>226.4</v>
      </c>
      <c r="O1151">
        <v>22.7</v>
      </c>
      <c r="P1151">
        <v>22.7</v>
      </c>
      <c r="Q1151" s="117">
        <v>0.79305555555555596</v>
      </c>
      <c r="S1151" s="216">
        <f t="shared" si="57"/>
        <v>22.7</v>
      </c>
      <c r="T1151" s="216">
        <f t="shared" si="56"/>
        <v>-0.30000000000000071</v>
      </c>
      <c r="U1151" s="208" t="str">
        <f t="shared" si="55"/>
        <v/>
      </c>
      <c r="V1151" s="210"/>
      <c r="W1151" s="238" t="str">
        <f t="shared" si="58"/>
        <v/>
      </c>
      <c r="X1151" s="350"/>
      <c r="AT1151" s="129"/>
      <c r="AV1151" s="114"/>
      <c r="AW1151" s="18"/>
      <c r="AY1151" s="130"/>
    </row>
    <row r="1152" spans="2:51" x14ac:dyDescent="0.25">
      <c r="B1152" s="18">
        <v>21</v>
      </c>
      <c r="C1152" s="18">
        <v>85</v>
      </c>
      <c r="D1152" s="18">
        <v>21</v>
      </c>
      <c r="E1152" s="18">
        <v>11.5</v>
      </c>
      <c r="F1152" s="18">
        <v>20.2</v>
      </c>
      <c r="G1152" s="18">
        <v>265</v>
      </c>
      <c r="H1152" s="18">
        <v>1019.6</v>
      </c>
      <c r="I1152" s="18">
        <v>0</v>
      </c>
      <c r="J1152" s="18">
        <v>0</v>
      </c>
      <c r="K1152" s="18">
        <v>0</v>
      </c>
      <c r="L1152" s="18">
        <v>0.8</v>
      </c>
      <c r="M1152" s="18">
        <v>20.100000000000001</v>
      </c>
      <c r="N1152">
        <v>226.4</v>
      </c>
      <c r="O1152">
        <v>22.6</v>
      </c>
      <c r="P1152">
        <v>22.6</v>
      </c>
      <c r="Q1152" s="117">
        <v>0.79374999999999996</v>
      </c>
      <c r="S1152" s="216">
        <f t="shared" si="57"/>
        <v>22.6</v>
      </c>
      <c r="T1152" s="216">
        <f t="shared" si="56"/>
        <v>-0.39999999999999858</v>
      </c>
      <c r="U1152" s="208" t="str">
        <f t="shared" si="55"/>
        <v/>
      </c>
      <c r="V1152" s="210"/>
      <c r="W1152" s="238" t="str">
        <f t="shared" si="58"/>
        <v/>
      </c>
      <c r="X1152" s="350"/>
      <c r="AT1152" s="129"/>
      <c r="AV1152" s="114"/>
      <c r="AW1152" s="18"/>
      <c r="AY1152" s="130"/>
    </row>
    <row r="1153" spans="2:51" x14ac:dyDescent="0.25">
      <c r="B1153" s="18">
        <v>21</v>
      </c>
      <c r="C1153" s="18">
        <v>85</v>
      </c>
      <c r="D1153" s="18">
        <v>21</v>
      </c>
      <c r="E1153" s="18">
        <v>19.8</v>
      </c>
      <c r="F1153" s="18">
        <v>22</v>
      </c>
      <c r="G1153" s="18">
        <v>249</v>
      </c>
      <c r="H1153" s="18">
        <v>1019.3</v>
      </c>
      <c r="I1153" s="18">
        <v>0</v>
      </c>
      <c r="J1153" s="18">
        <v>0</v>
      </c>
      <c r="K1153" s="18">
        <v>0</v>
      </c>
      <c r="L1153" s="18">
        <v>0.8</v>
      </c>
      <c r="M1153" s="18">
        <v>20.100000000000001</v>
      </c>
      <c r="N1153">
        <v>226.4</v>
      </c>
      <c r="O1153">
        <v>22.5</v>
      </c>
      <c r="P1153">
        <v>22.5</v>
      </c>
      <c r="Q1153" s="117">
        <v>0.79444444444444495</v>
      </c>
      <c r="S1153" s="216">
        <f t="shared" si="57"/>
        <v>22.5</v>
      </c>
      <c r="T1153" s="216">
        <f t="shared" si="56"/>
        <v>-0.5</v>
      </c>
      <c r="U1153" s="208" t="str">
        <f t="shared" si="55"/>
        <v/>
      </c>
      <c r="V1153" s="210"/>
      <c r="W1153" s="238" t="str">
        <f t="shared" si="58"/>
        <v/>
      </c>
      <c r="X1153" s="350"/>
      <c r="AT1153" s="129"/>
      <c r="AV1153" s="114"/>
      <c r="AW1153" s="18"/>
      <c r="AY1153" s="130"/>
    </row>
    <row r="1154" spans="2:51" x14ac:dyDescent="0.25">
      <c r="B1154" s="18">
        <v>20.9</v>
      </c>
      <c r="C1154" s="18">
        <v>85</v>
      </c>
      <c r="D1154" s="18">
        <v>20.9</v>
      </c>
      <c r="E1154" s="18">
        <v>10.1</v>
      </c>
      <c r="F1154" s="18">
        <v>13</v>
      </c>
      <c r="G1154" s="18">
        <v>279</v>
      </c>
      <c r="H1154" s="18">
        <v>1019.5</v>
      </c>
      <c r="I1154" s="18">
        <v>0</v>
      </c>
      <c r="J1154" s="18">
        <v>0</v>
      </c>
      <c r="K1154" s="18">
        <v>0</v>
      </c>
      <c r="L1154" s="18">
        <v>0.8</v>
      </c>
      <c r="M1154" s="18">
        <v>20.100000000000001</v>
      </c>
      <c r="N1154">
        <v>226.4</v>
      </c>
      <c r="O1154">
        <v>22.4</v>
      </c>
      <c r="P1154">
        <v>22.4</v>
      </c>
      <c r="Q1154" s="117">
        <v>0.79513888888888895</v>
      </c>
      <c r="S1154" s="216">
        <f t="shared" si="57"/>
        <v>22.4</v>
      </c>
      <c r="T1154" s="216">
        <f t="shared" si="56"/>
        <v>-0.5</v>
      </c>
      <c r="U1154" s="208" t="str">
        <f t="shared" si="55"/>
        <v/>
      </c>
      <c r="V1154" s="210"/>
      <c r="W1154" s="238" t="str">
        <f t="shared" si="58"/>
        <v/>
      </c>
      <c r="X1154" s="350"/>
      <c r="AT1154" s="129"/>
      <c r="AV1154" s="114"/>
      <c r="AW1154" s="18"/>
      <c r="AY1154" s="130"/>
    </row>
    <row r="1155" spans="2:51" x14ac:dyDescent="0.25">
      <c r="B1155" s="18">
        <v>20.9</v>
      </c>
      <c r="C1155" s="18">
        <v>85</v>
      </c>
      <c r="D1155" s="18">
        <v>20.9</v>
      </c>
      <c r="E1155" s="18">
        <v>11.9</v>
      </c>
      <c r="F1155" s="18">
        <v>14.8</v>
      </c>
      <c r="G1155" s="18">
        <v>257</v>
      </c>
      <c r="H1155" s="18">
        <v>1019.2</v>
      </c>
      <c r="I1155" s="18">
        <v>0</v>
      </c>
      <c r="J1155" s="18">
        <v>0</v>
      </c>
      <c r="K1155" s="18">
        <v>0</v>
      </c>
      <c r="L1155" s="18">
        <v>0.8</v>
      </c>
      <c r="M1155" s="18">
        <v>20.100000000000001</v>
      </c>
      <c r="N1155">
        <v>226.4</v>
      </c>
      <c r="O1155">
        <v>22.3</v>
      </c>
      <c r="P1155">
        <v>22.4</v>
      </c>
      <c r="Q1155" s="117">
        <v>0.79583333333333295</v>
      </c>
      <c r="S1155" s="216">
        <f t="shared" si="57"/>
        <v>22.4</v>
      </c>
      <c r="T1155" s="216">
        <f t="shared" si="56"/>
        <v>-0.5</v>
      </c>
      <c r="U1155" s="208" t="str">
        <f t="shared" si="55"/>
        <v/>
      </c>
      <c r="V1155" s="210"/>
      <c r="W1155" s="238" t="str">
        <f t="shared" si="58"/>
        <v/>
      </c>
      <c r="X1155" s="350"/>
      <c r="AT1155" s="129"/>
      <c r="AV1155" s="114"/>
      <c r="AW1155" s="18"/>
      <c r="AY1155" s="130"/>
    </row>
    <row r="1156" spans="2:51" x14ac:dyDescent="0.25">
      <c r="B1156" s="18">
        <v>20.9</v>
      </c>
      <c r="C1156" s="18">
        <v>85</v>
      </c>
      <c r="D1156" s="18">
        <v>20.9</v>
      </c>
      <c r="E1156" s="18">
        <v>9.6999999999999993</v>
      </c>
      <c r="F1156" s="18">
        <v>14.8</v>
      </c>
      <c r="G1156" s="18">
        <v>306</v>
      </c>
      <c r="H1156" s="18">
        <v>1019.5</v>
      </c>
      <c r="I1156" s="18">
        <v>0</v>
      </c>
      <c r="J1156" s="18">
        <v>0</v>
      </c>
      <c r="K1156" s="18">
        <v>0</v>
      </c>
      <c r="L1156" s="18">
        <v>0.8</v>
      </c>
      <c r="M1156" s="18">
        <v>20.100000000000001</v>
      </c>
      <c r="N1156">
        <v>226.4</v>
      </c>
      <c r="O1156">
        <v>22.2</v>
      </c>
      <c r="P1156">
        <v>22.3</v>
      </c>
      <c r="Q1156" s="117">
        <v>0.79652777777777795</v>
      </c>
      <c r="S1156" s="216">
        <f t="shared" si="57"/>
        <v>22.3</v>
      </c>
      <c r="T1156" s="216">
        <f t="shared" si="56"/>
        <v>-0.59999999999999787</v>
      </c>
      <c r="U1156" s="208" t="str">
        <f t="shared" si="55"/>
        <v/>
      </c>
      <c r="V1156" s="210"/>
      <c r="W1156" s="238" t="str">
        <f t="shared" si="58"/>
        <v/>
      </c>
      <c r="X1156" s="350"/>
      <c r="AT1156" s="129"/>
      <c r="AV1156" s="114"/>
      <c r="AW1156" s="18"/>
      <c r="AY1156" s="130"/>
    </row>
    <row r="1157" spans="2:51" x14ac:dyDescent="0.25">
      <c r="B1157" s="18">
        <v>20.9</v>
      </c>
      <c r="C1157" s="18">
        <v>85</v>
      </c>
      <c r="D1157" s="18">
        <v>20.9</v>
      </c>
      <c r="E1157" s="18">
        <v>18.7</v>
      </c>
      <c r="F1157" s="18">
        <v>22</v>
      </c>
      <c r="G1157" s="18">
        <v>244</v>
      </c>
      <c r="H1157" s="18">
        <v>1019.4</v>
      </c>
      <c r="I1157" s="18">
        <v>0</v>
      </c>
      <c r="J1157" s="18">
        <v>0</v>
      </c>
      <c r="K1157" s="18">
        <v>0</v>
      </c>
      <c r="L1157" s="18">
        <v>0.8</v>
      </c>
      <c r="M1157" s="18">
        <v>20.100000000000001</v>
      </c>
      <c r="N1157">
        <v>226.4</v>
      </c>
      <c r="O1157">
        <v>22.2</v>
      </c>
      <c r="P1157">
        <v>22.2</v>
      </c>
      <c r="Q1157" s="117">
        <v>0.79722222222222205</v>
      </c>
      <c r="S1157" s="216">
        <f t="shared" si="57"/>
        <v>22.2</v>
      </c>
      <c r="T1157" s="216">
        <f t="shared" si="56"/>
        <v>-0.69999999999999929</v>
      </c>
      <c r="U1157" s="208" t="str">
        <f t="shared" si="55"/>
        <v/>
      </c>
      <c r="V1157" s="210"/>
      <c r="W1157" s="238" t="str">
        <f t="shared" si="58"/>
        <v/>
      </c>
      <c r="X1157" s="350"/>
      <c r="AT1157" s="129"/>
      <c r="AV1157" s="114"/>
      <c r="AW1157" s="18"/>
      <c r="AY1157" s="130"/>
    </row>
    <row r="1158" spans="2:51" x14ac:dyDescent="0.25">
      <c r="B1158" s="18">
        <v>20.9</v>
      </c>
      <c r="C1158" s="18">
        <v>85</v>
      </c>
      <c r="D1158" s="18">
        <v>20.9</v>
      </c>
      <c r="E1158" s="18">
        <v>10.4</v>
      </c>
      <c r="F1158" s="18">
        <v>16.600000000000001</v>
      </c>
      <c r="G1158" s="18">
        <v>278</v>
      </c>
      <c r="H1158" s="18">
        <v>1019.2</v>
      </c>
      <c r="I1158" s="18">
        <v>0</v>
      </c>
      <c r="J1158" s="18">
        <v>0</v>
      </c>
      <c r="K1158" s="18">
        <v>0</v>
      </c>
      <c r="L1158" s="18">
        <v>0.8</v>
      </c>
      <c r="M1158" s="18">
        <v>20.100000000000001</v>
      </c>
      <c r="N1158">
        <v>226.4</v>
      </c>
      <c r="O1158">
        <v>22.2</v>
      </c>
      <c r="P1158">
        <v>22.1</v>
      </c>
      <c r="Q1158" s="117">
        <v>0.79791666666666705</v>
      </c>
      <c r="S1158" s="216">
        <f t="shared" si="57"/>
        <v>22.2</v>
      </c>
      <c r="T1158" s="216">
        <f t="shared" si="56"/>
        <v>-0.69999999999999929</v>
      </c>
      <c r="U1158" s="208" t="str">
        <f t="shared" si="55"/>
        <v/>
      </c>
      <c r="V1158" s="210"/>
      <c r="W1158" s="238" t="str">
        <f t="shared" si="58"/>
        <v/>
      </c>
      <c r="X1158" s="350"/>
      <c r="AT1158" s="129"/>
      <c r="AV1158" s="114"/>
      <c r="AW1158" s="18"/>
      <c r="AY1158" s="130"/>
    </row>
    <row r="1159" spans="2:51" x14ac:dyDescent="0.25">
      <c r="B1159" s="18">
        <v>20.9</v>
      </c>
      <c r="C1159" s="18">
        <v>85</v>
      </c>
      <c r="D1159" s="18">
        <v>20.9</v>
      </c>
      <c r="E1159" s="18">
        <v>10.1</v>
      </c>
      <c r="F1159" s="18">
        <v>14.8</v>
      </c>
      <c r="G1159" s="18">
        <v>232</v>
      </c>
      <c r="H1159" s="18">
        <v>1019.3</v>
      </c>
      <c r="I1159" s="18">
        <v>0</v>
      </c>
      <c r="J1159" s="18">
        <v>0</v>
      </c>
      <c r="K1159" s="18">
        <v>0</v>
      </c>
      <c r="L1159" s="18">
        <v>0.8</v>
      </c>
      <c r="M1159" s="18">
        <v>20.100000000000001</v>
      </c>
      <c r="N1159">
        <v>226.4</v>
      </c>
      <c r="O1159">
        <v>22.1</v>
      </c>
      <c r="P1159">
        <v>22.1</v>
      </c>
      <c r="Q1159" s="117">
        <v>0.79861111111111105</v>
      </c>
      <c r="S1159" s="216">
        <f t="shared" si="57"/>
        <v>22.1</v>
      </c>
      <c r="T1159" s="216">
        <f t="shared" si="56"/>
        <v>-0.79999999999999716</v>
      </c>
      <c r="U1159" s="208" t="str">
        <f t="shared" si="55"/>
        <v/>
      </c>
      <c r="V1159" s="210"/>
      <c r="W1159" s="238" t="str">
        <f t="shared" si="58"/>
        <v/>
      </c>
      <c r="X1159" s="350"/>
      <c r="AT1159" s="129"/>
      <c r="AV1159" s="114"/>
      <c r="AW1159" s="18"/>
      <c r="AY1159" s="130"/>
    </row>
    <row r="1160" spans="2:51" x14ac:dyDescent="0.25">
      <c r="B1160" s="18">
        <v>20.9</v>
      </c>
      <c r="C1160" s="18">
        <v>85</v>
      </c>
      <c r="D1160" s="18">
        <v>20.9</v>
      </c>
      <c r="E1160" s="18">
        <v>10.8</v>
      </c>
      <c r="F1160" s="18">
        <v>13</v>
      </c>
      <c r="G1160" s="18">
        <v>272</v>
      </c>
      <c r="H1160" s="18">
        <v>1019.3</v>
      </c>
      <c r="I1160" s="18">
        <v>0</v>
      </c>
      <c r="J1160" s="18">
        <v>0</v>
      </c>
      <c r="K1160" s="18">
        <v>0</v>
      </c>
      <c r="L1160" s="18">
        <v>0.8</v>
      </c>
      <c r="M1160" s="18">
        <v>20.100000000000001</v>
      </c>
      <c r="N1160">
        <v>226.4</v>
      </c>
      <c r="O1160">
        <v>22</v>
      </c>
      <c r="P1160">
        <v>22</v>
      </c>
      <c r="Q1160" s="117">
        <v>0.79930555555555605</v>
      </c>
      <c r="S1160" s="216">
        <f t="shared" si="57"/>
        <v>22</v>
      </c>
      <c r="T1160" s="216">
        <f t="shared" si="56"/>
        <v>-0.89999999999999858</v>
      </c>
      <c r="U1160" s="208" t="str">
        <f t="shared" si="55"/>
        <v/>
      </c>
      <c r="V1160" s="210"/>
      <c r="W1160" s="238" t="str">
        <f t="shared" si="58"/>
        <v/>
      </c>
      <c r="X1160" s="350"/>
      <c r="AT1160" s="129"/>
      <c r="AV1160" s="114"/>
      <c r="AW1160" s="18"/>
      <c r="AY1160" s="130"/>
    </row>
    <row r="1161" spans="2:51" x14ac:dyDescent="0.25">
      <c r="B1161" s="18">
        <v>20.9</v>
      </c>
      <c r="C1161" s="18">
        <v>85</v>
      </c>
      <c r="D1161" s="18">
        <v>20.9</v>
      </c>
      <c r="E1161" s="18">
        <v>13</v>
      </c>
      <c r="F1161" s="18">
        <v>16.600000000000001</v>
      </c>
      <c r="G1161" s="18">
        <v>275</v>
      </c>
      <c r="H1161" s="18">
        <v>1019.4</v>
      </c>
      <c r="I1161" s="18">
        <v>0</v>
      </c>
      <c r="J1161" s="18">
        <v>0</v>
      </c>
      <c r="K1161" s="18">
        <v>0</v>
      </c>
      <c r="L1161" s="18">
        <v>0.8</v>
      </c>
      <c r="M1161" s="18">
        <v>20.100000000000001</v>
      </c>
      <c r="N1161">
        <v>226.4</v>
      </c>
      <c r="O1161">
        <v>22</v>
      </c>
      <c r="P1161">
        <v>22</v>
      </c>
      <c r="Q1161" s="117">
        <v>0.8</v>
      </c>
      <c r="S1161" s="216">
        <f t="shared" si="57"/>
        <v>22</v>
      </c>
      <c r="T1161" s="216">
        <f t="shared" si="56"/>
        <v>-0.89999999999999858</v>
      </c>
      <c r="U1161" s="208" t="str">
        <f t="shared" si="55"/>
        <v/>
      </c>
      <c r="V1161" s="210"/>
      <c r="W1161" s="238" t="str">
        <f t="shared" si="58"/>
        <v/>
      </c>
      <c r="X1161" s="350"/>
      <c r="AT1161" s="129"/>
      <c r="AV1161" s="114"/>
      <c r="AW1161" s="18"/>
      <c r="AY1161" s="130"/>
    </row>
    <row r="1162" spans="2:51" x14ac:dyDescent="0.25">
      <c r="B1162" s="18">
        <v>20.9</v>
      </c>
      <c r="C1162" s="18">
        <v>86</v>
      </c>
      <c r="D1162" s="18">
        <v>20.9</v>
      </c>
      <c r="E1162" s="18">
        <v>7.2</v>
      </c>
      <c r="F1162" s="18">
        <v>13</v>
      </c>
      <c r="G1162" s="18">
        <v>231</v>
      </c>
      <c r="H1162" s="18">
        <v>1019.3</v>
      </c>
      <c r="I1162" s="18">
        <v>0</v>
      </c>
      <c r="J1162" s="18">
        <v>0</v>
      </c>
      <c r="K1162" s="18">
        <v>0</v>
      </c>
      <c r="L1162" s="18">
        <v>0.8</v>
      </c>
      <c r="M1162" s="18">
        <v>20.100000000000001</v>
      </c>
      <c r="N1162">
        <v>226.4</v>
      </c>
      <c r="O1162">
        <v>21.9</v>
      </c>
      <c r="P1162">
        <v>21.9</v>
      </c>
      <c r="Q1162" s="117">
        <v>0.80069444444444404</v>
      </c>
      <c r="S1162" s="216">
        <f t="shared" si="57"/>
        <v>21.9</v>
      </c>
      <c r="T1162" s="216">
        <f t="shared" si="56"/>
        <v>-1</v>
      </c>
      <c r="U1162" s="208" t="str">
        <f t="shared" si="55"/>
        <v/>
      </c>
      <c r="V1162" s="210"/>
      <c r="W1162" s="238" t="str">
        <f t="shared" si="58"/>
        <v/>
      </c>
      <c r="X1162" s="350"/>
      <c r="AT1162" s="129"/>
      <c r="AV1162" s="114"/>
      <c r="AW1162" s="18"/>
      <c r="AY1162" s="130"/>
    </row>
    <row r="1163" spans="2:51" x14ac:dyDescent="0.25">
      <c r="B1163" s="18">
        <v>20.9</v>
      </c>
      <c r="C1163" s="18">
        <v>86</v>
      </c>
      <c r="D1163" s="18">
        <v>20.9</v>
      </c>
      <c r="E1163" s="18">
        <v>9.6999999999999993</v>
      </c>
      <c r="F1163" s="18">
        <v>14.8</v>
      </c>
      <c r="G1163" s="18">
        <v>254</v>
      </c>
      <c r="H1163" s="18">
        <v>1019.4</v>
      </c>
      <c r="I1163" s="18">
        <v>0</v>
      </c>
      <c r="J1163" s="18">
        <v>0</v>
      </c>
      <c r="K1163" s="18">
        <v>0</v>
      </c>
      <c r="L1163" s="18">
        <v>0.8</v>
      </c>
      <c r="M1163" s="18">
        <v>20.100000000000001</v>
      </c>
      <c r="N1163">
        <v>226.4</v>
      </c>
      <c r="O1163">
        <v>21.8</v>
      </c>
      <c r="P1163">
        <v>21.9</v>
      </c>
      <c r="Q1163" s="117">
        <v>0.80138888888888904</v>
      </c>
      <c r="S1163" s="216">
        <f t="shared" si="57"/>
        <v>21.9</v>
      </c>
      <c r="T1163" s="216">
        <f t="shared" si="56"/>
        <v>-1</v>
      </c>
      <c r="U1163" s="208" t="str">
        <f t="shared" si="55"/>
        <v/>
      </c>
      <c r="V1163" s="210"/>
      <c r="W1163" s="238" t="str">
        <f t="shared" si="58"/>
        <v/>
      </c>
      <c r="X1163" s="350"/>
      <c r="AT1163" s="129"/>
      <c r="AV1163" s="114"/>
      <c r="AW1163" s="18"/>
      <c r="AY1163" s="130"/>
    </row>
    <row r="1164" spans="2:51" x14ac:dyDescent="0.25">
      <c r="B1164" s="18">
        <v>20.9</v>
      </c>
      <c r="C1164" s="18">
        <v>86</v>
      </c>
      <c r="D1164" s="18">
        <v>20.9</v>
      </c>
      <c r="E1164" s="18">
        <v>9.6999999999999993</v>
      </c>
      <c r="F1164" s="18">
        <v>13</v>
      </c>
      <c r="G1164" s="18">
        <v>272</v>
      </c>
      <c r="H1164" s="18">
        <v>1019.6</v>
      </c>
      <c r="I1164" s="18">
        <v>0</v>
      </c>
      <c r="J1164" s="18">
        <v>0</v>
      </c>
      <c r="K1164" s="18">
        <v>0</v>
      </c>
      <c r="L1164" s="18">
        <v>0.8</v>
      </c>
      <c r="M1164" s="18">
        <v>20.100000000000001</v>
      </c>
      <c r="N1164">
        <v>226.4</v>
      </c>
      <c r="O1164">
        <v>21.8</v>
      </c>
      <c r="P1164">
        <v>21.8</v>
      </c>
      <c r="Q1164" s="117">
        <v>0.80208333333333304</v>
      </c>
      <c r="S1164" s="216">
        <f t="shared" si="57"/>
        <v>21.8</v>
      </c>
      <c r="T1164" s="216">
        <f t="shared" si="56"/>
        <v>-1.0999999999999979</v>
      </c>
      <c r="U1164" s="208" t="str">
        <f t="shared" ref="U1164:U1227" si="59">IF(J1164&gt;0,60,"")</f>
        <v/>
      </c>
      <c r="V1164" s="210"/>
      <c r="W1164" s="238" t="str">
        <f t="shared" si="58"/>
        <v/>
      </c>
      <c r="X1164" s="350"/>
      <c r="AT1164" s="129"/>
      <c r="AV1164" s="114"/>
      <c r="AW1164" s="18"/>
      <c r="AY1164" s="130"/>
    </row>
    <row r="1165" spans="2:51" x14ac:dyDescent="0.25">
      <c r="B1165" s="18">
        <v>20.9</v>
      </c>
      <c r="C1165" s="18">
        <v>86</v>
      </c>
      <c r="D1165" s="18">
        <v>20.9</v>
      </c>
      <c r="E1165" s="18">
        <v>9.6999999999999993</v>
      </c>
      <c r="F1165" s="18">
        <v>11.2</v>
      </c>
      <c r="G1165" s="18">
        <v>277</v>
      </c>
      <c r="H1165" s="18">
        <v>1019.2</v>
      </c>
      <c r="I1165" s="18">
        <v>0</v>
      </c>
      <c r="J1165" s="18">
        <v>0</v>
      </c>
      <c r="K1165" s="18">
        <v>0</v>
      </c>
      <c r="L1165" s="18">
        <v>0.8</v>
      </c>
      <c r="M1165" s="18">
        <v>20.100000000000001</v>
      </c>
      <c r="N1165">
        <v>226.4</v>
      </c>
      <c r="O1165">
        <v>21.7</v>
      </c>
      <c r="P1165">
        <v>21.7</v>
      </c>
      <c r="Q1165" s="117">
        <v>0.80277777777777803</v>
      </c>
      <c r="S1165" s="216">
        <f t="shared" si="57"/>
        <v>21.7</v>
      </c>
      <c r="T1165" s="216">
        <f t="shared" si="56"/>
        <v>-1.1999999999999993</v>
      </c>
      <c r="U1165" s="208" t="str">
        <f t="shared" si="59"/>
        <v/>
      </c>
      <c r="V1165" s="210"/>
      <c r="W1165" s="238" t="str">
        <f t="shared" si="58"/>
        <v/>
      </c>
      <c r="X1165" s="350"/>
      <c r="AT1165" s="129"/>
      <c r="AV1165" s="114"/>
      <c r="AW1165" s="18"/>
      <c r="AY1165" s="130"/>
    </row>
    <row r="1166" spans="2:51" x14ac:dyDescent="0.25">
      <c r="B1166" s="18">
        <v>20.9</v>
      </c>
      <c r="C1166" s="18">
        <v>86</v>
      </c>
      <c r="D1166" s="18">
        <v>20.9</v>
      </c>
      <c r="E1166" s="18">
        <v>10.4</v>
      </c>
      <c r="F1166" s="18">
        <v>13</v>
      </c>
      <c r="G1166" s="18">
        <v>281</v>
      </c>
      <c r="H1166" s="18">
        <v>1019.4</v>
      </c>
      <c r="I1166" s="18">
        <v>0</v>
      </c>
      <c r="J1166" s="18">
        <v>0</v>
      </c>
      <c r="K1166" s="18">
        <v>0</v>
      </c>
      <c r="L1166" s="18">
        <v>0.8</v>
      </c>
      <c r="M1166" s="18">
        <v>20.100000000000001</v>
      </c>
      <c r="N1166">
        <v>226.4</v>
      </c>
      <c r="O1166">
        <v>21.7</v>
      </c>
      <c r="P1166">
        <v>21.7</v>
      </c>
      <c r="Q1166" s="117">
        <v>0.80347222222222203</v>
      </c>
      <c r="S1166" s="216">
        <f t="shared" si="57"/>
        <v>21.7</v>
      </c>
      <c r="T1166" s="216">
        <f t="shared" si="56"/>
        <v>-1.1999999999999993</v>
      </c>
      <c r="U1166" s="208" t="str">
        <f t="shared" si="59"/>
        <v/>
      </c>
      <c r="V1166" s="210"/>
      <c r="W1166" s="238" t="str">
        <f t="shared" si="58"/>
        <v/>
      </c>
      <c r="X1166" s="350"/>
      <c r="AT1166" s="129"/>
      <c r="AV1166" s="114"/>
      <c r="AW1166" s="18"/>
      <c r="AY1166" s="130"/>
    </row>
    <row r="1167" spans="2:51" x14ac:dyDescent="0.25">
      <c r="B1167" s="18">
        <v>20.9</v>
      </c>
      <c r="C1167" s="18">
        <v>86</v>
      </c>
      <c r="D1167" s="18">
        <v>20.9</v>
      </c>
      <c r="E1167" s="18">
        <v>13</v>
      </c>
      <c r="F1167" s="18">
        <v>16.600000000000001</v>
      </c>
      <c r="G1167" s="18">
        <v>274</v>
      </c>
      <c r="H1167" s="18">
        <v>1019.2</v>
      </c>
      <c r="I1167" s="18">
        <v>0</v>
      </c>
      <c r="J1167" s="18">
        <v>0</v>
      </c>
      <c r="K1167" s="18">
        <v>0</v>
      </c>
      <c r="L1167" s="18">
        <v>0.8</v>
      </c>
      <c r="M1167" s="18">
        <v>20.100000000000001</v>
      </c>
      <c r="N1167">
        <v>226.4</v>
      </c>
      <c r="O1167">
        <v>21.6</v>
      </c>
      <c r="P1167">
        <v>21.7</v>
      </c>
      <c r="Q1167" s="117">
        <v>0.80416666666666703</v>
      </c>
      <c r="S1167" s="216">
        <f t="shared" si="57"/>
        <v>21.7</v>
      </c>
      <c r="T1167" s="216">
        <f t="shared" si="56"/>
        <v>-1.1999999999999993</v>
      </c>
      <c r="U1167" s="208" t="str">
        <f t="shared" si="59"/>
        <v/>
      </c>
      <c r="V1167" s="210"/>
      <c r="W1167" s="238" t="str">
        <f t="shared" si="58"/>
        <v/>
      </c>
      <c r="X1167" s="350"/>
      <c r="AT1167" s="129"/>
      <c r="AV1167" s="114"/>
      <c r="AW1167" s="18"/>
      <c r="AY1167" s="130"/>
    </row>
    <row r="1168" spans="2:51" x14ac:dyDescent="0.25">
      <c r="B1168" s="18">
        <v>20.8</v>
      </c>
      <c r="C1168" s="18">
        <v>87</v>
      </c>
      <c r="D1168" s="18">
        <v>20.8</v>
      </c>
      <c r="E1168" s="18">
        <v>11.2</v>
      </c>
      <c r="F1168" s="18">
        <v>13</v>
      </c>
      <c r="G1168" s="18">
        <v>272</v>
      </c>
      <c r="H1168" s="18">
        <v>1019.2</v>
      </c>
      <c r="I1168" s="18">
        <v>0</v>
      </c>
      <c r="J1168" s="18">
        <v>0</v>
      </c>
      <c r="K1168" s="18">
        <v>0</v>
      </c>
      <c r="L1168" s="18">
        <v>0.8</v>
      </c>
      <c r="M1168" s="18">
        <v>20.100000000000001</v>
      </c>
      <c r="N1168">
        <v>226.4</v>
      </c>
      <c r="O1168">
        <v>21.6</v>
      </c>
      <c r="P1168">
        <v>21.6</v>
      </c>
      <c r="Q1168" s="117">
        <v>0.80486111111111103</v>
      </c>
      <c r="S1168" s="216">
        <f t="shared" si="57"/>
        <v>21.6</v>
      </c>
      <c r="T1168" s="216">
        <f t="shared" ref="T1168:T1231" si="60">(S1168-B1168)-2</f>
        <v>-1.1999999999999993</v>
      </c>
      <c r="U1168" s="208" t="str">
        <f t="shared" si="59"/>
        <v/>
      </c>
      <c r="V1168" s="210"/>
      <c r="W1168" s="238" t="str">
        <f t="shared" si="58"/>
        <v/>
      </c>
      <c r="X1168" s="350"/>
      <c r="AT1168" s="129"/>
      <c r="AV1168" s="114"/>
      <c r="AW1168" s="18"/>
      <c r="AY1168" s="130"/>
    </row>
    <row r="1169" spans="2:51" x14ac:dyDescent="0.25">
      <c r="B1169" s="18">
        <v>20.8</v>
      </c>
      <c r="C1169" s="18">
        <v>87</v>
      </c>
      <c r="D1169" s="18">
        <v>20.8</v>
      </c>
      <c r="E1169" s="18">
        <v>7.2</v>
      </c>
      <c r="F1169" s="18">
        <v>11.2</v>
      </c>
      <c r="G1169" s="18">
        <v>254</v>
      </c>
      <c r="H1169" s="18">
        <v>1019.5</v>
      </c>
      <c r="I1169" s="18">
        <v>0</v>
      </c>
      <c r="J1169" s="18">
        <v>0</v>
      </c>
      <c r="K1169" s="18">
        <v>0</v>
      </c>
      <c r="L1169" s="18">
        <v>0.8</v>
      </c>
      <c r="M1169" s="18">
        <v>20.100000000000001</v>
      </c>
      <c r="N1169">
        <v>226.4</v>
      </c>
      <c r="O1169">
        <v>21.5</v>
      </c>
      <c r="P1169">
        <v>21.6</v>
      </c>
      <c r="Q1169" s="117">
        <v>0.80555555555555602</v>
      </c>
      <c r="S1169" s="216">
        <f t="shared" ref="S1169:S1232" si="61">MAX(O1169,P1169)</f>
        <v>21.6</v>
      </c>
      <c r="T1169" s="216">
        <f t="shared" si="60"/>
        <v>-1.1999999999999993</v>
      </c>
      <c r="U1169" s="208" t="str">
        <f t="shared" si="59"/>
        <v/>
      </c>
      <c r="V1169" s="210"/>
      <c r="W1169" s="238" t="str">
        <f t="shared" si="58"/>
        <v/>
      </c>
      <c r="X1169" s="350"/>
      <c r="AT1169" s="129"/>
      <c r="AV1169" s="114"/>
      <c r="AW1169" s="18"/>
      <c r="AY1169" s="130"/>
    </row>
    <row r="1170" spans="2:51" x14ac:dyDescent="0.25">
      <c r="B1170" s="18">
        <v>20.8</v>
      </c>
      <c r="C1170" s="18">
        <v>87</v>
      </c>
      <c r="D1170" s="18">
        <v>20.8</v>
      </c>
      <c r="E1170" s="18">
        <v>9.6999999999999993</v>
      </c>
      <c r="F1170" s="18">
        <v>13</v>
      </c>
      <c r="G1170" s="18">
        <v>268</v>
      </c>
      <c r="H1170" s="18">
        <v>1019.3</v>
      </c>
      <c r="I1170" s="18">
        <v>0</v>
      </c>
      <c r="J1170" s="18">
        <v>0</v>
      </c>
      <c r="K1170" s="18">
        <v>0</v>
      </c>
      <c r="L1170" s="18">
        <v>0.8</v>
      </c>
      <c r="M1170" s="18">
        <v>20.100000000000001</v>
      </c>
      <c r="N1170">
        <v>226.4</v>
      </c>
      <c r="O1170">
        <v>21.5</v>
      </c>
      <c r="P1170">
        <v>21.5</v>
      </c>
      <c r="Q1170" s="117">
        <v>0.80625000000000002</v>
      </c>
      <c r="S1170" s="216">
        <f t="shared" si="61"/>
        <v>21.5</v>
      </c>
      <c r="T1170" s="216">
        <f t="shared" si="60"/>
        <v>-1.3000000000000007</v>
      </c>
      <c r="U1170" s="208" t="str">
        <f t="shared" si="59"/>
        <v/>
      </c>
      <c r="V1170" s="210"/>
      <c r="W1170" s="238" t="str">
        <f t="shared" si="58"/>
        <v/>
      </c>
      <c r="X1170" s="350"/>
      <c r="AT1170" s="129"/>
      <c r="AV1170" s="114"/>
      <c r="AW1170" s="18"/>
      <c r="AY1170" s="130"/>
    </row>
    <row r="1171" spans="2:51" x14ac:dyDescent="0.25">
      <c r="B1171" s="18">
        <v>20.8</v>
      </c>
      <c r="C1171" s="18">
        <v>87</v>
      </c>
      <c r="D1171" s="18">
        <v>20.8</v>
      </c>
      <c r="E1171" s="18">
        <v>19.8</v>
      </c>
      <c r="F1171" s="18">
        <v>22</v>
      </c>
      <c r="G1171" s="18">
        <v>273</v>
      </c>
      <c r="H1171" s="18">
        <v>1019.3</v>
      </c>
      <c r="I1171" s="18">
        <v>0</v>
      </c>
      <c r="J1171" s="18">
        <v>0</v>
      </c>
      <c r="K1171" s="18">
        <v>0</v>
      </c>
      <c r="L1171" s="18">
        <v>0.8</v>
      </c>
      <c r="M1171" s="18">
        <v>20.100000000000001</v>
      </c>
      <c r="N1171">
        <v>226.4</v>
      </c>
      <c r="O1171">
        <v>21.4</v>
      </c>
      <c r="P1171">
        <v>21.5</v>
      </c>
      <c r="Q1171" s="117">
        <v>0.80694444444444402</v>
      </c>
      <c r="S1171" s="216">
        <f t="shared" si="61"/>
        <v>21.5</v>
      </c>
      <c r="T1171" s="216">
        <f t="shared" si="60"/>
        <v>-1.3000000000000007</v>
      </c>
      <c r="U1171" s="208" t="str">
        <f t="shared" si="59"/>
        <v/>
      </c>
      <c r="V1171" s="210"/>
      <c r="W1171" s="238" t="str">
        <f t="shared" si="58"/>
        <v/>
      </c>
      <c r="X1171" s="350"/>
      <c r="AT1171" s="129"/>
      <c r="AV1171" s="114"/>
      <c r="AW1171" s="18"/>
      <c r="AY1171" s="130"/>
    </row>
    <row r="1172" spans="2:51" x14ac:dyDescent="0.25">
      <c r="B1172" s="18">
        <v>20.7</v>
      </c>
      <c r="C1172" s="18">
        <v>87</v>
      </c>
      <c r="D1172" s="18">
        <v>20.7</v>
      </c>
      <c r="E1172" s="18">
        <v>9.6999999999999993</v>
      </c>
      <c r="F1172" s="18">
        <v>13</v>
      </c>
      <c r="G1172" s="18">
        <v>252</v>
      </c>
      <c r="H1172" s="18">
        <v>1019.2</v>
      </c>
      <c r="I1172" s="18">
        <v>0</v>
      </c>
      <c r="J1172" s="18">
        <v>0</v>
      </c>
      <c r="K1172" s="18">
        <v>0</v>
      </c>
      <c r="L1172" s="18">
        <v>0.8</v>
      </c>
      <c r="M1172" s="18">
        <v>20.100000000000001</v>
      </c>
      <c r="N1172">
        <v>226.4</v>
      </c>
      <c r="O1172">
        <v>21.4</v>
      </c>
      <c r="P1172">
        <v>21.4</v>
      </c>
      <c r="Q1172" s="117">
        <v>0.80763888888888902</v>
      </c>
      <c r="S1172" s="216">
        <f t="shared" si="61"/>
        <v>21.4</v>
      </c>
      <c r="T1172" s="216">
        <f t="shared" si="60"/>
        <v>-1.3000000000000007</v>
      </c>
      <c r="U1172" s="208" t="str">
        <f t="shared" si="59"/>
        <v/>
      </c>
      <c r="V1172" s="210"/>
      <c r="W1172" s="238" t="str">
        <f t="shared" si="58"/>
        <v/>
      </c>
      <c r="X1172" s="350"/>
      <c r="AT1172" s="129"/>
      <c r="AV1172" s="114"/>
      <c r="AW1172" s="18"/>
      <c r="AY1172" s="130"/>
    </row>
    <row r="1173" spans="2:51" x14ac:dyDescent="0.25">
      <c r="B1173" s="18">
        <v>20.7</v>
      </c>
      <c r="C1173" s="18">
        <v>87</v>
      </c>
      <c r="D1173" s="18">
        <v>20.7</v>
      </c>
      <c r="E1173" s="18">
        <v>7.9</v>
      </c>
      <c r="F1173" s="18">
        <v>11.2</v>
      </c>
      <c r="G1173" s="18">
        <v>260</v>
      </c>
      <c r="H1173" s="18">
        <v>1019.3</v>
      </c>
      <c r="I1173" s="18">
        <v>0</v>
      </c>
      <c r="J1173" s="18">
        <v>0</v>
      </c>
      <c r="K1173" s="18">
        <v>0</v>
      </c>
      <c r="L1173" s="18">
        <v>0.8</v>
      </c>
      <c r="M1173" s="18">
        <v>20.100000000000001</v>
      </c>
      <c r="N1173">
        <v>226.4</v>
      </c>
      <c r="O1173">
        <v>21.3</v>
      </c>
      <c r="P1173">
        <v>21.4</v>
      </c>
      <c r="Q1173" s="117">
        <v>0.80833333333333302</v>
      </c>
      <c r="S1173" s="216">
        <f t="shared" si="61"/>
        <v>21.4</v>
      </c>
      <c r="T1173" s="216">
        <f t="shared" si="60"/>
        <v>-1.3000000000000007</v>
      </c>
      <c r="U1173" s="208" t="str">
        <f t="shared" si="59"/>
        <v/>
      </c>
      <c r="V1173" s="210"/>
      <c r="W1173" s="238" t="str">
        <f t="shared" si="58"/>
        <v/>
      </c>
      <c r="X1173" s="350"/>
      <c r="AT1173" s="129"/>
      <c r="AV1173" s="114"/>
      <c r="AW1173" s="18"/>
      <c r="AY1173" s="130"/>
    </row>
    <row r="1174" spans="2:51" x14ac:dyDescent="0.25">
      <c r="B1174" s="18">
        <v>20.7</v>
      </c>
      <c r="C1174" s="18">
        <v>87</v>
      </c>
      <c r="D1174" s="18">
        <v>20.7</v>
      </c>
      <c r="E1174" s="18">
        <v>16.600000000000001</v>
      </c>
      <c r="F1174" s="18">
        <v>22</v>
      </c>
      <c r="G1174" s="18">
        <v>247</v>
      </c>
      <c r="H1174" s="18">
        <v>1019.2</v>
      </c>
      <c r="I1174" s="18">
        <v>0</v>
      </c>
      <c r="J1174" s="18">
        <v>0</v>
      </c>
      <c r="K1174" s="18">
        <v>0</v>
      </c>
      <c r="L1174" s="18">
        <v>0.8</v>
      </c>
      <c r="M1174" s="18">
        <v>20.100000000000001</v>
      </c>
      <c r="N1174">
        <v>226.4</v>
      </c>
      <c r="O1174">
        <v>21.3</v>
      </c>
      <c r="P1174">
        <v>21.3</v>
      </c>
      <c r="Q1174" s="117">
        <v>0.80902777777777801</v>
      </c>
      <c r="S1174" s="216">
        <f t="shared" si="61"/>
        <v>21.3</v>
      </c>
      <c r="T1174" s="216">
        <f t="shared" si="60"/>
        <v>-1.3999999999999986</v>
      </c>
      <c r="U1174" s="208" t="str">
        <f t="shared" si="59"/>
        <v/>
      </c>
      <c r="V1174" s="210"/>
      <c r="W1174" s="238" t="str">
        <f t="shared" si="58"/>
        <v/>
      </c>
      <c r="X1174" s="350"/>
      <c r="AT1174" s="129"/>
      <c r="AV1174" s="114"/>
      <c r="AW1174" s="18"/>
      <c r="AY1174" s="130"/>
    </row>
    <row r="1175" spans="2:51" x14ac:dyDescent="0.25">
      <c r="B1175" s="18">
        <v>20.7</v>
      </c>
      <c r="C1175" s="18">
        <v>87</v>
      </c>
      <c r="D1175" s="18">
        <v>20.7</v>
      </c>
      <c r="E1175" s="18">
        <v>15.8</v>
      </c>
      <c r="F1175" s="18">
        <v>20.2</v>
      </c>
      <c r="G1175" s="18">
        <v>279</v>
      </c>
      <c r="H1175" s="18">
        <v>1019.4</v>
      </c>
      <c r="I1175" s="18">
        <v>0</v>
      </c>
      <c r="J1175" s="18">
        <v>0</v>
      </c>
      <c r="K1175" s="18">
        <v>0</v>
      </c>
      <c r="L1175" s="18">
        <v>0.8</v>
      </c>
      <c r="M1175" s="18">
        <v>20.100000000000001</v>
      </c>
      <c r="N1175">
        <v>226.4</v>
      </c>
      <c r="O1175">
        <v>21.2</v>
      </c>
      <c r="P1175">
        <v>21.3</v>
      </c>
      <c r="Q1175" s="117">
        <v>0.80972222222222201</v>
      </c>
      <c r="S1175" s="216">
        <f t="shared" si="61"/>
        <v>21.3</v>
      </c>
      <c r="T1175" s="216">
        <f t="shared" si="60"/>
        <v>-1.3999999999999986</v>
      </c>
      <c r="U1175" s="208" t="str">
        <f t="shared" si="59"/>
        <v/>
      </c>
      <c r="V1175" s="210"/>
      <c r="W1175" s="238" t="str">
        <f t="shared" si="58"/>
        <v/>
      </c>
      <c r="X1175" s="350"/>
      <c r="AT1175" s="129"/>
      <c r="AV1175" s="114"/>
      <c r="AW1175" s="18"/>
      <c r="AY1175" s="130"/>
    </row>
    <row r="1176" spans="2:51" x14ac:dyDescent="0.25">
      <c r="B1176" s="18">
        <v>20.7</v>
      </c>
      <c r="C1176" s="18">
        <v>87</v>
      </c>
      <c r="D1176" s="18">
        <v>20.7</v>
      </c>
      <c r="E1176" s="18">
        <v>17.3</v>
      </c>
      <c r="F1176" s="18">
        <v>20.2</v>
      </c>
      <c r="G1176" s="18">
        <v>316</v>
      </c>
      <c r="H1176" s="18">
        <v>1019.3</v>
      </c>
      <c r="I1176" s="18">
        <v>0</v>
      </c>
      <c r="J1176" s="18">
        <v>0</v>
      </c>
      <c r="K1176" s="18">
        <v>0</v>
      </c>
      <c r="L1176" s="18">
        <v>0.8</v>
      </c>
      <c r="M1176" s="18">
        <v>20.100000000000001</v>
      </c>
      <c r="N1176">
        <v>226.4</v>
      </c>
      <c r="O1176">
        <v>21.2</v>
      </c>
      <c r="P1176">
        <v>21.3</v>
      </c>
      <c r="Q1176" s="117">
        <v>0.81041666666666701</v>
      </c>
      <c r="S1176" s="216">
        <f t="shared" si="61"/>
        <v>21.3</v>
      </c>
      <c r="T1176" s="216">
        <f t="shared" si="60"/>
        <v>-1.3999999999999986</v>
      </c>
      <c r="U1176" s="208" t="str">
        <f t="shared" si="59"/>
        <v/>
      </c>
      <c r="V1176" s="210"/>
      <c r="W1176" s="238" t="str">
        <f t="shared" si="58"/>
        <v/>
      </c>
      <c r="X1176" s="350"/>
      <c r="AT1176" s="129"/>
      <c r="AV1176" s="114"/>
      <c r="AW1176" s="18"/>
      <c r="AY1176" s="130"/>
    </row>
    <row r="1177" spans="2:51" x14ac:dyDescent="0.25">
      <c r="B1177" s="18">
        <v>20.6</v>
      </c>
      <c r="C1177" s="18">
        <v>87</v>
      </c>
      <c r="D1177" s="18">
        <v>20.6</v>
      </c>
      <c r="E1177" s="18">
        <v>13.7</v>
      </c>
      <c r="F1177" s="18">
        <v>23.8</v>
      </c>
      <c r="G1177" s="18">
        <v>257</v>
      </c>
      <c r="H1177" s="18">
        <v>1019.3</v>
      </c>
      <c r="I1177" s="18">
        <v>0</v>
      </c>
      <c r="J1177" s="18">
        <v>0</v>
      </c>
      <c r="K1177" s="18">
        <v>0</v>
      </c>
      <c r="L1177" s="18">
        <v>0.8</v>
      </c>
      <c r="M1177" s="18">
        <v>20.100000000000001</v>
      </c>
      <c r="N1177">
        <v>226.4</v>
      </c>
      <c r="O1177">
        <v>21.1</v>
      </c>
      <c r="P1177">
        <v>21.3</v>
      </c>
      <c r="Q1177" s="117">
        <v>0.81111111111111101</v>
      </c>
      <c r="S1177" s="216">
        <f t="shared" si="61"/>
        <v>21.3</v>
      </c>
      <c r="T1177" s="216">
        <f t="shared" si="60"/>
        <v>-1.3000000000000007</v>
      </c>
      <c r="U1177" s="208" t="str">
        <f t="shared" si="59"/>
        <v/>
      </c>
      <c r="V1177" s="210"/>
      <c r="W1177" s="238" t="str">
        <f t="shared" si="58"/>
        <v/>
      </c>
      <c r="X1177" s="350"/>
      <c r="AT1177" s="129"/>
      <c r="AV1177" s="114"/>
      <c r="AW1177" s="18"/>
      <c r="AY1177" s="130"/>
    </row>
    <row r="1178" spans="2:51" x14ac:dyDescent="0.25">
      <c r="B1178" s="18">
        <v>20.6</v>
      </c>
      <c r="C1178" s="18">
        <v>87</v>
      </c>
      <c r="D1178" s="18">
        <v>20.6</v>
      </c>
      <c r="E1178" s="18">
        <v>13</v>
      </c>
      <c r="F1178" s="18">
        <v>18.399999999999999</v>
      </c>
      <c r="G1178" s="18">
        <v>270</v>
      </c>
      <c r="H1178" s="18">
        <v>1019.3</v>
      </c>
      <c r="I1178" s="18">
        <v>0</v>
      </c>
      <c r="J1178" s="18">
        <v>0</v>
      </c>
      <c r="K1178" s="18">
        <v>0</v>
      </c>
      <c r="L1178" s="18">
        <v>0.8</v>
      </c>
      <c r="M1178" s="18">
        <v>20.100000000000001</v>
      </c>
      <c r="N1178">
        <v>226.4</v>
      </c>
      <c r="O1178">
        <v>21.1</v>
      </c>
      <c r="P1178">
        <v>21.3</v>
      </c>
      <c r="Q1178" s="117">
        <v>0.811805555555556</v>
      </c>
      <c r="S1178" s="216">
        <f t="shared" si="61"/>
        <v>21.3</v>
      </c>
      <c r="T1178" s="216">
        <f t="shared" si="60"/>
        <v>-1.3000000000000007</v>
      </c>
      <c r="U1178" s="208" t="str">
        <f t="shared" si="59"/>
        <v/>
      </c>
      <c r="V1178" s="210"/>
      <c r="W1178" s="238" t="str">
        <f t="shared" si="58"/>
        <v/>
      </c>
      <c r="X1178" s="350"/>
      <c r="AT1178" s="129"/>
      <c r="AV1178" s="114"/>
      <c r="AW1178" s="18"/>
      <c r="AY1178" s="130"/>
    </row>
    <row r="1179" spans="2:51" x14ac:dyDescent="0.25">
      <c r="B1179" s="18">
        <v>20.7</v>
      </c>
      <c r="C1179" s="18">
        <v>87</v>
      </c>
      <c r="D1179" s="18">
        <v>20.7</v>
      </c>
      <c r="E1179" s="18">
        <v>13.7</v>
      </c>
      <c r="F1179" s="18">
        <v>16.600000000000001</v>
      </c>
      <c r="G1179" s="18">
        <v>264</v>
      </c>
      <c r="H1179" s="18">
        <v>1019.2</v>
      </c>
      <c r="I1179" s="18">
        <v>0</v>
      </c>
      <c r="J1179" s="18">
        <v>0</v>
      </c>
      <c r="K1179" s="18">
        <v>0</v>
      </c>
      <c r="L1179" s="18">
        <v>0.8</v>
      </c>
      <c r="M1179" s="18">
        <v>20.100000000000001</v>
      </c>
      <c r="N1179">
        <v>226.4</v>
      </c>
      <c r="O1179">
        <v>21.1</v>
      </c>
      <c r="P1179">
        <v>21.2</v>
      </c>
      <c r="Q1179" s="117">
        <v>0.8125</v>
      </c>
      <c r="S1179" s="216">
        <f t="shared" si="61"/>
        <v>21.2</v>
      </c>
      <c r="T1179" s="216">
        <f t="shared" si="60"/>
        <v>-1.5</v>
      </c>
      <c r="U1179" s="208" t="str">
        <f t="shared" si="59"/>
        <v/>
      </c>
      <c r="V1179" s="210"/>
      <c r="W1179" s="238" t="str">
        <f t="shared" si="58"/>
        <v/>
      </c>
      <c r="X1179" s="350"/>
      <c r="AT1179" s="129"/>
      <c r="AV1179" s="114"/>
      <c r="AW1179" s="18"/>
      <c r="AY1179" s="130"/>
    </row>
    <row r="1180" spans="2:51" x14ac:dyDescent="0.25">
      <c r="B1180" s="18">
        <v>20.7</v>
      </c>
      <c r="C1180" s="18">
        <v>87</v>
      </c>
      <c r="D1180" s="18">
        <v>20.7</v>
      </c>
      <c r="E1180" s="18">
        <v>7.9</v>
      </c>
      <c r="F1180" s="18">
        <v>11.2</v>
      </c>
      <c r="G1180" s="18">
        <v>257</v>
      </c>
      <c r="H1180" s="18">
        <v>1019.2</v>
      </c>
      <c r="I1180" s="18">
        <v>0</v>
      </c>
      <c r="J1180" s="18">
        <v>0</v>
      </c>
      <c r="K1180" s="18">
        <v>0</v>
      </c>
      <c r="L1180" s="18">
        <v>0.8</v>
      </c>
      <c r="M1180" s="18">
        <v>20.100000000000001</v>
      </c>
      <c r="N1180">
        <v>226.4</v>
      </c>
      <c r="O1180">
        <v>21</v>
      </c>
      <c r="P1180">
        <v>21.2</v>
      </c>
      <c r="Q1180" s="117">
        <v>0.813194444444444</v>
      </c>
      <c r="S1180" s="216">
        <f t="shared" si="61"/>
        <v>21.2</v>
      </c>
      <c r="T1180" s="216">
        <f t="shared" si="60"/>
        <v>-1.5</v>
      </c>
      <c r="U1180" s="208" t="str">
        <f t="shared" si="59"/>
        <v/>
      </c>
      <c r="V1180" s="210"/>
      <c r="W1180" s="238" t="str">
        <f t="shared" si="58"/>
        <v/>
      </c>
      <c r="X1180" s="350"/>
      <c r="AT1180" s="129"/>
      <c r="AV1180" s="114"/>
      <c r="AW1180" s="18"/>
      <c r="AY1180" s="130"/>
    </row>
    <row r="1181" spans="2:51" x14ac:dyDescent="0.25">
      <c r="B1181" s="18">
        <v>20.7</v>
      </c>
      <c r="C1181" s="18">
        <v>87</v>
      </c>
      <c r="D1181" s="18">
        <v>20.7</v>
      </c>
      <c r="E1181" s="18">
        <v>7.2</v>
      </c>
      <c r="F1181" s="18">
        <v>9.4</v>
      </c>
      <c r="G1181" s="18">
        <v>321</v>
      </c>
      <c r="H1181" s="18">
        <v>1019.3</v>
      </c>
      <c r="I1181" s="18">
        <v>0</v>
      </c>
      <c r="J1181" s="18">
        <v>0</v>
      </c>
      <c r="K1181" s="18">
        <v>0</v>
      </c>
      <c r="L1181" s="18">
        <v>0.8</v>
      </c>
      <c r="M1181" s="18">
        <v>20.100000000000001</v>
      </c>
      <c r="N1181">
        <v>226.4</v>
      </c>
      <c r="O1181">
        <v>21</v>
      </c>
      <c r="P1181">
        <v>21.1</v>
      </c>
      <c r="Q1181" s="117">
        <v>0.81388888888888899</v>
      </c>
      <c r="S1181" s="216">
        <f t="shared" si="61"/>
        <v>21.1</v>
      </c>
      <c r="T1181" s="216">
        <f t="shared" si="60"/>
        <v>-1.5999999999999979</v>
      </c>
      <c r="U1181" s="208" t="str">
        <f t="shared" si="59"/>
        <v/>
      </c>
      <c r="V1181" s="210"/>
      <c r="W1181" s="238" t="str">
        <f t="shared" si="58"/>
        <v/>
      </c>
      <c r="X1181" s="350"/>
      <c r="AT1181" s="129"/>
      <c r="AV1181" s="114"/>
      <c r="AW1181" s="18"/>
      <c r="AY1181" s="130"/>
    </row>
    <row r="1182" spans="2:51" x14ac:dyDescent="0.25">
      <c r="B1182" s="18">
        <v>20.7</v>
      </c>
      <c r="C1182" s="18">
        <v>87</v>
      </c>
      <c r="D1182" s="18">
        <v>20.7</v>
      </c>
      <c r="E1182" s="18">
        <v>11.5</v>
      </c>
      <c r="F1182" s="18">
        <v>14.8</v>
      </c>
      <c r="G1182" s="18">
        <v>265</v>
      </c>
      <c r="H1182" s="18">
        <v>1019</v>
      </c>
      <c r="I1182" s="18">
        <v>0</v>
      </c>
      <c r="J1182" s="18">
        <v>0</v>
      </c>
      <c r="K1182" s="18">
        <v>0</v>
      </c>
      <c r="L1182" s="18">
        <v>0.8</v>
      </c>
      <c r="M1182" s="18">
        <v>20.100000000000001</v>
      </c>
      <c r="N1182">
        <v>226.4</v>
      </c>
      <c r="O1182">
        <v>21</v>
      </c>
      <c r="P1182">
        <v>21.2</v>
      </c>
      <c r="Q1182" s="117">
        <v>0.81458333333333299</v>
      </c>
      <c r="S1182" s="216">
        <f t="shared" si="61"/>
        <v>21.2</v>
      </c>
      <c r="T1182" s="216">
        <f t="shared" si="60"/>
        <v>-1.5</v>
      </c>
      <c r="U1182" s="208" t="str">
        <f t="shared" si="59"/>
        <v/>
      </c>
      <c r="V1182" s="210"/>
      <c r="W1182" s="238" t="str">
        <f t="shared" si="58"/>
        <v/>
      </c>
      <c r="X1182" s="350"/>
      <c r="AT1182" s="129"/>
      <c r="AV1182" s="114"/>
      <c r="AW1182" s="18"/>
      <c r="AY1182" s="130"/>
    </row>
    <row r="1183" spans="2:51" x14ac:dyDescent="0.25">
      <c r="B1183" s="18">
        <v>20.7</v>
      </c>
      <c r="C1183" s="18">
        <v>87</v>
      </c>
      <c r="D1183" s="18">
        <v>20.7</v>
      </c>
      <c r="E1183" s="18">
        <v>11.2</v>
      </c>
      <c r="F1183" s="18">
        <v>18.399999999999999</v>
      </c>
      <c r="G1183" s="18">
        <v>300</v>
      </c>
      <c r="H1183" s="18">
        <v>1019.3</v>
      </c>
      <c r="I1183" s="18">
        <v>0</v>
      </c>
      <c r="J1183" s="18">
        <v>0</v>
      </c>
      <c r="K1183" s="18">
        <v>0</v>
      </c>
      <c r="L1183" s="18">
        <v>0.8</v>
      </c>
      <c r="M1183" s="18">
        <v>20.100000000000001</v>
      </c>
      <c r="N1183">
        <v>226.4</v>
      </c>
      <c r="O1183">
        <v>21</v>
      </c>
      <c r="P1183">
        <v>21.1</v>
      </c>
      <c r="Q1183" s="117">
        <v>0.81527777777777799</v>
      </c>
      <c r="S1183" s="216">
        <f t="shared" si="61"/>
        <v>21.1</v>
      </c>
      <c r="T1183" s="216">
        <f t="shared" si="60"/>
        <v>-1.5999999999999979</v>
      </c>
      <c r="U1183" s="208" t="str">
        <f t="shared" si="59"/>
        <v/>
      </c>
      <c r="V1183" s="210"/>
      <c r="W1183" s="238" t="str">
        <f t="shared" si="58"/>
        <v/>
      </c>
      <c r="X1183" s="350"/>
      <c r="AT1183" s="129"/>
      <c r="AV1183" s="114"/>
      <c r="AW1183" s="18"/>
      <c r="AY1183" s="130"/>
    </row>
    <row r="1184" spans="2:51" x14ac:dyDescent="0.25">
      <c r="B1184" s="18">
        <v>20.7</v>
      </c>
      <c r="C1184" s="18">
        <v>87</v>
      </c>
      <c r="D1184" s="18">
        <v>20.7</v>
      </c>
      <c r="E1184" s="18">
        <v>9.6999999999999993</v>
      </c>
      <c r="F1184" s="18">
        <v>11.2</v>
      </c>
      <c r="G1184" s="18">
        <v>264</v>
      </c>
      <c r="H1184" s="18">
        <v>1019.4</v>
      </c>
      <c r="I1184" s="18">
        <v>0</v>
      </c>
      <c r="J1184" s="18">
        <v>0</v>
      </c>
      <c r="K1184" s="18">
        <v>0</v>
      </c>
      <c r="L1184" s="18">
        <v>0.8</v>
      </c>
      <c r="M1184" s="18">
        <v>20.100000000000001</v>
      </c>
      <c r="N1184">
        <v>226.4</v>
      </c>
      <c r="O1184">
        <v>21</v>
      </c>
      <c r="P1184">
        <v>21.1</v>
      </c>
      <c r="Q1184" s="117">
        <v>0.81597222222222199</v>
      </c>
      <c r="S1184" s="216">
        <f t="shared" si="61"/>
        <v>21.1</v>
      </c>
      <c r="T1184" s="216">
        <f t="shared" si="60"/>
        <v>-1.5999999999999979</v>
      </c>
      <c r="U1184" s="208" t="str">
        <f t="shared" si="59"/>
        <v/>
      </c>
      <c r="V1184" s="210"/>
      <c r="W1184" s="238" t="str">
        <f t="shared" si="58"/>
        <v/>
      </c>
      <c r="X1184" s="350"/>
      <c r="AT1184" s="129"/>
      <c r="AV1184" s="114"/>
      <c r="AW1184" s="18"/>
      <c r="AY1184" s="130"/>
    </row>
    <row r="1185" spans="2:51" x14ac:dyDescent="0.25">
      <c r="B1185" s="18">
        <v>20.8</v>
      </c>
      <c r="C1185" s="18">
        <v>87</v>
      </c>
      <c r="D1185" s="18">
        <v>20.8</v>
      </c>
      <c r="E1185" s="18">
        <v>7.9</v>
      </c>
      <c r="F1185" s="18">
        <v>11.2</v>
      </c>
      <c r="G1185" s="18">
        <v>243</v>
      </c>
      <c r="H1185" s="18">
        <v>1019.1</v>
      </c>
      <c r="I1185" s="18">
        <v>0</v>
      </c>
      <c r="J1185" s="18">
        <v>0</v>
      </c>
      <c r="K1185" s="18">
        <v>0</v>
      </c>
      <c r="L1185" s="18">
        <v>0.8</v>
      </c>
      <c r="M1185" s="18">
        <v>20.100000000000001</v>
      </c>
      <c r="N1185">
        <v>226.4</v>
      </c>
      <c r="O1185">
        <v>20.9</v>
      </c>
      <c r="P1185">
        <v>21.1</v>
      </c>
      <c r="Q1185" s="117">
        <v>0.81666666666666698</v>
      </c>
      <c r="S1185" s="216">
        <f t="shared" si="61"/>
        <v>21.1</v>
      </c>
      <c r="T1185" s="216">
        <f t="shared" si="60"/>
        <v>-1.6999999999999993</v>
      </c>
      <c r="U1185" s="208" t="str">
        <f t="shared" si="59"/>
        <v/>
      </c>
      <c r="V1185" s="210"/>
      <c r="W1185" s="238" t="str">
        <f t="shared" si="58"/>
        <v/>
      </c>
      <c r="X1185" s="350"/>
      <c r="AT1185" s="129"/>
      <c r="AV1185" s="114"/>
      <c r="AW1185" s="18"/>
      <c r="AY1185" s="130"/>
    </row>
    <row r="1186" spans="2:51" x14ac:dyDescent="0.25">
      <c r="B1186" s="18">
        <v>20.8</v>
      </c>
      <c r="C1186" s="18">
        <v>87</v>
      </c>
      <c r="D1186" s="18">
        <v>20.8</v>
      </c>
      <c r="E1186" s="18">
        <v>7.9</v>
      </c>
      <c r="F1186" s="18">
        <v>11.2</v>
      </c>
      <c r="G1186" s="18">
        <v>322</v>
      </c>
      <c r="H1186" s="18">
        <v>1019</v>
      </c>
      <c r="I1186" s="18">
        <v>0</v>
      </c>
      <c r="J1186" s="18">
        <v>0</v>
      </c>
      <c r="K1186" s="18">
        <v>0</v>
      </c>
      <c r="L1186" s="18">
        <v>0.8</v>
      </c>
      <c r="M1186" s="18">
        <v>20.100000000000001</v>
      </c>
      <c r="N1186">
        <v>226.4</v>
      </c>
      <c r="O1186">
        <v>20.9</v>
      </c>
      <c r="P1186">
        <v>21</v>
      </c>
      <c r="Q1186" s="117">
        <v>0.81736111111111098</v>
      </c>
      <c r="S1186" s="216">
        <f t="shared" si="61"/>
        <v>21</v>
      </c>
      <c r="T1186" s="216">
        <f t="shared" si="60"/>
        <v>-1.8000000000000007</v>
      </c>
      <c r="U1186" s="208" t="str">
        <f t="shared" si="59"/>
        <v/>
      </c>
      <c r="V1186" s="210"/>
      <c r="W1186" s="238" t="str">
        <f t="shared" si="58"/>
        <v/>
      </c>
      <c r="X1186" s="350"/>
      <c r="AT1186" s="129"/>
      <c r="AV1186" s="114"/>
      <c r="AW1186" s="18"/>
      <c r="AY1186" s="130"/>
    </row>
    <row r="1187" spans="2:51" x14ac:dyDescent="0.25">
      <c r="B1187" s="18">
        <v>20.8</v>
      </c>
      <c r="C1187" s="18">
        <v>87</v>
      </c>
      <c r="D1187" s="18">
        <v>20.8</v>
      </c>
      <c r="E1187" s="18">
        <v>12.6</v>
      </c>
      <c r="F1187" s="18">
        <v>14.8</v>
      </c>
      <c r="G1187" s="18">
        <v>316</v>
      </c>
      <c r="H1187" s="18">
        <v>1019.1</v>
      </c>
      <c r="I1187" s="18">
        <v>0</v>
      </c>
      <c r="J1187" s="18">
        <v>0</v>
      </c>
      <c r="K1187" s="18">
        <v>0</v>
      </c>
      <c r="L1187" s="18">
        <v>0.8</v>
      </c>
      <c r="M1187" s="18">
        <v>20.100000000000001</v>
      </c>
      <c r="N1187">
        <v>226.4</v>
      </c>
      <c r="O1187">
        <v>20.8</v>
      </c>
      <c r="P1187">
        <v>21</v>
      </c>
      <c r="Q1187" s="117">
        <v>0.81805555555555598</v>
      </c>
      <c r="S1187" s="216">
        <f t="shared" si="61"/>
        <v>21</v>
      </c>
      <c r="T1187" s="216">
        <f t="shared" si="60"/>
        <v>-1.8000000000000007</v>
      </c>
      <c r="U1187" s="208" t="str">
        <f t="shared" si="59"/>
        <v/>
      </c>
      <c r="V1187" s="210"/>
      <c r="W1187" s="238" t="str">
        <f t="shared" si="58"/>
        <v/>
      </c>
      <c r="X1187" s="350"/>
      <c r="AT1187" s="129"/>
      <c r="AV1187" s="114"/>
      <c r="AW1187" s="18"/>
      <c r="AY1187" s="130"/>
    </row>
    <row r="1188" spans="2:51" x14ac:dyDescent="0.25">
      <c r="B1188" s="18">
        <v>20.8</v>
      </c>
      <c r="C1188" s="18">
        <v>87</v>
      </c>
      <c r="D1188" s="18">
        <v>20.8</v>
      </c>
      <c r="E1188" s="18">
        <v>5.4</v>
      </c>
      <c r="F1188" s="18">
        <v>7.2</v>
      </c>
      <c r="G1188" s="18">
        <v>246</v>
      </c>
      <c r="H1188" s="18">
        <v>1019</v>
      </c>
      <c r="I1188" s="18">
        <v>0</v>
      </c>
      <c r="J1188" s="18">
        <v>0</v>
      </c>
      <c r="K1188" s="18">
        <v>0</v>
      </c>
      <c r="L1188" s="18">
        <v>0.8</v>
      </c>
      <c r="M1188" s="18">
        <v>20.100000000000001</v>
      </c>
      <c r="N1188">
        <v>226.4</v>
      </c>
      <c r="O1188">
        <v>20.8</v>
      </c>
      <c r="P1188">
        <v>21</v>
      </c>
      <c r="Q1188" s="117">
        <v>0.81874999999999998</v>
      </c>
      <c r="S1188" s="216">
        <f t="shared" si="61"/>
        <v>21</v>
      </c>
      <c r="T1188" s="216">
        <f t="shared" si="60"/>
        <v>-1.8000000000000007</v>
      </c>
      <c r="U1188" s="208" t="str">
        <f t="shared" si="59"/>
        <v/>
      </c>
      <c r="V1188" s="210"/>
      <c r="W1188" s="238" t="str">
        <f t="shared" si="58"/>
        <v/>
      </c>
      <c r="X1188" s="350"/>
      <c r="AT1188" s="129"/>
      <c r="AV1188" s="114"/>
      <c r="AW1188" s="18"/>
      <c r="AY1188" s="130"/>
    </row>
    <row r="1189" spans="2:51" x14ac:dyDescent="0.25">
      <c r="B1189" s="18">
        <v>20.8</v>
      </c>
      <c r="C1189" s="18">
        <v>87</v>
      </c>
      <c r="D1189" s="18">
        <v>20.8</v>
      </c>
      <c r="E1189" s="18">
        <v>11.2</v>
      </c>
      <c r="F1189" s="18">
        <v>14.8</v>
      </c>
      <c r="G1189" s="18">
        <v>268</v>
      </c>
      <c r="H1189" s="18">
        <v>1019.2</v>
      </c>
      <c r="I1189" s="18">
        <v>0</v>
      </c>
      <c r="J1189" s="18">
        <v>0</v>
      </c>
      <c r="K1189" s="18">
        <v>0</v>
      </c>
      <c r="L1189" s="18">
        <v>0.8</v>
      </c>
      <c r="M1189" s="18">
        <v>20.100000000000001</v>
      </c>
      <c r="N1189">
        <v>226.4</v>
      </c>
      <c r="O1189">
        <v>20.7</v>
      </c>
      <c r="P1189">
        <v>20.9</v>
      </c>
      <c r="Q1189" s="117">
        <v>0.81944444444444497</v>
      </c>
      <c r="S1189" s="216">
        <f t="shared" si="61"/>
        <v>20.9</v>
      </c>
      <c r="T1189" s="216">
        <f t="shared" si="60"/>
        <v>-1.9000000000000021</v>
      </c>
      <c r="U1189" s="208" t="str">
        <f t="shared" si="59"/>
        <v/>
      </c>
      <c r="V1189" s="210"/>
      <c r="W1189" s="238" t="str">
        <f t="shared" si="58"/>
        <v/>
      </c>
      <c r="X1189" s="350"/>
      <c r="AT1189" s="129"/>
      <c r="AV1189" s="114"/>
      <c r="AW1189" s="18"/>
      <c r="AY1189" s="130"/>
    </row>
    <row r="1190" spans="2:51" x14ac:dyDescent="0.25">
      <c r="B1190" s="18">
        <v>20.8</v>
      </c>
      <c r="C1190" s="18">
        <v>87</v>
      </c>
      <c r="D1190" s="18">
        <v>20.8</v>
      </c>
      <c r="E1190" s="18">
        <v>7.9</v>
      </c>
      <c r="F1190" s="18">
        <v>11.2</v>
      </c>
      <c r="G1190" s="18">
        <v>338</v>
      </c>
      <c r="H1190" s="18">
        <v>1019.1</v>
      </c>
      <c r="I1190" s="18">
        <v>0</v>
      </c>
      <c r="J1190" s="18">
        <v>0</v>
      </c>
      <c r="K1190" s="18">
        <v>0</v>
      </c>
      <c r="L1190" s="18">
        <v>0.8</v>
      </c>
      <c r="M1190" s="18">
        <v>20.100000000000001</v>
      </c>
      <c r="N1190">
        <v>226.4</v>
      </c>
      <c r="O1190">
        <v>20.6</v>
      </c>
      <c r="P1190">
        <v>20.8</v>
      </c>
      <c r="Q1190" s="117">
        <v>0.82013888888888897</v>
      </c>
      <c r="S1190" s="216">
        <f t="shared" si="61"/>
        <v>20.8</v>
      </c>
      <c r="T1190" s="216">
        <f t="shared" si="60"/>
        <v>-2</v>
      </c>
      <c r="U1190" s="208" t="str">
        <f t="shared" si="59"/>
        <v/>
      </c>
      <c r="V1190" s="210"/>
      <c r="W1190" s="238" t="str">
        <f t="shared" si="58"/>
        <v/>
      </c>
      <c r="X1190" s="350"/>
      <c r="AT1190" s="129"/>
      <c r="AV1190" s="114"/>
      <c r="AW1190" s="18"/>
      <c r="AY1190" s="130"/>
    </row>
    <row r="1191" spans="2:51" x14ac:dyDescent="0.25">
      <c r="B1191" s="18">
        <v>20.8</v>
      </c>
      <c r="C1191" s="18">
        <v>87</v>
      </c>
      <c r="D1191" s="18">
        <v>20.8</v>
      </c>
      <c r="E1191" s="18">
        <v>11.5</v>
      </c>
      <c r="F1191" s="18">
        <v>13</v>
      </c>
      <c r="G1191" s="18">
        <v>256</v>
      </c>
      <c r="H1191" s="18">
        <v>1019.2</v>
      </c>
      <c r="I1191" s="18">
        <v>0</v>
      </c>
      <c r="J1191" s="18">
        <v>0</v>
      </c>
      <c r="K1191" s="18">
        <v>0</v>
      </c>
      <c r="L1191" s="18">
        <v>0.8</v>
      </c>
      <c r="M1191" s="18">
        <v>20.100000000000001</v>
      </c>
      <c r="N1191">
        <v>226.4</v>
      </c>
      <c r="O1191">
        <v>20.6</v>
      </c>
      <c r="P1191">
        <v>20.8</v>
      </c>
      <c r="Q1191" s="117">
        <v>0.82083333333333297</v>
      </c>
      <c r="S1191" s="216">
        <f t="shared" si="61"/>
        <v>20.8</v>
      </c>
      <c r="T1191" s="216">
        <f t="shared" si="60"/>
        <v>-2</v>
      </c>
      <c r="U1191" s="208" t="str">
        <f t="shared" si="59"/>
        <v/>
      </c>
      <c r="V1191" s="210"/>
      <c r="W1191" s="238" t="str">
        <f t="shared" si="58"/>
        <v/>
      </c>
      <c r="X1191" s="350"/>
      <c r="AT1191" s="129"/>
      <c r="AV1191" s="114"/>
      <c r="AW1191" s="18"/>
      <c r="AY1191" s="130"/>
    </row>
    <row r="1192" spans="2:51" x14ac:dyDescent="0.25">
      <c r="B1192" s="18">
        <v>20.8</v>
      </c>
      <c r="C1192" s="18">
        <v>88</v>
      </c>
      <c r="D1192" s="18">
        <v>20.8</v>
      </c>
      <c r="E1192" s="18">
        <v>6.1</v>
      </c>
      <c r="F1192" s="18">
        <v>11.2</v>
      </c>
      <c r="G1192" s="18">
        <v>270</v>
      </c>
      <c r="H1192" s="18">
        <v>1019.3</v>
      </c>
      <c r="I1192" s="18">
        <v>0</v>
      </c>
      <c r="J1192" s="18">
        <v>0</v>
      </c>
      <c r="K1192" s="18">
        <v>0</v>
      </c>
      <c r="L1192" s="18">
        <v>0.8</v>
      </c>
      <c r="M1192" s="18">
        <v>20.100000000000001</v>
      </c>
      <c r="N1192">
        <v>226.4</v>
      </c>
      <c r="O1192">
        <v>20.5</v>
      </c>
      <c r="P1192">
        <v>20.7</v>
      </c>
      <c r="Q1192" s="117">
        <v>0.82152777777777797</v>
      </c>
      <c r="S1192" s="216">
        <f t="shared" si="61"/>
        <v>20.7</v>
      </c>
      <c r="T1192" s="216">
        <f t="shared" si="60"/>
        <v>-2.1000000000000014</v>
      </c>
      <c r="U1192" s="208" t="str">
        <f t="shared" si="59"/>
        <v/>
      </c>
      <c r="V1192" s="210"/>
      <c r="W1192" s="238" t="str">
        <f t="shared" si="58"/>
        <v/>
      </c>
      <c r="X1192" s="350"/>
      <c r="AT1192" s="129"/>
      <c r="AV1192" s="114"/>
      <c r="AW1192" s="18"/>
      <c r="AY1192" s="130"/>
    </row>
    <row r="1193" spans="2:51" x14ac:dyDescent="0.25">
      <c r="B1193" s="18">
        <v>20.7</v>
      </c>
      <c r="C1193" s="18">
        <v>88</v>
      </c>
      <c r="D1193" s="18">
        <v>20.7</v>
      </c>
      <c r="E1193" s="18">
        <v>6.5</v>
      </c>
      <c r="F1193" s="18">
        <v>9.4</v>
      </c>
      <c r="G1193" s="18">
        <v>249</v>
      </c>
      <c r="H1193" s="18">
        <v>1019.1</v>
      </c>
      <c r="I1193" s="18">
        <v>0</v>
      </c>
      <c r="J1193" s="18">
        <v>0</v>
      </c>
      <c r="K1193" s="18">
        <v>0</v>
      </c>
      <c r="L1193" s="18">
        <v>0.8</v>
      </c>
      <c r="M1193" s="18">
        <v>20.100000000000001</v>
      </c>
      <c r="N1193">
        <v>226.4</v>
      </c>
      <c r="O1193">
        <v>20.399999999999999</v>
      </c>
      <c r="P1193">
        <v>20.7</v>
      </c>
      <c r="Q1193" s="117">
        <v>0.82222222222222197</v>
      </c>
      <c r="S1193" s="216">
        <f t="shared" si="61"/>
        <v>20.7</v>
      </c>
      <c r="T1193" s="216">
        <f t="shared" si="60"/>
        <v>-2</v>
      </c>
      <c r="U1193" s="208" t="str">
        <f t="shared" si="59"/>
        <v/>
      </c>
      <c r="V1193" s="210"/>
      <c r="W1193" s="238" t="str">
        <f t="shared" si="58"/>
        <v/>
      </c>
      <c r="X1193" s="350"/>
      <c r="AT1193" s="129"/>
      <c r="AV1193" s="114"/>
      <c r="AW1193" s="18"/>
      <c r="AY1193" s="130"/>
    </row>
    <row r="1194" spans="2:51" x14ac:dyDescent="0.25">
      <c r="B1194" s="18">
        <v>20.7</v>
      </c>
      <c r="C1194" s="18">
        <v>88</v>
      </c>
      <c r="D1194" s="18">
        <v>20.7</v>
      </c>
      <c r="E1194" s="18">
        <v>10.1</v>
      </c>
      <c r="F1194" s="18">
        <v>13</v>
      </c>
      <c r="G1194" s="18">
        <v>275</v>
      </c>
      <c r="H1194" s="18">
        <v>1019.2</v>
      </c>
      <c r="I1194" s="18">
        <v>0</v>
      </c>
      <c r="J1194" s="18">
        <v>0</v>
      </c>
      <c r="K1194" s="18">
        <v>0</v>
      </c>
      <c r="L1194" s="18">
        <v>0.8</v>
      </c>
      <c r="M1194" s="18">
        <v>20.100000000000001</v>
      </c>
      <c r="N1194">
        <v>226.4</v>
      </c>
      <c r="O1194">
        <v>20.399999999999999</v>
      </c>
      <c r="P1194">
        <v>20.6</v>
      </c>
      <c r="Q1194" s="117">
        <v>0.82291666666666696</v>
      </c>
      <c r="S1194" s="216">
        <f t="shared" si="61"/>
        <v>20.6</v>
      </c>
      <c r="T1194" s="216">
        <f t="shared" si="60"/>
        <v>-2.0999999999999979</v>
      </c>
      <c r="U1194" s="208" t="str">
        <f t="shared" si="59"/>
        <v/>
      </c>
      <c r="V1194" s="210"/>
      <c r="W1194" s="238" t="str">
        <f t="shared" si="58"/>
        <v/>
      </c>
      <c r="X1194" s="350"/>
      <c r="AT1194" s="129"/>
      <c r="AV1194" s="114"/>
      <c r="AW1194" s="18"/>
      <c r="AY1194" s="130"/>
    </row>
    <row r="1195" spans="2:51" x14ac:dyDescent="0.25">
      <c r="B1195" s="18">
        <v>20.7</v>
      </c>
      <c r="C1195" s="18">
        <v>88</v>
      </c>
      <c r="D1195" s="18">
        <v>20.7</v>
      </c>
      <c r="E1195" s="18">
        <v>10.4</v>
      </c>
      <c r="F1195" s="18">
        <v>16.600000000000001</v>
      </c>
      <c r="G1195" s="18">
        <v>246</v>
      </c>
      <c r="H1195" s="18">
        <v>1019.2</v>
      </c>
      <c r="I1195" s="18">
        <v>0</v>
      </c>
      <c r="J1195" s="18">
        <v>0.2</v>
      </c>
      <c r="K1195" s="18">
        <v>0.2</v>
      </c>
      <c r="L1195" s="18">
        <v>1</v>
      </c>
      <c r="M1195" s="18">
        <v>20.3</v>
      </c>
      <c r="N1195">
        <v>226.6</v>
      </c>
      <c r="O1195">
        <v>20.3</v>
      </c>
      <c r="P1195">
        <v>20.6</v>
      </c>
      <c r="Q1195" s="117">
        <v>0.82361111111111096</v>
      </c>
      <c r="S1195" s="216">
        <f t="shared" si="61"/>
        <v>20.6</v>
      </c>
      <c r="T1195" s="216">
        <f t="shared" si="60"/>
        <v>-2.0999999999999979</v>
      </c>
      <c r="U1195" s="208">
        <f t="shared" si="59"/>
        <v>60</v>
      </c>
      <c r="V1195" s="210"/>
      <c r="W1195" s="238" t="str">
        <f t="shared" si="58"/>
        <v/>
      </c>
      <c r="X1195" s="350"/>
      <c r="AT1195" s="129"/>
      <c r="AV1195" s="114"/>
      <c r="AW1195" s="18"/>
      <c r="AY1195" s="130"/>
    </row>
    <row r="1196" spans="2:51" x14ac:dyDescent="0.25">
      <c r="B1196" s="18">
        <v>20.6</v>
      </c>
      <c r="C1196" s="18">
        <v>88</v>
      </c>
      <c r="D1196" s="18">
        <v>20.6</v>
      </c>
      <c r="E1196" s="18">
        <v>8.3000000000000007</v>
      </c>
      <c r="F1196" s="18">
        <v>9.4</v>
      </c>
      <c r="G1196" s="18">
        <v>269</v>
      </c>
      <c r="H1196" s="18">
        <v>1019.3</v>
      </c>
      <c r="I1196" s="18">
        <v>0</v>
      </c>
      <c r="J1196" s="18">
        <v>0.2</v>
      </c>
      <c r="K1196" s="18">
        <v>0.2</v>
      </c>
      <c r="L1196" s="18">
        <v>1</v>
      </c>
      <c r="M1196" s="18">
        <v>20.3</v>
      </c>
      <c r="N1196">
        <v>226.6</v>
      </c>
      <c r="O1196">
        <v>20.2</v>
      </c>
      <c r="P1196">
        <v>20.5</v>
      </c>
      <c r="Q1196" s="117">
        <v>0.82430555555555596</v>
      </c>
      <c r="S1196" s="216">
        <f t="shared" si="61"/>
        <v>20.5</v>
      </c>
      <c r="T1196" s="216">
        <f t="shared" si="60"/>
        <v>-2.1000000000000014</v>
      </c>
      <c r="U1196" s="208">
        <f t="shared" si="59"/>
        <v>60</v>
      </c>
      <c r="V1196" s="210"/>
      <c r="W1196" s="238" t="str">
        <f t="shared" si="58"/>
        <v/>
      </c>
      <c r="X1196" s="350"/>
      <c r="AT1196" s="129"/>
      <c r="AV1196" s="114"/>
      <c r="AW1196" s="18"/>
      <c r="AY1196" s="130"/>
    </row>
    <row r="1197" spans="2:51" x14ac:dyDescent="0.25">
      <c r="B1197" s="18">
        <v>20.6</v>
      </c>
      <c r="C1197" s="18">
        <v>89</v>
      </c>
      <c r="D1197" s="18">
        <v>20.6</v>
      </c>
      <c r="E1197" s="18">
        <v>8.6</v>
      </c>
      <c r="F1197" s="18">
        <v>13</v>
      </c>
      <c r="G1197" s="18">
        <v>320</v>
      </c>
      <c r="H1197" s="18">
        <v>1019.2</v>
      </c>
      <c r="I1197" s="18">
        <v>0</v>
      </c>
      <c r="J1197" s="18">
        <v>0.2</v>
      </c>
      <c r="K1197" s="18">
        <v>0.2</v>
      </c>
      <c r="L1197" s="18">
        <v>1</v>
      </c>
      <c r="M1197" s="18">
        <v>20.3</v>
      </c>
      <c r="N1197">
        <v>226.6</v>
      </c>
      <c r="O1197">
        <v>20.2</v>
      </c>
      <c r="P1197">
        <v>20.399999999999999</v>
      </c>
      <c r="Q1197" s="117">
        <v>0.82499999999999996</v>
      </c>
      <c r="S1197" s="216">
        <f t="shared" si="61"/>
        <v>20.399999999999999</v>
      </c>
      <c r="T1197" s="216">
        <f t="shared" si="60"/>
        <v>-2.2000000000000028</v>
      </c>
      <c r="U1197" s="208">
        <f t="shared" si="59"/>
        <v>60</v>
      </c>
      <c r="V1197" s="210"/>
      <c r="W1197" s="238" t="str">
        <f t="shared" si="58"/>
        <v/>
      </c>
      <c r="X1197" s="350"/>
      <c r="AT1197" s="129"/>
      <c r="AV1197" s="114"/>
      <c r="AW1197" s="18"/>
      <c r="AY1197" s="130"/>
    </row>
    <row r="1198" spans="2:51" x14ac:dyDescent="0.25">
      <c r="B1198" s="18">
        <v>20.5</v>
      </c>
      <c r="C1198" s="18">
        <v>89</v>
      </c>
      <c r="D1198" s="18">
        <v>20.5</v>
      </c>
      <c r="E1198" s="18">
        <v>7.6</v>
      </c>
      <c r="F1198" s="18">
        <v>11.2</v>
      </c>
      <c r="G1198" s="18">
        <v>253</v>
      </c>
      <c r="H1198" s="18">
        <v>1019.3</v>
      </c>
      <c r="I1198" s="18">
        <v>0</v>
      </c>
      <c r="J1198" s="18">
        <v>0.2</v>
      </c>
      <c r="K1198" s="18">
        <v>0.2</v>
      </c>
      <c r="L1198" s="18">
        <v>1</v>
      </c>
      <c r="M1198" s="18">
        <v>20.3</v>
      </c>
      <c r="N1198">
        <v>226.6</v>
      </c>
      <c r="O1198">
        <v>20.100000000000001</v>
      </c>
      <c r="P1198">
        <v>20.399999999999999</v>
      </c>
      <c r="Q1198" s="117">
        <v>0.82569444444444495</v>
      </c>
      <c r="S1198" s="216">
        <f t="shared" si="61"/>
        <v>20.399999999999999</v>
      </c>
      <c r="T1198" s="216">
        <f t="shared" si="60"/>
        <v>-2.1000000000000014</v>
      </c>
      <c r="U1198" s="208">
        <f t="shared" si="59"/>
        <v>60</v>
      </c>
      <c r="V1198" s="210"/>
      <c r="W1198" s="238" t="str">
        <f t="shared" si="58"/>
        <v/>
      </c>
      <c r="X1198" s="350"/>
      <c r="AT1198" s="129"/>
      <c r="AV1198" s="114"/>
      <c r="AW1198" s="18"/>
      <c r="AY1198" s="130"/>
    </row>
    <row r="1199" spans="2:51" x14ac:dyDescent="0.25">
      <c r="B1199" s="18">
        <v>20.5</v>
      </c>
      <c r="C1199" s="18">
        <v>89</v>
      </c>
      <c r="D1199" s="18">
        <v>20.5</v>
      </c>
      <c r="E1199" s="18">
        <v>9</v>
      </c>
      <c r="F1199" s="18">
        <v>11.2</v>
      </c>
      <c r="G1199" s="18">
        <v>267</v>
      </c>
      <c r="H1199" s="18">
        <v>1019.3</v>
      </c>
      <c r="I1199" s="18">
        <v>0</v>
      </c>
      <c r="J1199" s="18">
        <v>0.2</v>
      </c>
      <c r="K1199" s="18">
        <v>0.2</v>
      </c>
      <c r="L1199" s="18">
        <v>1</v>
      </c>
      <c r="M1199" s="18">
        <v>20.3</v>
      </c>
      <c r="N1199">
        <v>226.6</v>
      </c>
      <c r="O1199">
        <v>20.100000000000001</v>
      </c>
      <c r="P1199">
        <v>20.3</v>
      </c>
      <c r="Q1199" s="117">
        <v>0.82638888888888895</v>
      </c>
      <c r="S1199" s="216">
        <f t="shared" si="61"/>
        <v>20.3</v>
      </c>
      <c r="T1199" s="216">
        <f t="shared" si="60"/>
        <v>-2.1999999999999993</v>
      </c>
      <c r="U1199" s="208">
        <f t="shared" si="59"/>
        <v>60</v>
      </c>
      <c r="V1199" s="210"/>
      <c r="W1199" s="238" t="str">
        <f t="shared" si="58"/>
        <v/>
      </c>
      <c r="X1199" s="350"/>
      <c r="AT1199" s="129"/>
      <c r="AV1199" s="114"/>
      <c r="AW1199" s="18"/>
      <c r="AY1199" s="130"/>
    </row>
    <row r="1200" spans="2:51" x14ac:dyDescent="0.25">
      <c r="B1200" s="18">
        <v>20.5</v>
      </c>
      <c r="C1200" s="18">
        <v>89</v>
      </c>
      <c r="D1200" s="18">
        <v>20.5</v>
      </c>
      <c r="E1200" s="18">
        <v>7.6</v>
      </c>
      <c r="F1200" s="18">
        <v>9.4</v>
      </c>
      <c r="G1200" s="18">
        <v>281</v>
      </c>
      <c r="H1200" s="18">
        <v>1019.3</v>
      </c>
      <c r="I1200" s="18">
        <v>0</v>
      </c>
      <c r="J1200" s="18">
        <v>0.2</v>
      </c>
      <c r="K1200" s="18">
        <v>0.2</v>
      </c>
      <c r="L1200" s="18">
        <v>1</v>
      </c>
      <c r="M1200" s="18">
        <v>20.3</v>
      </c>
      <c r="N1200">
        <v>226.6</v>
      </c>
      <c r="O1200">
        <v>20.100000000000001</v>
      </c>
      <c r="P1200">
        <v>20.3</v>
      </c>
      <c r="Q1200" s="117">
        <v>0.82708333333333295</v>
      </c>
      <c r="S1200" s="216">
        <f t="shared" si="61"/>
        <v>20.3</v>
      </c>
      <c r="T1200" s="216">
        <f t="shared" si="60"/>
        <v>-2.1999999999999993</v>
      </c>
      <c r="U1200" s="208">
        <f t="shared" si="59"/>
        <v>60</v>
      </c>
      <c r="V1200" s="210"/>
      <c r="W1200" s="238" t="str">
        <f t="shared" si="58"/>
        <v/>
      </c>
      <c r="X1200" s="350"/>
      <c r="AT1200" s="129"/>
      <c r="AV1200" s="114"/>
      <c r="AW1200" s="18"/>
      <c r="AY1200" s="130"/>
    </row>
    <row r="1201" spans="2:51" x14ac:dyDescent="0.25">
      <c r="B1201" s="18">
        <v>20.5</v>
      </c>
      <c r="C1201" s="18">
        <v>89</v>
      </c>
      <c r="D1201" s="18">
        <v>20.5</v>
      </c>
      <c r="E1201" s="18">
        <v>4</v>
      </c>
      <c r="F1201" s="18">
        <v>5.4</v>
      </c>
      <c r="G1201" s="18">
        <v>271</v>
      </c>
      <c r="H1201" s="18">
        <v>1019.3</v>
      </c>
      <c r="I1201" s="18">
        <v>0</v>
      </c>
      <c r="J1201" s="18">
        <v>0.2</v>
      </c>
      <c r="K1201" s="18">
        <v>0.2</v>
      </c>
      <c r="L1201" s="18">
        <v>1</v>
      </c>
      <c r="M1201" s="18">
        <v>20.3</v>
      </c>
      <c r="N1201">
        <v>226.6</v>
      </c>
      <c r="O1201">
        <v>20</v>
      </c>
      <c r="P1201">
        <v>20.2</v>
      </c>
      <c r="Q1201" s="117">
        <v>0.82777777777777795</v>
      </c>
      <c r="S1201" s="216">
        <f t="shared" si="61"/>
        <v>20.2</v>
      </c>
      <c r="T1201" s="216">
        <f t="shared" si="60"/>
        <v>-2.3000000000000007</v>
      </c>
      <c r="U1201" s="208">
        <f t="shared" si="59"/>
        <v>60</v>
      </c>
      <c r="V1201" s="210"/>
      <c r="W1201" s="238" t="str">
        <f t="shared" si="58"/>
        <v/>
      </c>
      <c r="X1201" s="350"/>
      <c r="AT1201" s="129"/>
      <c r="AV1201" s="114"/>
      <c r="AW1201" s="18"/>
      <c r="AY1201" s="130"/>
    </row>
    <row r="1202" spans="2:51" x14ac:dyDescent="0.25">
      <c r="B1202" s="18">
        <v>20.5</v>
      </c>
      <c r="C1202" s="18">
        <v>89</v>
      </c>
      <c r="D1202" s="18">
        <v>20.5</v>
      </c>
      <c r="E1202" s="18">
        <v>7.2</v>
      </c>
      <c r="F1202" s="18">
        <v>9.4</v>
      </c>
      <c r="G1202" s="18">
        <v>338</v>
      </c>
      <c r="H1202" s="18">
        <v>1019.4</v>
      </c>
      <c r="I1202" s="18">
        <v>0</v>
      </c>
      <c r="J1202" s="18">
        <v>0.2</v>
      </c>
      <c r="K1202" s="18">
        <v>0.2</v>
      </c>
      <c r="L1202" s="18">
        <v>1</v>
      </c>
      <c r="M1202" s="18">
        <v>20.3</v>
      </c>
      <c r="N1202">
        <v>226.6</v>
      </c>
      <c r="O1202">
        <v>20</v>
      </c>
      <c r="P1202">
        <v>20.2</v>
      </c>
      <c r="Q1202" s="117">
        <v>0.82847222222222205</v>
      </c>
      <c r="S1202" s="216">
        <f t="shared" si="61"/>
        <v>20.2</v>
      </c>
      <c r="T1202" s="216">
        <f t="shared" si="60"/>
        <v>-2.3000000000000007</v>
      </c>
      <c r="U1202" s="208">
        <f t="shared" si="59"/>
        <v>60</v>
      </c>
      <c r="V1202" s="210"/>
      <c r="W1202" s="238" t="str">
        <f t="shared" ref="W1202:W1265" si="62">IF(OR(O1202&gt;60+2,P1202&gt;B1202+2),60,"")</f>
        <v/>
      </c>
      <c r="X1202" s="350"/>
      <c r="AT1202" s="129"/>
      <c r="AV1202" s="114"/>
      <c r="AW1202" s="18"/>
      <c r="AY1202" s="130"/>
    </row>
    <row r="1203" spans="2:51" x14ac:dyDescent="0.25">
      <c r="B1203" s="18">
        <v>20.399999999999999</v>
      </c>
      <c r="C1203" s="18">
        <v>90</v>
      </c>
      <c r="D1203" s="18">
        <v>20.399999999999999</v>
      </c>
      <c r="E1203" s="18">
        <v>5.4</v>
      </c>
      <c r="F1203" s="18">
        <v>9.4</v>
      </c>
      <c r="G1203" s="18">
        <v>242</v>
      </c>
      <c r="H1203" s="18">
        <v>1019.3</v>
      </c>
      <c r="I1203" s="18">
        <v>0</v>
      </c>
      <c r="J1203" s="18">
        <v>0.2</v>
      </c>
      <c r="K1203" s="18">
        <v>0.2</v>
      </c>
      <c r="L1203" s="18">
        <v>1</v>
      </c>
      <c r="M1203" s="18">
        <v>20.3</v>
      </c>
      <c r="N1203">
        <v>226.6</v>
      </c>
      <c r="O1203">
        <v>19.899999999999999</v>
      </c>
      <c r="P1203">
        <v>20.2</v>
      </c>
      <c r="Q1203" s="117">
        <v>0.82916666666666705</v>
      </c>
      <c r="S1203" s="216">
        <f t="shared" si="61"/>
        <v>20.2</v>
      </c>
      <c r="T1203" s="216">
        <f t="shared" si="60"/>
        <v>-2.1999999999999993</v>
      </c>
      <c r="U1203" s="208">
        <f t="shared" si="59"/>
        <v>60</v>
      </c>
      <c r="V1203" s="210"/>
      <c r="W1203" s="238" t="str">
        <f t="shared" si="62"/>
        <v/>
      </c>
      <c r="X1203" s="350"/>
      <c r="AT1203" s="129"/>
      <c r="AV1203" s="114"/>
      <c r="AW1203" s="18"/>
      <c r="AY1203" s="130"/>
    </row>
    <row r="1204" spans="2:51" x14ac:dyDescent="0.25">
      <c r="B1204" s="18">
        <v>20.399999999999999</v>
      </c>
      <c r="C1204" s="18">
        <v>90</v>
      </c>
      <c r="D1204" s="18">
        <v>20.399999999999999</v>
      </c>
      <c r="E1204" s="18">
        <v>6.5</v>
      </c>
      <c r="F1204" s="18">
        <v>9.4</v>
      </c>
      <c r="G1204" s="18">
        <v>264</v>
      </c>
      <c r="H1204" s="18">
        <v>1019.5</v>
      </c>
      <c r="I1204" s="18">
        <v>0</v>
      </c>
      <c r="J1204" s="18">
        <v>0.2</v>
      </c>
      <c r="K1204" s="18">
        <v>0.2</v>
      </c>
      <c r="L1204" s="18">
        <v>1</v>
      </c>
      <c r="M1204" s="18">
        <v>20.3</v>
      </c>
      <c r="N1204">
        <v>226.6</v>
      </c>
      <c r="O1204">
        <v>19.899999999999999</v>
      </c>
      <c r="P1204">
        <v>20.100000000000001</v>
      </c>
      <c r="Q1204" s="117">
        <v>0.82986111111111105</v>
      </c>
      <c r="S1204" s="216">
        <f t="shared" si="61"/>
        <v>20.100000000000001</v>
      </c>
      <c r="T1204" s="216">
        <f t="shared" si="60"/>
        <v>-2.2999999999999972</v>
      </c>
      <c r="U1204" s="208">
        <f t="shared" si="59"/>
        <v>60</v>
      </c>
      <c r="V1204" s="210"/>
      <c r="W1204" s="238" t="str">
        <f t="shared" si="62"/>
        <v/>
      </c>
      <c r="X1204" s="350"/>
      <c r="AT1204" s="129"/>
      <c r="AV1204" s="114"/>
      <c r="AW1204" s="18"/>
      <c r="AY1204" s="130"/>
    </row>
    <row r="1205" spans="2:51" x14ac:dyDescent="0.25">
      <c r="B1205" s="18">
        <v>20.399999999999999</v>
      </c>
      <c r="C1205" s="18">
        <v>90</v>
      </c>
      <c r="D1205" s="18">
        <v>20.399999999999999</v>
      </c>
      <c r="E1205" s="18">
        <v>10.8</v>
      </c>
      <c r="F1205" s="18">
        <v>14.8</v>
      </c>
      <c r="G1205" s="18">
        <v>256</v>
      </c>
      <c r="H1205" s="18">
        <v>1019.4</v>
      </c>
      <c r="I1205" s="18">
        <v>0</v>
      </c>
      <c r="J1205" s="18">
        <v>0.5</v>
      </c>
      <c r="K1205" s="18">
        <v>0.5</v>
      </c>
      <c r="L1205" s="18">
        <v>1.3</v>
      </c>
      <c r="M1205" s="18">
        <v>20.6</v>
      </c>
      <c r="N1205">
        <v>226.9</v>
      </c>
      <c r="O1205">
        <v>19.899999999999999</v>
      </c>
      <c r="P1205">
        <v>20.100000000000001</v>
      </c>
      <c r="Q1205" s="117">
        <v>0.83055555555555605</v>
      </c>
      <c r="S1205" s="216">
        <f t="shared" si="61"/>
        <v>20.100000000000001</v>
      </c>
      <c r="T1205" s="216">
        <f t="shared" si="60"/>
        <v>-2.2999999999999972</v>
      </c>
      <c r="U1205" s="208">
        <f t="shared" si="59"/>
        <v>60</v>
      </c>
      <c r="V1205" s="210"/>
      <c r="W1205" s="238" t="str">
        <f t="shared" si="62"/>
        <v/>
      </c>
      <c r="X1205" s="350"/>
      <c r="AT1205" s="129"/>
      <c r="AV1205" s="114"/>
      <c r="AW1205" s="18"/>
      <c r="AY1205" s="130"/>
    </row>
    <row r="1206" spans="2:51" x14ac:dyDescent="0.25">
      <c r="B1206" s="18">
        <v>20.399999999999999</v>
      </c>
      <c r="C1206" s="18">
        <v>90</v>
      </c>
      <c r="D1206" s="18">
        <v>20.399999999999999</v>
      </c>
      <c r="E1206" s="18">
        <v>13</v>
      </c>
      <c r="F1206" s="18">
        <v>16.600000000000001</v>
      </c>
      <c r="G1206" s="18">
        <v>283</v>
      </c>
      <c r="H1206" s="18">
        <v>1019.2</v>
      </c>
      <c r="I1206" s="18">
        <v>0</v>
      </c>
      <c r="J1206" s="18">
        <v>0.5</v>
      </c>
      <c r="K1206" s="18">
        <v>0.5</v>
      </c>
      <c r="L1206" s="18">
        <v>1.3</v>
      </c>
      <c r="M1206" s="18">
        <v>20.6</v>
      </c>
      <c r="N1206">
        <v>226.9</v>
      </c>
      <c r="O1206">
        <v>19.8</v>
      </c>
      <c r="P1206">
        <v>20.100000000000001</v>
      </c>
      <c r="Q1206" s="117">
        <v>0.83125000000000004</v>
      </c>
      <c r="S1206" s="216">
        <f t="shared" si="61"/>
        <v>20.100000000000001</v>
      </c>
      <c r="T1206" s="216">
        <f t="shared" si="60"/>
        <v>-2.2999999999999972</v>
      </c>
      <c r="U1206" s="208">
        <f t="shared" si="59"/>
        <v>60</v>
      </c>
      <c r="V1206" s="210"/>
      <c r="W1206" s="238" t="str">
        <f t="shared" si="62"/>
        <v/>
      </c>
      <c r="X1206" s="350"/>
      <c r="AT1206" s="129"/>
      <c r="AV1206" s="114"/>
      <c r="AW1206" s="18"/>
      <c r="AY1206" s="130"/>
    </row>
    <row r="1207" spans="2:51" x14ac:dyDescent="0.25">
      <c r="B1207" s="18">
        <v>20.3</v>
      </c>
      <c r="C1207" s="18">
        <v>90</v>
      </c>
      <c r="D1207" s="18">
        <v>20.3</v>
      </c>
      <c r="E1207" s="18">
        <v>14.4</v>
      </c>
      <c r="F1207" s="18">
        <v>20.2</v>
      </c>
      <c r="G1207" s="18">
        <v>266</v>
      </c>
      <c r="H1207" s="18">
        <v>1019.4</v>
      </c>
      <c r="I1207" s="18">
        <v>0</v>
      </c>
      <c r="J1207" s="18">
        <v>0.5</v>
      </c>
      <c r="K1207" s="18">
        <v>0.5</v>
      </c>
      <c r="L1207" s="18">
        <v>1.3</v>
      </c>
      <c r="M1207" s="18">
        <v>20.6</v>
      </c>
      <c r="N1207">
        <v>226.9</v>
      </c>
      <c r="O1207">
        <v>19.8</v>
      </c>
      <c r="P1207">
        <v>20.100000000000001</v>
      </c>
      <c r="Q1207" s="117">
        <v>0.83194444444444404</v>
      </c>
      <c r="S1207" s="216">
        <f t="shared" si="61"/>
        <v>20.100000000000001</v>
      </c>
      <c r="T1207" s="216">
        <f t="shared" si="60"/>
        <v>-2.1999999999999993</v>
      </c>
      <c r="U1207" s="208">
        <f t="shared" si="59"/>
        <v>60</v>
      </c>
      <c r="V1207" s="210"/>
      <c r="W1207" s="238" t="str">
        <f t="shared" si="62"/>
        <v/>
      </c>
      <c r="X1207" s="350"/>
      <c r="AT1207" s="129"/>
      <c r="AV1207" s="114"/>
      <c r="AW1207" s="18"/>
      <c r="AY1207" s="130"/>
    </row>
    <row r="1208" spans="2:51" x14ac:dyDescent="0.25">
      <c r="B1208" s="18">
        <v>20.3</v>
      </c>
      <c r="C1208" s="18">
        <v>90</v>
      </c>
      <c r="D1208" s="18">
        <v>20.3</v>
      </c>
      <c r="E1208" s="18">
        <v>10.4</v>
      </c>
      <c r="F1208" s="18">
        <v>13</v>
      </c>
      <c r="G1208" s="18">
        <v>299</v>
      </c>
      <c r="H1208" s="18">
        <v>1019.6</v>
      </c>
      <c r="I1208" s="18">
        <v>0</v>
      </c>
      <c r="J1208" s="18">
        <v>0.5</v>
      </c>
      <c r="K1208" s="18">
        <v>0.5</v>
      </c>
      <c r="L1208" s="18">
        <v>1.3</v>
      </c>
      <c r="M1208" s="18">
        <v>20.6</v>
      </c>
      <c r="N1208">
        <v>226.9</v>
      </c>
      <c r="O1208">
        <v>19.8</v>
      </c>
      <c r="P1208">
        <v>20</v>
      </c>
      <c r="Q1208" s="117">
        <v>0.83263888888888904</v>
      </c>
      <c r="S1208" s="216">
        <f t="shared" si="61"/>
        <v>20</v>
      </c>
      <c r="T1208" s="216">
        <f t="shared" si="60"/>
        <v>-2.3000000000000007</v>
      </c>
      <c r="U1208" s="208">
        <f t="shared" si="59"/>
        <v>60</v>
      </c>
      <c r="V1208" s="210"/>
      <c r="W1208" s="238" t="str">
        <f t="shared" si="62"/>
        <v/>
      </c>
      <c r="X1208" s="350"/>
      <c r="AT1208" s="129"/>
      <c r="AV1208" s="114"/>
      <c r="AW1208" s="18"/>
      <c r="AY1208" s="130"/>
    </row>
    <row r="1209" spans="2:51" x14ac:dyDescent="0.25">
      <c r="B1209" s="18">
        <v>20.3</v>
      </c>
      <c r="C1209" s="18">
        <v>90</v>
      </c>
      <c r="D1209" s="18">
        <v>20.3</v>
      </c>
      <c r="E1209" s="18">
        <v>5.8</v>
      </c>
      <c r="F1209" s="18">
        <v>7.2</v>
      </c>
      <c r="G1209" s="18">
        <v>274</v>
      </c>
      <c r="H1209" s="18">
        <v>1019.2</v>
      </c>
      <c r="I1209" s="18">
        <v>0</v>
      </c>
      <c r="J1209" s="18">
        <v>0.7</v>
      </c>
      <c r="K1209" s="18">
        <v>0.7</v>
      </c>
      <c r="L1209" s="18">
        <v>1.5</v>
      </c>
      <c r="M1209" s="18">
        <v>20.8</v>
      </c>
      <c r="N1209">
        <v>227.1</v>
      </c>
      <c r="O1209">
        <v>19.8</v>
      </c>
      <c r="P1209">
        <v>20</v>
      </c>
      <c r="Q1209" s="117">
        <v>0.83333333333333304</v>
      </c>
      <c r="S1209" s="216">
        <f t="shared" si="61"/>
        <v>20</v>
      </c>
      <c r="T1209" s="216">
        <f t="shared" si="60"/>
        <v>-2.3000000000000007</v>
      </c>
      <c r="U1209" s="208">
        <f t="shared" si="59"/>
        <v>60</v>
      </c>
      <c r="V1209" s="210"/>
      <c r="W1209" s="238" t="str">
        <f t="shared" si="62"/>
        <v/>
      </c>
      <c r="X1209" s="350"/>
      <c r="AT1209" s="129"/>
      <c r="AV1209" s="114"/>
      <c r="AW1209" s="18"/>
      <c r="AY1209" s="130"/>
    </row>
    <row r="1210" spans="2:51" x14ac:dyDescent="0.25">
      <c r="B1210" s="18">
        <v>20.399999999999999</v>
      </c>
      <c r="C1210" s="18">
        <v>90</v>
      </c>
      <c r="D1210" s="18">
        <v>20.399999999999999</v>
      </c>
      <c r="E1210" s="18">
        <v>13.3</v>
      </c>
      <c r="F1210" s="18">
        <v>16.600000000000001</v>
      </c>
      <c r="G1210" s="18">
        <v>240</v>
      </c>
      <c r="H1210" s="18">
        <v>1019.3</v>
      </c>
      <c r="I1210" s="18">
        <v>0</v>
      </c>
      <c r="J1210" s="18">
        <v>0.7</v>
      </c>
      <c r="K1210" s="18">
        <v>0.7</v>
      </c>
      <c r="L1210" s="18">
        <v>1.5</v>
      </c>
      <c r="M1210" s="18">
        <v>20.8</v>
      </c>
      <c r="N1210">
        <v>227.1</v>
      </c>
      <c r="O1210">
        <v>19.7</v>
      </c>
      <c r="P1210">
        <v>20</v>
      </c>
      <c r="Q1210" s="117">
        <v>0.83402777777777803</v>
      </c>
      <c r="S1210" s="216">
        <f t="shared" si="61"/>
        <v>20</v>
      </c>
      <c r="T1210" s="216">
        <f t="shared" si="60"/>
        <v>-2.3999999999999986</v>
      </c>
      <c r="U1210" s="208">
        <f t="shared" si="59"/>
        <v>60</v>
      </c>
      <c r="V1210" s="210"/>
      <c r="W1210" s="238" t="str">
        <f t="shared" si="62"/>
        <v/>
      </c>
      <c r="X1210" s="350"/>
      <c r="AT1210" s="129"/>
      <c r="AV1210" s="114"/>
      <c r="AW1210" s="18"/>
      <c r="AY1210" s="130"/>
    </row>
    <row r="1211" spans="2:51" x14ac:dyDescent="0.25">
      <c r="B1211" s="18">
        <v>20.399999999999999</v>
      </c>
      <c r="C1211" s="18">
        <v>91</v>
      </c>
      <c r="D1211" s="18">
        <v>20.399999999999999</v>
      </c>
      <c r="E1211" s="18">
        <v>12.6</v>
      </c>
      <c r="F1211" s="18">
        <v>14.8</v>
      </c>
      <c r="G1211" s="18">
        <v>288</v>
      </c>
      <c r="H1211" s="18">
        <v>1019.3</v>
      </c>
      <c r="I1211" s="18">
        <v>0</v>
      </c>
      <c r="J1211" s="18">
        <v>0.7</v>
      </c>
      <c r="K1211" s="18">
        <v>0.7</v>
      </c>
      <c r="L1211" s="18">
        <v>1.5</v>
      </c>
      <c r="M1211" s="18">
        <v>20.8</v>
      </c>
      <c r="N1211">
        <v>227.1</v>
      </c>
      <c r="O1211">
        <v>19.7</v>
      </c>
      <c r="P1211">
        <v>20</v>
      </c>
      <c r="Q1211" s="117">
        <v>0.83472222222222203</v>
      </c>
      <c r="S1211" s="216">
        <f t="shared" si="61"/>
        <v>20</v>
      </c>
      <c r="T1211" s="216">
        <f t="shared" si="60"/>
        <v>-2.3999999999999986</v>
      </c>
      <c r="U1211" s="208">
        <f t="shared" si="59"/>
        <v>60</v>
      </c>
      <c r="V1211" s="210"/>
      <c r="W1211" s="238" t="str">
        <f t="shared" si="62"/>
        <v/>
      </c>
      <c r="X1211" s="350"/>
      <c r="AT1211" s="129"/>
      <c r="AV1211" s="114"/>
      <c r="AW1211" s="18"/>
      <c r="AY1211" s="130"/>
    </row>
    <row r="1212" spans="2:51" x14ac:dyDescent="0.25">
      <c r="B1212" s="18">
        <v>20.3</v>
      </c>
      <c r="C1212" s="18">
        <v>91</v>
      </c>
      <c r="D1212" s="18">
        <v>20.3</v>
      </c>
      <c r="E1212" s="18">
        <v>11.2</v>
      </c>
      <c r="F1212" s="18">
        <v>14.8</v>
      </c>
      <c r="G1212" s="18">
        <v>260</v>
      </c>
      <c r="H1212" s="18">
        <v>1019.4</v>
      </c>
      <c r="I1212" s="18">
        <v>0</v>
      </c>
      <c r="J1212" s="18">
        <v>0.7</v>
      </c>
      <c r="K1212" s="18">
        <v>0.7</v>
      </c>
      <c r="L1212" s="18">
        <v>1.5</v>
      </c>
      <c r="M1212" s="18">
        <v>20.8</v>
      </c>
      <c r="N1212">
        <v>227.1</v>
      </c>
      <c r="O1212">
        <v>19.7</v>
      </c>
      <c r="P1212">
        <v>20</v>
      </c>
      <c r="Q1212" s="117">
        <v>0.83541666666666703</v>
      </c>
      <c r="S1212" s="216">
        <f t="shared" si="61"/>
        <v>20</v>
      </c>
      <c r="T1212" s="216">
        <f t="shared" si="60"/>
        <v>-2.3000000000000007</v>
      </c>
      <c r="U1212" s="208">
        <f t="shared" si="59"/>
        <v>60</v>
      </c>
      <c r="V1212" s="210"/>
      <c r="W1212" s="238" t="str">
        <f t="shared" si="62"/>
        <v/>
      </c>
      <c r="X1212" s="350"/>
      <c r="AT1212" s="129"/>
      <c r="AV1212" s="114"/>
      <c r="AW1212" s="18"/>
      <c r="AY1212" s="130"/>
    </row>
    <row r="1213" spans="2:51" x14ac:dyDescent="0.25">
      <c r="B1213" s="18">
        <v>20.3</v>
      </c>
      <c r="C1213" s="18">
        <v>91</v>
      </c>
      <c r="D1213" s="18">
        <v>20.3</v>
      </c>
      <c r="E1213" s="18">
        <v>7.2</v>
      </c>
      <c r="F1213" s="18">
        <v>11.2</v>
      </c>
      <c r="G1213" s="18">
        <v>352</v>
      </c>
      <c r="H1213" s="18">
        <v>1019.1</v>
      </c>
      <c r="I1213" s="18">
        <v>0</v>
      </c>
      <c r="J1213" s="18">
        <v>0.7</v>
      </c>
      <c r="K1213" s="18">
        <v>0.7</v>
      </c>
      <c r="L1213" s="18">
        <v>1.5</v>
      </c>
      <c r="M1213" s="18">
        <v>20.8</v>
      </c>
      <c r="N1213">
        <v>227.1</v>
      </c>
      <c r="O1213">
        <v>19.7</v>
      </c>
      <c r="P1213">
        <v>19.899999999999999</v>
      </c>
      <c r="Q1213" s="117">
        <v>0.83611111111111103</v>
      </c>
      <c r="S1213" s="216">
        <f t="shared" si="61"/>
        <v>19.899999999999999</v>
      </c>
      <c r="T1213" s="216">
        <f t="shared" si="60"/>
        <v>-2.4000000000000021</v>
      </c>
      <c r="U1213" s="208">
        <f t="shared" si="59"/>
        <v>60</v>
      </c>
      <c r="V1213" s="210"/>
      <c r="W1213" s="238" t="str">
        <f t="shared" si="62"/>
        <v/>
      </c>
      <c r="X1213" s="350"/>
      <c r="AT1213" s="129"/>
      <c r="AV1213" s="114"/>
      <c r="AW1213" s="18"/>
      <c r="AY1213" s="130"/>
    </row>
    <row r="1214" spans="2:51" x14ac:dyDescent="0.25">
      <c r="B1214" s="18">
        <v>20.3</v>
      </c>
      <c r="C1214" s="18">
        <v>91</v>
      </c>
      <c r="D1214" s="18">
        <v>20.3</v>
      </c>
      <c r="E1214" s="18">
        <v>5.8</v>
      </c>
      <c r="F1214" s="18">
        <v>7.2</v>
      </c>
      <c r="G1214" s="18">
        <v>355</v>
      </c>
      <c r="H1214" s="18">
        <v>1019.2</v>
      </c>
      <c r="I1214" s="18">
        <v>0</v>
      </c>
      <c r="J1214" s="18">
        <v>0.7</v>
      </c>
      <c r="K1214" s="18">
        <v>0.7</v>
      </c>
      <c r="L1214" s="18">
        <v>1.5</v>
      </c>
      <c r="M1214" s="18">
        <v>20.8</v>
      </c>
      <c r="N1214">
        <v>227.1</v>
      </c>
      <c r="O1214">
        <v>19.7</v>
      </c>
      <c r="P1214">
        <v>19.899999999999999</v>
      </c>
      <c r="Q1214" s="117">
        <v>0.83680555555555602</v>
      </c>
      <c r="S1214" s="216">
        <f t="shared" si="61"/>
        <v>19.899999999999999</v>
      </c>
      <c r="T1214" s="216">
        <f t="shared" si="60"/>
        <v>-2.4000000000000021</v>
      </c>
      <c r="U1214" s="208">
        <f t="shared" si="59"/>
        <v>60</v>
      </c>
      <c r="V1214" s="210"/>
      <c r="W1214" s="238" t="str">
        <f t="shared" si="62"/>
        <v/>
      </c>
      <c r="X1214" s="350"/>
      <c r="AT1214" s="129"/>
      <c r="AV1214" s="114"/>
      <c r="AW1214" s="18"/>
      <c r="AY1214" s="130"/>
    </row>
    <row r="1215" spans="2:51" x14ac:dyDescent="0.25">
      <c r="B1215" s="18">
        <v>20.3</v>
      </c>
      <c r="C1215" s="18">
        <v>91</v>
      </c>
      <c r="D1215" s="18">
        <v>20.3</v>
      </c>
      <c r="E1215" s="18">
        <v>6.8</v>
      </c>
      <c r="F1215" s="18">
        <v>9.4</v>
      </c>
      <c r="G1215" s="18">
        <v>296</v>
      </c>
      <c r="H1215" s="18">
        <v>1019.2</v>
      </c>
      <c r="I1215" s="18">
        <v>0</v>
      </c>
      <c r="J1215" s="18">
        <v>1</v>
      </c>
      <c r="K1215" s="18">
        <v>1</v>
      </c>
      <c r="L1215" s="18">
        <v>1.8</v>
      </c>
      <c r="M1215" s="18">
        <v>21.1</v>
      </c>
      <c r="N1215">
        <v>227.4</v>
      </c>
      <c r="O1215">
        <v>19.7</v>
      </c>
      <c r="P1215">
        <v>19.899999999999999</v>
      </c>
      <c r="Q1215" s="117">
        <v>0.83750000000000002</v>
      </c>
      <c r="S1215" s="216">
        <f t="shared" si="61"/>
        <v>19.899999999999999</v>
      </c>
      <c r="T1215" s="216">
        <f t="shared" si="60"/>
        <v>-2.4000000000000021</v>
      </c>
      <c r="U1215" s="208">
        <f t="shared" si="59"/>
        <v>60</v>
      </c>
      <c r="V1215" s="210"/>
      <c r="W1215" s="238" t="str">
        <f t="shared" si="62"/>
        <v/>
      </c>
      <c r="X1215" s="350"/>
      <c r="AT1215" s="129"/>
      <c r="AV1215" s="114"/>
      <c r="AW1215" s="18"/>
      <c r="AY1215" s="130"/>
    </row>
    <row r="1216" spans="2:51" x14ac:dyDescent="0.25">
      <c r="B1216" s="18">
        <v>20.3</v>
      </c>
      <c r="C1216" s="18">
        <v>91</v>
      </c>
      <c r="D1216" s="18">
        <v>20.3</v>
      </c>
      <c r="E1216" s="18">
        <v>3.6</v>
      </c>
      <c r="F1216" s="18">
        <v>5.4</v>
      </c>
      <c r="G1216" s="18">
        <v>345</v>
      </c>
      <c r="H1216" s="18">
        <v>1019.4</v>
      </c>
      <c r="I1216" s="18">
        <v>0</v>
      </c>
      <c r="J1216" s="18">
        <v>1</v>
      </c>
      <c r="K1216" s="18">
        <v>1</v>
      </c>
      <c r="L1216" s="18">
        <v>1.8</v>
      </c>
      <c r="M1216" s="18">
        <v>21.1</v>
      </c>
      <c r="N1216">
        <v>227.4</v>
      </c>
      <c r="O1216">
        <v>19.7</v>
      </c>
      <c r="P1216">
        <v>19.899999999999999</v>
      </c>
      <c r="Q1216" s="117">
        <v>0.83819444444444402</v>
      </c>
      <c r="S1216" s="216">
        <f t="shared" si="61"/>
        <v>19.899999999999999</v>
      </c>
      <c r="T1216" s="216">
        <f t="shared" si="60"/>
        <v>-2.4000000000000021</v>
      </c>
      <c r="U1216" s="208">
        <f t="shared" si="59"/>
        <v>60</v>
      </c>
      <c r="V1216" s="210"/>
      <c r="W1216" s="238" t="str">
        <f t="shared" si="62"/>
        <v/>
      </c>
      <c r="X1216" s="350"/>
      <c r="AT1216" s="129"/>
      <c r="AV1216" s="114"/>
      <c r="AW1216" s="18"/>
      <c r="AY1216" s="130"/>
    </row>
    <row r="1217" spans="2:51" x14ac:dyDescent="0.25">
      <c r="B1217" s="18">
        <v>20.3</v>
      </c>
      <c r="C1217" s="18">
        <v>91</v>
      </c>
      <c r="D1217" s="18">
        <v>20.3</v>
      </c>
      <c r="E1217" s="18">
        <v>5.4</v>
      </c>
      <c r="F1217" s="18">
        <v>9.4</v>
      </c>
      <c r="G1217" s="18">
        <v>275</v>
      </c>
      <c r="H1217" s="18">
        <v>1019.1</v>
      </c>
      <c r="I1217" s="18">
        <v>0</v>
      </c>
      <c r="J1217" s="18">
        <v>1</v>
      </c>
      <c r="K1217" s="18">
        <v>1</v>
      </c>
      <c r="L1217" s="18">
        <v>1.8</v>
      </c>
      <c r="M1217" s="18">
        <v>21.1</v>
      </c>
      <c r="N1217">
        <v>227.4</v>
      </c>
      <c r="O1217">
        <v>19.7</v>
      </c>
      <c r="P1217">
        <v>19.899999999999999</v>
      </c>
      <c r="Q1217" s="117">
        <v>0.83888888888888902</v>
      </c>
      <c r="S1217" s="216">
        <f t="shared" si="61"/>
        <v>19.899999999999999</v>
      </c>
      <c r="T1217" s="216">
        <f t="shared" si="60"/>
        <v>-2.4000000000000021</v>
      </c>
      <c r="U1217" s="208">
        <f t="shared" si="59"/>
        <v>60</v>
      </c>
      <c r="V1217" s="210"/>
      <c r="W1217" s="238" t="str">
        <f t="shared" si="62"/>
        <v/>
      </c>
      <c r="X1217" s="350"/>
      <c r="AT1217" s="129"/>
      <c r="AV1217" s="114"/>
      <c r="AW1217" s="18"/>
      <c r="AY1217" s="130"/>
    </row>
    <row r="1218" spans="2:51" x14ac:dyDescent="0.25">
      <c r="B1218" s="18">
        <v>20.3</v>
      </c>
      <c r="C1218" s="18">
        <v>91</v>
      </c>
      <c r="D1218" s="18">
        <v>20.3</v>
      </c>
      <c r="E1218" s="18">
        <v>7.2</v>
      </c>
      <c r="F1218" s="18">
        <v>11.2</v>
      </c>
      <c r="G1218" s="18">
        <v>290</v>
      </c>
      <c r="H1218" s="18">
        <v>1019.2</v>
      </c>
      <c r="I1218" s="18">
        <v>0</v>
      </c>
      <c r="J1218" s="18">
        <v>1</v>
      </c>
      <c r="K1218" s="18">
        <v>1</v>
      </c>
      <c r="L1218" s="18">
        <v>1.8</v>
      </c>
      <c r="M1218" s="18">
        <v>21.1</v>
      </c>
      <c r="N1218">
        <v>227.4</v>
      </c>
      <c r="O1218">
        <v>19.600000000000001</v>
      </c>
      <c r="P1218">
        <v>19.899999999999999</v>
      </c>
      <c r="Q1218" s="117">
        <v>0.83958333333333302</v>
      </c>
      <c r="S1218" s="216">
        <f t="shared" si="61"/>
        <v>19.899999999999999</v>
      </c>
      <c r="T1218" s="216">
        <f t="shared" si="60"/>
        <v>-2.4000000000000021</v>
      </c>
      <c r="U1218" s="208">
        <f t="shared" si="59"/>
        <v>60</v>
      </c>
      <c r="V1218" s="210"/>
      <c r="W1218" s="238" t="str">
        <f t="shared" si="62"/>
        <v/>
      </c>
      <c r="X1218" s="350"/>
      <c r="AT1218" s="129"/>
      <c r="AV1218" s="114"/>
      <c r="AW1218" s="18"/>
      <c r="AY1218" s="130"/>
    </row>
    <row r="1219" spans="2:51" x14ac:dyDescent="0.25">
      <c r="B1219" s="18">
        <v>20.3</v>
      </c>
      <c r="C1219" s="18">
        <v>92</v>
      </c>
      <c r="D1219" s="18">
        <v>20.3</v>
      </c>
      <c r="E1219" s="18">
        <v>6.1</v>
      </c>
      <c r="F1219" s="18">
        <v>7.2</v>
      </c>
      <c r="G1219" s="18">
        <v>337</v>
      </c>
      <c r="H1219" s="18">
        <v>1019.1</v>
      </c>
      <c r="I1219" s="18">
        <v>0</v>
      </c>
      <c r="J1219" s="18">
        <v>1</v>
      </c>
      <c r="K1219" s="18">
        <v>1</v>
      </c>
      <c r="L1219" s="18">
        <v>1.8</v>
      </c>
      <c r="M1219" s="18">
        <v>21.1</v>
      </c>
      <c r="N1219">
        <v>227.4</v>
      </c>
      <c r="O1219">
        <v>19.600000000000001</v>
      </c>
      <c r="P1219">
        <v>19.8</v>
      </c>
      <c r="Q1219" s="117">
        <v>0.84027777777777801</v>
      </c>
      <c r="S1219" s="216">
        <f t="shared" si="61"/>
        <v>19.8</v>
      </c>
      <c r="T1219" s="216">
        <f t="shared" si="60"/>
        <v>-2.5</v>
      </c>
      <c r="U1219" s="208">
        <f t="shared" si="59"/>
        <v>60</v>
      </c>
      <c r="V1219" s="210"/>
      <c r="W1219" s="238" t="str">
        <f t="shared" si="62"/>
        <v/>
      </c>
      <c r="X1219" s="350"/>
      <c r="AT1219" s="129"/>
      <c r="AV1219" s="114"/>
      <c r="AW1219" s="18"/>
      <c r="AY1219" s="130"/>
    </row>
    <row r="1220" spans="2:51" x14ac:dyDescent="0.25">
      <c r="B1220" s="18">
        <v>20.3</v>
      </c>
      <c r="C1220" s="18">
        <v>92</v>
      </c>
      <c r="D1220" s="18">
        <v>20.3</v>
      </c>
      <c r="E1220" s="18">
        <v>9.6999999999999993</v>
      </c>
      <c r="F1220" s="18">
        <v>14.8</v>
      </c>
      <c r="G1220" s="18">
        <v>331</v>
      </c>
      <c r="H1220" s="18">
        <v>1019.4</v>
      </c>
      <c r="I1220" s="18">
        <v>0</v>
      </c>
      <c r="J1220" s="18">
        <v>1</v>
      </c>
      <c r="K1220" s="18">
        <v>1</v>
      </c>
      <c r="L1220" s="18">
        <v>1.8</v>
      </c>
      <c r="M1220" s="18">
        <v>21.1</v>
      </c>
      <c r="N1220">
        <v>227.4</v>
      </c>
      <c r="O1220">
        <v>19.600000000000001</v>
      </c>
      <c r="P1220">
        <v>19.8</v>
      </c>
      <c r="Q1220" s="117">
        <v>0.84097222222222201</v>
      </c>
      <c r="S1220" s="216">
        <f t="shared" si="61"/>
        <v>19.8</v>
      </c>
      <c r="T1220" s="216">
        <f t="shared" si="60"/>
        <v>-2.5</v>
      </c>
      <c r="U1220" s="208">
        <f t="shared" si="59"/>
        <v>60</v>
      </c>
      <c r="V1220" s="210"/>
      <c r="W1220" s="238" t="str">
        <f t="shared" si="62"/>
        <v/>
      </c>
      <c r="X1220" s="350"/>
      <c r="AT1220" s="129"/>
      <c r="AV1220" s="114"/>
      <c r="AW1220" s="18"/>
      <c r="AY1220" s="130"/>
    </row>
    <row r="1221" spans="2:51" x14ac:dyDescent="0.25">
      <c r="B1221" s="18">
        <v>20.3</v>
      </c>
      <c r="C1221" s="18">
        <v>92</v>
      </c>
      <c r="D1221" s="18">
        <v>20.3</v>
      </c>
      <c r="E1221" s="18">
        <v>6.1</v>
      </c>
      <c r="F1221" s="18">
        <v>9.4</v>
      </c>
      <c r="G1221" s="18">
        <v>329</v>
      </c>
      <c r="H1221" s="18">
        <v>1019.2</v>
      </c>
      <c r="I1221" s="18">
        <v>0</v>
      </c>
      <c r="J1221" s="18">
        <v>1</v>
      </c>
      <c r="K1221" s="18">
        <v>1</v>
      </c>
      <c r="L1221" s="18">
        <v>1.8</v>
      </c>
      <c r="M1221" s="18">
        <v>21.1</v>
      </c>
      <c r="N1221">
        <v>227.4</v>
      </c>
      <c r="O1221">
        <v>19.600000000000001</v>
      </c>
      <c r="P1221">
        <v>19.8</v>
      </c>
      <c r="Q1221" s="117">
        <v>0.84166666666666701</v>
      </c>
      <c r="S1221" s="216">
        <f t="shared" si="61"/>
        <v>19.8</v>
      </c>
      <c r="T1221" s="216">
        <f t="shared" si="60"/>
        <v>-2.5</v>
      </c>
      <c r="U1221" s="208">
        <f t="shared" si="59"/>
        <v>60</v>
      </c>
      <c r="V1221" s="210"/>
      <c r="W1221" s="238" t="str">
        <f t="shared" si="62"/>
        <v/>
      </c>
      <c r="X1221" s="350"/>
      <c r="AT1221" s="129"/>
      <c r="AV1221" s="114"/>
      <c r="AW1221" s="18"/>
      <c r="AY1221" s="130"/>
    </row>
    <row r="1222" spans="2:51" x14ac:dyDescent="0.25">
      <c r="B1222" s="18">
        <v>20.2</v>
      </c>
      <c r="C1222" s="18">
        <v>92</v>
      </c>
      <c r="D1222" s="18">
        <v>20.2</v>
      </c>
      <c r="E1222" s="18">
        <v>7.2</v>
      </c>
      <c r="F1222" s="18">
        <v>9.4</v>
      </c>
      <c r="G1222" s="18">
        <v>273</v>
      </c>
      <c r="H1222" s="18">
        <v>1019.2</v>
      </c>
      <c r="I1222" s="18">
        <v>0</v>
      </c>
      <c r="J1222" s="18">
        <v>1</v>
      </c>
      <c r="K1222" s="18">
        <v>1</v>
      </c>
      <c r="L1222" s="18">
        <v>1.8</v>
      </c>
      <c r="M1222" s="18">
        <v>21.1</v>
      </c>
      <c r="N1222">
        <v>227.4</v>
      </c>
      <c r="O1222">
        <v>19.600000000000001</v>
      </c>
      <c r="P1222">
        <v>19.8</v>
      </c>
      <c r="Q1222" s="117">
        <v>0.84236111111111101</v>
      </c>
      <c r="S1222" s="216">
        <f t="shared" si="61"/>
        <v>19.8</v>
      </c>
      <c r="T1222" s="216">
        <f t="shared" si="60"/>
        <v>-2.3999999999999986</v>
      </c>
      <c r="U1222" s="208">
        <f t="shared" si="59"/>
        <v>60</v>
      </c>
      <c r="V1222" s="210"/>
      <c r="W1222" s="238" t="str">
        <f t="shared" si="62"/>
        <v/>
      </c>
      <c r="X1222" s="350"/>
      <c r="AT1222" s="129"/>
      <c r="AV1222" s="114"/>
      <c r="AW1222" s="18"/>
      <c r="AY1222" s="130"/>
    </row>
    <row r="1223" spans="2:51" x14ac:dyDescent="0.25">
      <c r="B1223" s="18">
        <v>20.2</v>
      </c>
      <c r="C1223" s="18">
        <v>92</v>
      </c>
      <c r="D1223" s="18">
        <v>20.2</v>
      </c>
      <c r="E1223" s="18">
        <v>6.5</v>
      </c>
      <c r="F1223" s="18">
        <v>9.4</v>
      </c>
      <c r="G1223" s="18">
        <v>28</v>
      </c>
      <c r="H1223" s="18">
        <v>1019.4</v>
      </c>
      <c r="I1223" s="18">
        <v>0</v>
      </c>
      <c r="J1223" s="18">
        <v>1</v>
      </c>
      <c r="K1223" s="18">
        <v>1</v>
      </c>
      <c r="L1223" s="18">
        <v>1.8</v>
      </c>
      <c r="M1223" s="18">
        <v>21.1</v>
      </c>
      <c r="N1223">
        <v>227.4</v>
      </c>
      <c r="O1223">
        <v>19.600000000000001</v>
      </c>
      <c r="P1223">
        <v>19.8</v>
      </c>
      <c r="Q1223" s="117">
        <v>0.843055555555556</v>
      </c>
      <c r="S1223" s="216">
        <f t="shared" si="61"/>
        <v>19.8</v>
      </c>
      <c r="T1223" s="216">
        <f t="shared" si="60"/>
        <v>-2.3999999999999986</v>
      </c>
      <c r="U1223" s="208">
        <f t="shared" si="59"/>
        <v>60</v>
      </c>
      <c r="V1223" s="210"/>
      <c r="W1223" s="238" t="str">
        <f t="shared" si="62"/>
        <v/>
      </c>
      <c r="X1223" s="350"/>
      <c r="AT1223" s="129"/>
      <c r="AV1223" s="114"/>
      <c r="AW1223" s="18"/>
      <c r="AY1223" s="130"/>
    </row>
    <row r="1224" spans="2:51" x14ac:dyDescent="0.25">
      <c r="B1224" s="18">
        <v>20.2</v>
      </c>
      <c r="C1224" s="18">
        <v>92</v>
      </c>
      <c r="D1224" s="18">
        <v>20.2</v>
      </c>
      <c r="E1224" s="18">
        <v>5.4</v>
      </c>
      <c r="F1224" s="18">
        <v>7.2</v>
      </c>
      <c r="G1224" s="18">
        <v>276</v>
      </c>
      <c r="H1224" s="18">
        <v>1019.2</v>
      </c>
      <c r="I1224" s="18">
        <v>0</v>
      </c>
      <c r="J1224" s="18">
        <v>1</v>
      </c>
      <c r="K1224" s="18">
        <v>1</v>
      </c>
      <c r="L1224" s="18">
        <v>1.8</v>
      </c>
      <c r="M1224" s="18">
        <v>21.1</v>
      </c>
      <c r="N1224">
        <v>227.4</v>
      </c>
      <c r="O1224">
        <v>19.600000000000001</v>
      </c>
      <c r="P1224">
        <v>19.8</v>
      </c>
      <c r="Q1224" s="117">
        <v>0.84375</v>
      </c>
      <c r="S1224" s="216">
        <f t="shared" si="61"/>
        <v>19.8</v>
      </c>
      <c r="T1224" s="216">
        <f t="shared" si="60"/>
        <v>-2.3999999999999986</v>
      </c>
      <c r="U1224" s="208">
        <f t="shared" si="59"/>
        <v>60</v>
      </c>
      <c r="V1224" s="210"/>
      <c r="W1224" s="238" t="str">
        <f t="shared" si="62"/>
        <v/>
      </c>
      <c r="X1224" s="350"/>
      <c r="AT1224" s="129"/>
      <c r="AV1224" s="114"/>
      <c r="AW1224" s="18"/>
      <c r="AY1224" s="130"/>
    </row>
    <row r="1225" spans="2:51" x14ac:dyDescent="0.25">
      <c r="B1225" s="18">
        <v>20.2</v>
      </c>
      <c r="C1225" s="18">
        <v>92</v>
      </c>
      <c r="D1225" s="18">
        <v>20.2</v>
      </c>
      <c r="E1225" s="18">
        <v>4</v>
      </c>
      <c r="F1225" s="18">
        <v>5.4</v>
      </c>
      <c r="G1225" s="18">
        <v>23</v>
      </c>
      <c r="H1225" s="18">
        <v>1019.3</v>
      </c>
      <c r="I1225" s="18">
        <v>0</v>
      </c>
      <c r="J1225" s="18">
        <v>1</v>
      </c>
      <c r="K1225" s="18">
        <v>1</v>
      </c>
      <c r="L1225" s="18">
        <v>1.8</v>
      </c>
      <c r="M1225" s="18">
        <v>21.1</v>
      </c>
      <c r="N1225">
        <v>227.4</v>
      </c>
      <c r="O1225">
        <v>19.600000000000001</v>
      </c>
      <c r="P1225">
        <v>19.8</v>
      </c>
      <c r="Q1225" s="117">
        <v>0.844444444444444</v>
      </c>
      <c r="S1225" s="216">
        <f t="shared" si="61"/>
        <v>19.8</v>
      </c>
      <c r="T1225" s="216">
        <f t="shared" si="60"/>
        <v>-2.3999999999999986</v>
      </c>
      <c r="U1225" s="208">
        <f t="shared" si="59"/>
        <v>60</v>
      </c>
      <c r="V1225" s="210"/>
      <c r="W1225" s="238" t="str">
        <f t="shared" si="62"/>
        <v/>
      </c>
      <c r="X1225" s="350"/>
      <c r="AT1225" s="129"/>
      <c r="AV1225" s="114"/>
      <c r="AW1225" s="18"/>
      <c r="AY1225" s="130"/>
    </row>
    <row r="1226" spans="2:51" x14ac:dyDescent="0.25">
      <c r="B1226" s="18">
        <v>20.2</v>
      </c>
      <c r="C1226" s="18">
        <v>92</v>
      </c>
      <c r="D1226" s="18">
        <v>20.2</v>
      </c>
      <c r="E1226" s="18">
        <v>3.2</v>
      </c>
      <c r="F1226" s="18">
        <v>3.6</v>
      </c>
      <c r="G1226" s="18">
        <v>267</v>
      </c>
      <c r="H1226" s="18">
        <v>1019.4</v>
      </c>
      <c r="I1226" s="18">
        <v>0</v>
      </c>
      <c r="J1226" s="18">
        <v>1</v>
      </c>
      <c r="K1226" s="18">
        <v>1</v>
      </c>
      <c r="L1226" s="18">
        <v>1.8</v>
      </c>
      <c r="M1226" s="18">
        <v>21.1</v>
      </c>
      <c r="N1226">
        <v>227.4</v>
      </c>
      <c r="O1226">
        <v>19.600000000000001</v>
      </c>
      <c r="P1226">
        <v>19.8</v>
      </c>
      <c r="Q1226" s="117">
        <v>0.84513888888888899</v>
      </c>
      <c r="S1226" s="216">
        <f t="shared" si="61"/>
        <v>19.8</v>
      </c>
      <c r="T1226" s="216">
        <f t="shared" si="60"/>
        <v>-2.3999999999999986</v>
      </c>
      <c r="U1226" s="208">
        <f t="shared" si="59"/>
        <v>60</v>
      </c>
      <c r="V1226" s="210"/>
      <c r="W1226" s="238" t="str">
        <f t="shared" si="62"/>
        <v/>
      </c>
      <c r="X1226" s="350"/>
      <c r="AT1226" s="129"/>
      <c r="AV1226" s="114"/>
      <c r="AW1226" s="18"/>
      <c r="AY1226" s="130"/>
    </row>
    <row r="1227" spans="2:51" x14ac:dyDescent="0.25">
      <c r="B1227" s="18">
        <v>20.2</v>
      </c>
      <c r="C1227" s="18">
        <v>92</v>
      </c>
      <c r="D1227" s="18">
        <v>20.2</v>
      </c>
      <c r="E1227" s="18">
        <v>5.8</v>
      </c>
      <c r="F1227" s="18">
        <v>11.2</v>
      </c>
      <c r="G1227" s="18">
        <v>318</v>
      </c>
      <c r="H1227" s="18">
        <v>1019.2</v>
      </c>
      <c r="I1227" s="18">
        <v>0</v>
      </c>
      <c r="J1227" s="18">
        <v>1</v>
      </c>
      <c r="K1227" s="18">
        <v>1</v>
      </c>
      <c r="L1227" s="18">
        <v>1.8</v>
      </c>
      <c r="M1227" s="18">
        <v>21.1</v>
      </c>
      <c r="N1227">
        <v>227.4</v>
      </c>
      <c r="O1227">
        <v>19.600000000000001</v>
      </c>
      <c r="P1227">
        <v>19.8</v>
      </c>
      <c r="Q1227" s="117">
        <v>0.84583333333333299</v>
      </c>
      <c r="S1227" s="216">
        <f t="shared" si="61"/>
        <v>19.8</v>
      </c>
      <c r="T1227" s="216">
        <f t="shared" si="60"/>
        <v>-2.3999999999999986</v>
      </c>
      <c r="U1227" s="208">
        <f t="shared" si="59"/>
        <v>60</v>
      </c>
      <c r="V1227" s="210"/>
      <c r="W1227" s="238" t="str">
        <f t="shared" si="62"/>
        <v/>
      </c>
      <c r="X1227" s="350"/>
      <c r="AT1227" s="129"/>
      <c r="AV1227" s="114"/>
      <c r="AW1227" s="18"/>
      <c r="AY1227" s="130"/>
    </row>
    <row r="1228" spans="2:51" x14ac:dyDescent="0.25">
      <c r="B1228" s="18">
        <v>20.2</v>
      </c>
      <c r="C1228" s="18">
        <v>92</v>
      </c>
      <c r="D1228" s="18">
        <v>20.2</v>
      </c>
      <c r="E1228" s="18">
        <v>5.4</v>
      </c>
      <c r="F1228" s="18">
        <v>7.2</v>
      </c>
      <c r="G1228" s="18">
        <v>314</v>
      </c>
      <c r="H1228" s="18">
        <v>1019.6</v>
      </c>
      <c r="I1228" s="18">
        <v>0</v>
      </c>
      <c r="J1228" s="18">
        <v>1</v>
      </c>
      <c r="K1228" s="18">
        <v>1</v>
      </c>
      <c r="L1228" s="18">
        <v>1.8</v>
      </c>
      <c r="M1228" s="18">
        <v>21.1</v>
      </c>
      <c r="N1228">
        <v>227.4</v>
      </c>
      <c r="O1228">
        <v>19.600000000000001</v>
      </c>
      <c r="P1228">
        <v>19.8</v>
      </c>
      <c r="Q1228" s="117">
        <v>0.84652777777777799</v>
      </c>
      <c r="S1228" s="216">
        <f t="shared" si="61"/>
        <v>19.8</v>
      </c>
      <c r="T1228" s="216">
        <f t="shared" si="60"/>
        <v>-2.3999999999999986</v>
      </c>
      <c r="U1228" s="208">
        <f t="shared" ref="U1228:U1291" si="63">IF(J1228&gt;0,60,"")</f>
        <v>60</v>
      </c>
      <c r="V1228" s="210"/>
      <c r="W1228" s="238" t="str">
        <f t="shared" si="62"/>
        <v/>
      </c>
      <c r="X1228" s="350"/>
      <c r="AT1228" s="129"/>
      <c r="AV1228" s="114"/>
      <c r="AW1228" s="18"/>
      <c r="AY1228" s="130"/>
    </row>
    <row r="1229" spans="2:51" x14ac:dyDescent="0.25">
      <c r="B1229" s="18">
        <v>20.2</v>
      </c>
      <c r="C1229" s="18">
        <v>92</v>
      </c>
      <c r="D1229" s="18">
        <v>20.2</v>
      </c>
      <c r="E1229" s="18">
        <v>3.6</v>
      </c>
      <c r="F1229" s="18">
        <v>5.4</v>
      </c>
      <c r="G1229" s="18">
        <v>284</v>
      </c>
      <c r="H1229" s="18">
        <v>1019.4</v>
      </c>
      <c r="I1229" s="18">
        <v>0</v>
      </c>
      <c r="J1229" s="18">
        <v>1</v>
      </c>
      <c r="K1229" s="18">
        <v>1</v>
      </c>
      <c r="L1229" s="18">
        <v>1.8</v>
      </c>
      <c r="M1229" s="18">
        <v>21.1</v>
      </c>
      <c r="N1229">
        <v>227.4</v>
      </c>
      <c r="O1229">
        <v>19.600000000000001</v>
      </c>
      <c r="P1229">
        <v>19.8</v>
      </c>
      <c r="Q1229" s="117">
        <v>0.84722222222222199</v>
      </c>
      <c r="S1229" s="216">
        <f t="shared" si="61"/>
        <v>19.8</v>
      </c>
      <c r="T1229" s="216">
        <f t="shared" si="60"/>
        <v>-2.3999999999999986</v>
      </c>
      <c r="U1229" s="208">
        <f t="shared" si="63"/>
        <v>60</v>
      </c>
      <c r="V1229" s="210"/>
      <c r="W1229" s="238" t="str">
        <f t="shared" si="62"/>
        <v/>
      </c>
      <c r="X1229" s="350"/>
      <c r="AT1229" s="129"/>
      <c r="AV1229" s="114"/>
      <c r="AW1229" s="18"/>
      <c r="AY1229" s="130"/>
    </row>
    <row r="1230" spans="2:51" x14ac:dyDescent="0.25">
      <c r="B1230" s="18">
        <v>20.2</v>
      </c>
      <c r="C1230" s="18">
        <v>92</v>
      </c>
      <c r="D1230" s="18">
        <v>20.2</v>
      </c>
      <c r="E1230" s="18">
        <v>2.2000000000000002</v>
      </c>
      <c r="F1230" s="18">
        <v>3.6</v>
      </c>
      <c r="G1230" s="18">
        <v>30</v>
      </c>
      <c r="H1230" s="18">
        <v>1019.2</v>
      </c>
      <c r="I1230" s="18">
        <v>0</v>
      </c>
      <c r="J1230" s="18">
        <v>1</v>
      </c>
      <c r="K1230" s="18">
        <v>1</v>
      </c>
      <c r="L1230" s="18">
        <v>1.8</v>
      </c>
      <c r="M1230" s="18">
        <v>21.1</v>
      </c>
      <c r="N1230">
        <v>227.4</v>
      </c>
      <c r="O1230">
        <v>19.600000000000001</v>
      </c>
      <c r="P1230">
        <v>19.8</v>
      </c>
      <c r="Q1230" s="117">
        <v>0.84791666666666698</v>
      </c>
      <c r="S1230" s="216">
        <f t="shared" si="61"/>
        <v>19.8</v>
      </c>
      <c r="T1230" s="216">
        <f t="shared" si="60"/>
        <v>-2.3999999999999986</v>
      </c>
      <c r="U1230" s="208">
        <f t="shared" si="63"/>
        <v>60</v>
      </c>
      <c r="V1230" s="210"/>
      <c r="W1230" s="238" t="str">
        <f t="shared" si="62"/>
        <v/>
      </c>
      <c r="X1230" s="350"/>
      <c r="AT1230" s="129"/>
      <c r="AV1230" s="114"/>
      <c r="AW1230" s="18"/>
      <c r="AY1230" s="130"/>
    </row>
    <row r="1231" spans="2:51" x14ac:dyDescent="0.25">
      <c r="B1231" s="18">
        <v>20.2</v>
      </c>
      <c r="C1231" s="18">
        <v>92</v>
      </c>
      <c r="D1231" s="18">
        <v>20.2</v>
      </c>
      <c r="E1231" s="18">
        <v>6.5</v>
      </c>
      <c r="F1231" s="18">
        <v>7.2</v>
      </c>
      <c r="G1231" s="18">
        <v>321</v>
      </c>
      <c r="H1231" s="18">
        <v>1019.3</v>
      </c>
      <c r="I1231" s="18">
        <v>0</v>
      </c>
      <c r="J1231" s="18">
        <v>1</v>
      </c>
      <c r="K1231" s="18">
        <v>1</v>
      </c>
      <c r="L1231" s="18">
        <v>1.8</v>
      </c>
      <c r="M1231" s="18">
        <v>21.1</v>
      </c>
      <c r="N1231">
        <v>227.4</v>
      </c>
      <c r="O1231">
        <v>19.600000000000001</v>
      </c>
      <c r="P1231">
        <v>19.8</v>
      </c>
      <c r="Q1231" s="117">
        <v>0.84861111111111098</v>
      </c>
      <c r="S1231" s="216">
        <f t="shared" si="61"/>
        <v>19.8</v>
      </c>
      <c r="T1231" s="216">
        <f t="shared" si="60"/>
        <v>-2.3999999999999986</v>
      </c>
      <c r="U1231" s="208">
        <f t="shared" si="63"/>
        <v>60</v>
      </c>
      <c r="V1231" s="210"/>
      <c r="W1231" s="238" t="str">
        <f t="shared" si="62"/>
        <v/>
      </c>
      <c r="X1231" s="350"/>
      <c r="AT1231" s="129"/>
      <c r="AV1231" s="114"/>
      <c r="AW1231" s="18"/>
      <c r="AY1231" s="130"/>
    </row>
    <row r="1232" spans="2:51" x14ac:dyDescent="0.25">
      <c r="B1232" s="18">
        <v>20.2</v>
      </c>
      <c r="C1232" s="18">
        <v>92</v>
      </c>
      <c r="D1232" s="18">
        <v>20.2</v>
      </c>
      <c r="E1232" s="18">
        <v>3.6</v>
      </c>
      <c r="F1232" s="18">
        <v>5.4</v>
      </c>
      <c r="G1232" s="18">
        <v>263</v>
      </c>
      <c r="H1232" s="18">
        <v>1019.5</v>
      </c>
      <c r="I1232" s="18">
        <v>0</v>
      </c>
      <c r="J1232" s="18">
        <v>1</v>
      </c>
      <c r="K1232" s="18">
        <v>1</v>
      </c>
      <c r="L1232" s="18">
        <v>1.8</v>
      </c>
      <c r="M1232" s="18">
        <v>21.1</v>
      </c>
      <c r="N1232">
        <v>227.4</v>
      </c>
      <c r="O1232">
        <v>19.600000000000001</v>
      </c>
      <c r="P1232">
        <v>19.8</v>
      </c>
      <c r="Q1232" s="117">
        <v>0.84930555555555598</v>
      </c>
      <c r="S1232" s="216">
        <f t="shared" si="61"/>
        <v>19.8</v>
      </c>
      <c r="T1232" s="216">
        <f t="shared" ref="T1232:T1295" si="64">(S1232-B1232)-2</f>
        <v>-2.3999999999999986</v>
      </c>
      <c r="U1232" s="208">
        <f t="shared" si="63"/>
        <v>60</v>
      </c>
      <c r="V1232" s="210"/>
      <c r="W1232" s="238" t="str">
        <f t="shared" si="62"/>
        <v/>
      </c>
      <c r="X1232" s="350"/>
      <c r="AT1232" s="129"/>
      <c r="AV1232" s="114"/>
      <c r="AW1232" s="18"/>
      <c r="AY1232" s="130"/>
    </row>
    <row r="1233" spans="2:51" x14ac:dyDescent="0.25">
      <c r="B1233" s="18">
        <v>20.2</v>
      </c>
      <c r="C1233" s="18">
        <v>92</v>
      </c>
      <c r="D1233" s="18">
        <v>20.2</v>
      </c>
      <c r="E1233" s="18">
        <v>5.4</v>
      </c>
      <c r="F1233" s="18">
        <v>5.4</v>
      </c>
      <c r="G1233" s="18">
        <v>307</v>
      </c>
      <c r="H1233" s="18">
        <v>1019.4</v>
      </c>
      <c r="I1233" s="18">
        <v>0</v>
      </c>
      <c r="J1233" s="18">
        <v>1</v>
      </c>
      <c r="K1233" s="18">
        <v>1</v>
      </c>
      <c r="L1233" s="18">
        <v>1.8</v>
      </c>
      <c r="M1233" s="18">
        <v>21.1</v>
      </c>
      <c r="N1233">
        <v>227.4</v>
      </c>
      <c r="O1233">
        <v>19.600000000000001</v>
      </c>
      <c r="P1233">
        <v>19.8</v>
      </c>
      <c r="Q1233" s="117">
        <v>0.85</v>
      </c>
      <c r="S1233" s="216">
        <f t="shared" ref="S1233:S1296" si="65">MAX(O1233,P1233)</f>
        <v>19.8</v>
      </c>
      <c r="T1233" s="216">
        <f t="shared" si="64"/>
        <v>-2.3999999999999986</v>
      </c>
      <c r="U1233" s="208">
        <f t="shared" si="63"/>
        <v>60</v>
      </c>
      <c r="V1233" s="210"/>
      <c r="W1233" s="238" t="str">
        <f t="shared" si="62"/>
        <v/>
      </c>
      <c r="X1233" s="350"/>
      <c r="AT1233" s="129"/>
      <c r="AV1233" s="114"/>
      <c r="AW1233" s="18"/>
      <c r="AY1233" s="130"/>
    </row>
    <row r="1234" spans="2:51" x14ac:dyDescent="0.25">
      <c r="B1234" s="18">
        <v>20.2</v>
      </c>
      <c r="C1234" s="18">
        <v>92</v>
      </c>
      <c r="D1234" s="18">
        <v>20.2</v>
      </c>
      <c r="E1234" s="18">
        <v>3.2</v>
      </c>
      <c r="F1234" s="18">
        <v>3.6</v>
      </c>
      <c r="G1234" s="18">
        <v>2</v>
      </c>
      <c r="H1234" s="18">
        <v>1019.4</v>
      </c>
      <c r="I1234" s="18">
        <v>0</v>
      </c>
      <c r="J1234" s="18">
        <v>1</v>
      </c>
      <c r="K1234" s="18">
        <v>1</v>
      </c>
      <c r="L1234" s="18">
        <v>1.8</v>
      </c>
      <c r="M1234" s="18">
        <v>21.1</v>
      </c>
      <c r="N1234">
        <v>227.4</v>
      </c>
      <c r="O1234">
        <v>19.600000000000001</v>
      </c>
      <c r="P1234">
        <v>19.8</v>
      </c>
      <c r="Q1234" s="117">
        <v>0.85069444444444497</v>
      </c>
      <c r="S1234" s="216">
        <f t="shared" si="65"/>
        <v>19.8</v>
      </c>
      <c r="T1234" s="216">
        <f t="shared" si="64"/>
        <v>-2.3999999999999986</v>
      </c>
      <c r="U1234" s="208">
        <f t="shared" si="63"/>
        <v>60</v>
      </c>
      <c r="V1234" s="210"/>
      <c r="W1234" s="238" t="str">
        <f t="shared" si="62"/>
        <v/>
      </c>
      <c r="X1234" s="350"/>
      <c r="AT1234" s="129"/>
      <c r="AV1234" s="114"/>
      <c r="AW1234" s="18"/>
      <c r="AY1234" s="130"/>
    </row>
    <row r="1235" spans="2:51" x14ac:dyDescent="0.25">
      <c r="B1235" s="18">
        <v>20.2</v>
      </c>
      <c r="C1235" s="18">
        <v>92</v>
      </c>
      <c r="D1235" s="18">
        <v>20.2</v>
      </c>
      <c r="E1235" s="18">
        <v>2.5</v>
      </c>
      <c r="F1235" s="18">
        <v>3.6</v>
      </c>
      <c r="G1235" s="18">
        <v>285</v>
      </c>
      <c r="H1235" s="18">
        <v>1019.5</v>
      </c>
      <c r="I1235" s="18">
        <v>0</v>
      </c>
      <c r="J1235" s="18">
        <v>1</v>
      </c>
      <c r="K1235" s="18">
        <v>1</v>
      </c>
      <c r="L1235" s="18">
        <v>1.8</v>
      </c>
      <c r="M1235" s="18">
        <v>21.1</v>
      </c>
      <c r="N1235">
        <v>227.4</v>
      </c>
      <c r="O1235">
        <v>19.600000000000001</v>
      </c>
      <c r="P1235">
        <v>19.7</v>
      </c>
      <c r="Q1235" s="117">
        <v>0.85138888888888897</v>
      </c>
      <c r="S1235" s="216">
        <f t="shared" si="65"/>
        <v>19.7</v>
      </c>
      <c r="T1235" s="216">
        <f t="shared" si="64"/>
        <v>-2.5</v>
      </c>
      <c r="U1235" s="208">
        <f t="shared" si="63"/>
        <v>60</v>
      </c>
      <c r="V1235" s="210"/>
      <c r="W1235" s="238" t="str">
        <f t="shared" si="62"/>
        <v/>
      </c>
      <c r="X1235" s="350"/>
      <c r="AT1235" s="129"/>
      <c r="AV1235" s="114"/>
      <c r="AW1235" s="18"/>
      <c r="AY1235" s="130"/>
    </row>
    <row r="1236" spans="2:51" x14ac:dyDescent="0.25">
      <c r="B1236" s="18">
        <v>20.2</v>
      </c>
      <c r="C1236" s="18">
        <v>92</v>
      </c>
      <c r="D1236" s="18">
        <v>20.2</v>
      </c>
      <c r="E1236" s="18">
        <v>4.7</v>
      </c>
      <c r="F1236" s="18">
        <v>5.4</v>
      </c>
      <c r="G1236" s="18">
        <v>305</v>
      </c>
      <c r="H1236" s="18">
        <v>1019.5</v>
      </c>
      <c r="I1236" s="18">
        <v>0</v>
      </c>
      <c r="J1236" s="18">
        <v>1</v>
      </c>
      <c r="K1236" s="18">
        <v>1</v>
      </c>
      <c r="L1236" s="18">
        <v>1.8</v>
      </c>
      <c r="M1236" s="18">
        <v>21.1</v>
      </c>
      <c r="N1236">
        <v>227.4</v>
      </c>
      <c r="O1236">
        <v>19.600000000000001</v>
      </c>
      <c r="P1236">
        <v>19.8</v>
      </c>
      <c r="Q1236" s="117">
        <v>0.85208333333333297</v>
      </c>
      <c r="S1236" s="216">
        <f t="shared" si="65"/>
        <v>19.8</v>
      </c>
      <c r="T1236" s="216">
        <f t="shared" si="64"/>
        <v>-2.3999999999999986</v>
      </c>
      <c r="U1236" s="208">
        <f t="shared" si="63"/>
        <v>60</v>
      </c>
      <c r="V1236" s="210"/>
      <c r="W1236" s="238" t="str">
        <f t="shared" si="62"/>
        <v/>
      </c>
      <c r="X1236" s="350"/>
      <c r="AT1236" s="129"/>
      <c r="AV1236" s="114"/>
      <c r="AW1236" s="18"/>
      <c r="AY1236" s="130"/>
    </row>
    <row r="1237" spans="2:51" x14ac:dyDescent="0.25">
      <c r="B1237" s="18">
        <v>20.2</v>
      </c>
      <c r="C1237" s="18">
        <v>92</v>
      </c>
      <c r="D1237" s="18">
        <v>20.2</v>
      </c>
      <c r="E1237" s="18">
        <v>4</v>
      </c>
      <c r="F1237" s="18">
        <v>5.4</v>
      </c>
      <c r="G1237" s="18">
        <v>296</v>
      </c>
      <c r="H1237" s="18">
        <v>1019.5</v>
      </c>
      <c r="I1237" s="18">
        <v>0</v>
      </c>
      <c r="J1237" s="18">
        <v>1</v>
      </c>
      <c r="K1237" s="18">
        <v>1</v>
      </c>
      <c r="L1237" s="18">
        <v>1.8</v>
      </c>
      <c r="M1237" s="18">
        <v>21.1</v>
      </c>
      <c r="N1237">
        <v>227.4</v>
      </c>
      <c r="O1237">
        <v>19.600000000000001</v>
      </c>
      <c r="P1237">
        <v>19.8</v>
      </c>
      <c r="Q1237" s="117">
        <v>0.85277777777777797</v>
      </c>
      <c r="S1237" s="216">
        <f t="shared" si="65"/>
        <v>19.8</v>
      </c>
      <c r="T1237" s="216">
        <f t="shared" si="64"/>
        <v>-2.3999999999999986</v>
      </c>
      <c r="U1237" s="208">
        <f t="shared" si="63"/>
        <v>60</v>
      </c>
      <c r="V1237" s="210"/>
      <c r="W1237" s="238" t="str">
        <f t="shared" si="62"/>
        <v/>
      </c>
      <c r="X1237" s="350"/>
      <c r="AT1237" s="129"/>
      <c r="AV1237" s="114"/>
      <c r="AW1237" s="18"/>
      <c r="AY1237" s="130"/>
    </row>
    <row r="1238" spans="2:51" x14ac:dyDescent="0.25">
      <c r="B1238" s="18">
        <v>20.2</v>
      </c>
      <c r="C1238" s="18">
        <v>92</v>
      </c>
      <c r="D1238" s="18">
        <v>20.2</v>
      </c>
      <c r="E1238" s="18">
        <v>5</v>
      </c>
      <c r="F1238" s="18">
        <v>7.2</v>
      </c>
      <c r="G1238" s="18">
        <v>266</v>
      </c>
      <c r="H1238" s="18">
        <v>1019.6</v>
      </c>
      <c r="I1238" s="18">
        <v>0</v>
      </c>
      <c r="J1238" s="18">
        <v>1.2</v>
      </c>
      <c r="K1238" s="18">
        <v>1.2</v>
      </c>
      <c r="L1238" s="18">
        <v>2</v>
      </c>
      <c r="M1238" s="18">
        <v>21.3</v>
      </c>
      <c r="N1238">
        <v>227.6</v>
      </c>
      <c r="O1238">
        <v>19.600000000000001</v>
      </c>
      <c r="P1238">
        <v>19.8</v>
      </c>
      <c r="Q1238" s="117">
        <v>0.85347222222222197</v>
      </c>
      <c r="S1238" s="216">
        <f t="shared" si="65"/>
        <v>19.8</v>
      </c>
      <c r="T1238" s="216">
        <f t="shared" si="64"/>
        <v>-2.3999999999999986</v>
      </c>
      <c r="U1238" s="208">
        <f t="shared" si="63"/>
        <v>60</v>
      </c>
      <c r="V1238" s="210"/>
      <c r="W1238" s="238" t="str">
        <f t="shared" si="62"/>
        <v/>
      </c>
      <c r="X1238" s="350"/>
      <c r="AT1238" s="129"/>
      <c r="AV1238" s="114"/>
      <c r="AW1238" s="18"/>
      <c r="AY1238" s="130"/>
    </row>
    <row r="1239" spans="2:51" x14ac:dyDescent="0.25">
      <c r="B1239" s="18">
        <v>20.2</v>
      </c>
      <c r="C1239" s="18">
        <v>92</v>
      </c>
      <c r="D1239" s="18">
        <v>20.2</v>
      </c>
      <c r="E1239" s="18">
        <v>4.7</v>
      </c>
      <c r="F1239" s="18">
        <v>5.4</v>
      </c>
      <c r="G1239" s="18">
        <v>316</v>
      </c>
      <c r="H1239" s="18">
        <v>1019.5</v>
      </c>
      <c r="I1239" s="18">
        <v>0</v>
      </c>
      <c r="J1239" s="18">
        <v>1.2</v>
      </c>
      <c r="K1239" s="18">
        <v>1.2</v>
      </c>
      <c r="L1239" s="18">
        <v>2</v>
      </c>
      <c r="M1239" s="18">
        <v>21.3</v>
      </c>
      <c r="N1239">
        <v>227.6</v>
      </c>
      <c r="O1239">
        <v>19.600000000000001</v>
      </c>
      <c r="P1239">
        <v>19.8</v>
      </c>
      <c r="Q1239" s="117">
        <v>0.85416666666666696</v>
      </c>
      <c r="S1239" s="216">
        <f t="shared" si="65"/>
        <v>19.8</v>
      </c>
      <c r="T1239" s="216">
        <f t="shared" si="64"/>
        <v>-2.3999999999999986</v>
      </c>
      <c r="U1239" s="208">
        <f t="shared" si="63"/>
        <v>60</v>
      </c>
      <c r="V1239" s="210"/>
      <c r="W1239" s="238" t="str">
        <f t="shared" si="62"/>
        <v/>
      </c>
      <c r="X1239" s="350"/>
      <c r="AT1239" s="129"/>
      <c r="AV1239" s="114"/>
      <c r="AW1239" s="18"/>
      <c r="AY1239" s="130"/>
    </row>
    <row r="1240" spans="2:51" x14ac:dyDescent="0.25">
      <c r="B1240" s="18">
        <v>20.2</v>
      </c>
      <c r="C1240" s="18">
        <v>92</v>
      </c>
      <c r="D1240" s="18">
        <v>20.2</v>
      </c>
      <c r="E1240" s="18">
        <v>9.4</v>
      </c>
      <c r="F1240" s="18">
        <v>11.2</v>
      </c>
      <c r="G1240" s="18">
        <v>317</v>
      </c>
      <c r="H1240" s="18">
        <v>1019.2</v>
      </c>
      <c r="I1240" s="18">
        <v>0</v>
      </c>
      <c r="J1240" s="18">
        <v>1.2</v>
      </c>
      <c r="K1240" s="18">
        <v>1.2</v>
      </c>
      <c r="L1240" s="18">
        <v>2</v>
      </c>
      <c r="M1240" s="18">
        <v>21.3</v>
      </c>
      <c r="N1240">
        <v>227.6</v>
      </c>
      <c r="O1240">
        <v>19.600000000000001</v>
      </c>
      <c r="P1240">
        <v>19.8</v>
      </c>
      <c r="Q1240" s="117">
        <v>0.85486111111111096</v>
      </c>
      <c r="S1240" s="216">
        <f t="shared" si="65"/>
        <v>19.8</v>
      </c>
      <c r="T1240" s="216">
        <f t="shared" si="64"/>
        <v>-2.3999999999999986</v>
      </c>
      <c r="U1240" s="208">
        <f t="shared" si="63"/>
        <v>60</v>
      </c>
      <c r="V1240" s="210"/>
      <c r="W1240" s="238" t="str">
        <f t="shared" si="62"/>
        <v/>
      </c>
      <c r="X1240" s="350"/>
      <c r="AT1240" s="129"/>
      <c r="AV1240" s="114"/>
      <c r="AW1240" s="18"/>
      <c r="AY1240" s="130"/>
    </row>
    <row r="1241" spans="2:51" x14ac:dyDescent="0.25">
      <c r="B1241" s="18">
        <v>20.2</v>
      </c>
      <c r="C1241" s="18">
        <v>92</v>
      </c>
      <c r="D1241" s="18">
        <v>20.2</v>
      </c>
      <c r="E1241" s="18">
        <v>7.2</v>
      </c>
      <c r="F1241" s="18">
        <v>11.2</v>
      </c>
      <c r="G1241" s="18">
        <v>264</v>
      </c>
      <c r="H1241" s="18">
        <v>1019.4</v>
      </c>
      <c r="I1241" s="18">
        <v>0</v>
      </c>
      <c r="J1241" s="18">
        <v>1.2</v>
      </c>
      <c r="K1241" s="18">
        <v>1.2</v>
      </c>
      <c r="L1241" s="18">
        <v>2</v>
      </c>
      <c r="M1241" s="18">
        <v>21.3</v>
      </c>
      <c r="N1241">
        <v>227.6</v>
      </c>
      <c r="O1241">
        <v>19.600000000000001</v>
      </c>
      <c r="P1241">
        <v>19.8</v>
      </c>
      <c r="Q1241" s="117">
        <v>0.85555555555555596</v>
      </c>
      <c r="S1241" s="216">
        <f t="shared" si="65"/>
        <v>19.8</v>
      </c>
      <c r="T1241" s="216">
        <f t="shared" si="64"/>
        <v>-2.3999999999999986</v>
      </c>
      <c r="U1241" s="208">
        <f t="shared" si="63"/>
        <v>60</v>
      </c>
      <c r="V1241" s="210"/>
      <c r="W1241" s="238" t="str">
        <f t="shared" si="62"/>
        <v/>
      </c>
      <c r="X1241" s="350"/>
      <c r="AT1241" s="129"/>
      <c r="AV1241" s="114"/>
      <c r="AW1241" s="18"/>
      <c r="AY1241" s="130"/>
    </row>
    <row r="1242" spans="2:51" x14ac:dyDescent="0.25">
      <c r="B1242" s="18">
        <v>20.100000000000001</v>
      </c>
      <c r="C1242" s="18">
        <v>92</v>
      </c>
      <c r="D1242" s="18">
        <v>20.100000000000001</v>
      </c>
      <c r="E1242" s="18">
        <v>3.2</v>
      </c>
      <c r="F1242" s="18">
        <v>3.6</v>
      </c>
      <c r="G1242" s="18">
        <v>26</v>
      </c>
      <c r="H1242" s="18">
        <v>1019.4</v>
      </c>
      <c r="I1242" s="18">
        <v>0</v>
      </c>
      <c r="J1242" s="18">
        <v>1.2</v>
      </c>
      <c r="K1242" s="18">
        <v>1.2</v>
      </c>
      <c r="L1242" s="18">
        <v>2</v>
      </c>
      <c r="M1242" s="18">
        <v>21.3</v>
      </c>
      <c r="N1242">
        <v>227.6</v>
      </c>
      <c r="O1242">
        <v>19.600000000000001</v>
      </c>
      <c r="P1242">
        <v>19.8</v>
      </c>
      <c r="Q1242" s="117">
        <v>0.85624999999999996</v>
      </c>
      <c r="S1242" s="216">
        <f t="shared" si="65"/>
        <v>19.8</v>
      </c>
      <c r="T1242" s="216">
        <f t="shared" si="64"/>
        <v>-2.3000000000000007</v>
      </c>
      <c r="U1242" s="208">
        <f t="shared" si="63"/>
        <v>60</v>
      </c>
      <c r="V1242" s="210"/>
      <c r="W1242" s="238" t="str">
        <f t="shared" si="62"/>
        <v/>
      </c>
      <c r="X1242" s="350"/>
      <c r="AT1242" s="129"/>
      <c r="AV1242" s="114"/>
      <c r="AW1242" s="18"/>
      <c r="AY1242" s="130"/>
    </row>
    <row r="1243" spans="2:51" x14ac:dyDescent="0.25">
      <c r="B1243" s="18">
        <v>20.100000000000001</v>
      </c>
      <c r="C1243" s="18">
        <v>92</v>
      </c>
      <c r="D1243" s="18">
        <v>20.100000000000001</v>
      </c>
      <c r="E1243" s="18">
        <v>6.1</v>
      </c>
      <c r="F1243" s="18">
        <v>7.2</v>
      </c>
      <c r="G1243" s="18">
        <v>265</v>
      </c>
      <c r="H1243" s="18">
        <v>1019.4</v>
      </c>
      <c r="I1243" s="18">
        <v>0</v>
      </c>
      <c r="J1243" s="18">
        <v>1.2</v>
      </c>
      <c r="K1243" s="18">
        <v>1.2</v>
      </c>
      <c r="L1243" s="18">
        <v>2</v>
      </c>
      <c r="M1243" s="18">
        <v>21.3</v>
      </c>
      <c r="N1243">
        <v>227.6</v>
      </c>
      <c r="O1243">
        <v>19.600000000000001</v>
      </c>
      <c r="P1243">
        <v>19.8</v>
      </c>
      <c r="Q1243" s="117">
        <v>0.85694444444444495</v>
      </c>
      <c r="S1243" s="216">
        <f t="shared" si="65"/>
        <v>19.8</v>
      </c>
      <c r="T1243" s="216">
        <f t="shared" si="64"/>
        <v>-2.3000000000000007</v>
      </c>
      <c r="U1243" s="208">
        <f t="shared" si="63"/>
        <v>60</v>
      </c>
      <c r="V1243" s="210"/>
      <c r="W1243" s="238" t="str">
        <f t="shared" si="62"/>
        <v/>
      </c>
      <c r="X1243" s="350"/>
      <c r="AT1243" s="129"/>
      <c r="AV1243" s="114"/>
      <c r="AW1243" s="18"/>
      <c r="AY1243" s="130"/>
    </row>
    <row r="1244" spans="2:51" x14ac:dyDescent="0.25">
      <c r="B1244" s="18">
        <v>20.100000000000001</v>
      </c>
      <c r="C1244" s="18">
        <v>92</v>
      </c>
      <c r="D1244" s="18">
        <v>20.100000000000001</v>
      </c>
      <c r="E1244" s="18">
        <v>6.1</v>
      </c>
      <c r="F1244" s="18">
        <v>9.4</v>
      </c>
      <c r="G1244" s="18">
        <v>345</v>
      </c>
      <c r="H1244" s="18">
        <v>1019.3</v>
      </c>
      <c r="I1244" s="18">
        <v>0</v>
      </c>
      <c r="J1244" s="18">
        <v>1.2</v>
      </c>
      <c r="K1244" s="18">
        <v>1.2</v>
      </c>
      <c r="L1244" s="18">
        <v>2</v>
      </c>
      <c r="M1244" s="18">
        <v>21.3</v>
      </c>
      <c r="N1244">
        <v>227.6</v>
      </c>
      <c r="O1244">
        <v>19.600000000000001</v>
      </c>
      <c r="P1244">
        <v>19.8</v>
      </c>
      <c r="Q1244" s="117">
        <v>0.85763888888888895</v>
      </c>
      <c r="S1244" s="216">
        <f t="shared" si="65"/>
        <v>19.8</v>
      </c>
      <c r="T1244" s="216">
        <f t="shared" si="64"/>
        <v>-2.3000000000000007</v>
      </c>
      <c r="U1244" s="208">
        <f t="shared" si="63"/>
        <v>60</v>
      </c>
      <c r="V1244" s="210"/>
      <c r="W1244" s="238" t="str">
        <f t="shared" si="62"/>
        <v/>
      </c>
      <c r="X1244" s="350"/>
      <c r="AT1244" s="129"/>
      <c r="AV1244" s="114"/>
      <c r="AW1244" s="18"/>
      <c r="AY1244" s="130"/>
    </row>
    <row r="1245" spans="2:51" x14ac:dyDescent="0.25">
      <c r="B1245" s="18">
        <v>20.100000000000001</v>
      </c>
      <c r="C1245" s="18">
        <v>92</v>
      </c>
      <c r="D1245" s="18">
        <v>20.100000000000001</v>
      </c>
      <c r="E1245" s="18">
        <v>4.7</v>
      </c>
      <c r="F1245" s="18">
        <v>5.4</v>
      </c>
      <c r="G1245" s="18">
        <v>269</v>
      </c>
      <c r="H1245" s="18">
        <v>1019.2</v>
      </c>
      <c r="I1245" s="18">
        <v>0</v>
      </c>
      <c r="J1245" s="18">
        <v>1.2</v>
      </c>
      <c r="K1245" s="18">
        <v>1.2</v>
      </c>
      <c r="L1245" s="18">
        <v>2</v>
      </c>
      <c r="M1245" s="18">
        <v>21.3</v>
      </c>
      <c r="N1245">
        <v>227.6</v>
      </c>
      <c r="O1245">
        <v>19.600000000000001</v>
      </c>
      <c r="P1245">
        <v>19.7</v>
      </c>
      <c r="Q1245" s="117">
        <v>0.85833333333333295</v>
      </c>
      <c r="S1245" s="216">
        <f t="shared" si="65"/>
        <v>19.7</v>
      </c>
      <c r="T1245" s="216">
        <f t="shared" si="64"/>
        <v>-2.4000000000000021</v>
      </c>
      <c r="U1245" s="208">
        <f t="shared" si="63"/>
        <v>60</v>
      </c>
      <c r="V1245" s="210"/>
      <c r="W1245" s="238" t="str">
        <f t="shared" si="62"/>
        <v/>
      </c>
      <c r="X1245" s="350"/>
      <c r="AT1245" s="129"/>
      <c r="AV1245" s="114"/>
      <c r="AW1245" s="18"/>
      <c r="AY1245" s="130"/>
    </row>
    <row r="1246" spans="2:51" x14ac:dyDescent="0.25">
      <c r="B1246" s="18">
        <v>20.100000000000001</v>
      </c>
      <c r="C1246" s="18">
        <v>92</v>
      </c>
      <c r="D1246" s="18">
        <v>20.100000000000001</v>
      </c>
      <c r="E1246" s="18">
        <v>3.6</v>
      </c>
      <c r="F1246" s="18">
        <v>3.6</v>
      </c>
      <c r="G1246" s="18">
        <v>313</v>
      </c>
      <c r="H1246" s="18">
        <v>1019.6</v>
      </c>
      <c r="I1246" s="18">
        <v>0</v>
      </c>
      <c r="J1246" s="18">
        <v>1.2</v>
      </c>
      <c r="K1246" s="18">
        <v>1.2</v>
      </c>
      <c r="L1246" s="18">
        <v>2</v>
      </c>
      <c r="M1246" s="18">
        <v>21.3</v>
      </c>
      <c r="N1246">
        <v>227.6</v>
      </c>
      <c r="O1246">
        <v>19.600000000000001</v>
      </c>
      <c r="P1246">
        <v>19.7</v>
      </c>
      <c r="Q1246" s="117">
        <v>0.85902777777777795</v>
      </c>
      <c r="S1246" s="216">
        <f t="shared" si="65"/>
        <v>19.7</v>
      </c>
      <c r="T1246" s="216">
        <f t="shared" si="64"/>
        <v>-2.4000000000000021</v>
      </c>
      <c r="U1246" s="208">
        <f t="shared" si="63"/>
        <v>60</v>
      </c>
      <c r="V1246" s="210"/>
      <c r="W1246" s="238" t="str">
        <f t="shared" si="62"/>
        <v/>
      </c>
      <c r="X1246" s="350"/>
      <c r="AT1246" s="129"/>
      <c r="AV1246" s="114"/>
      <c r="AW1246" s="18"/>
      <c r="AY1246" s="130"/>
    </row>
    <row r="1247" spans="2:51" x14ac:dyDescent="0.25">
      <c r="B1247" s="18">
        <v>20.100000000000001</v>
      </c>
      <c r="C1247" s="18">
        <v>92</v>
      </c>
      <c r="D1247" s="18">
        <v>20.100000000000001</v>
      </c>
      <c r="E1247" s="18">
        <v>9</v>
      </c>
      <c r="F1247" s="18">
        <v>11.2</v>
      </c>
      <c r="G1247" s="18">
        <v>344</v>
      </c>
      <c r="H1247" s="18">
        <v>1019.6</v>
      </c>
      <c r="I1247" s="18">
        <v>0</v>
      </c>
      <c r="J1247" s="18">
        <v>1.2</v>
      </c>
      <c r="K1247" s="18">
        <v>1.2</v>
      </c>
      <c r="L1247" s="18">
        <v>2</v>
      </c>
      <c r="M1247" s="18">
        <v>21.3</v>
      </c>
      <c r="N1247">
        <v>227.6</v>
      </c>
      <c r="O1247">
        <v>19.600000000000001</v>
      </c>
      <c r="P1247">
        <v>19.8</v>
      </c>
      <c r="Q1247" s="117">
        <v>0.85972222222222205</v>
      </c>
      <c r="S1247" s="216">
        <f t="shared" si="65"/>
        <v>19.8</v>
      </c>
      <c r="T1247" s="216">
        <f t="shared" si="64"/>
        <v>-2.3000000000000007</v>
      </c>
      <c r="U1247" s="208">
        <f t="shared" si="63"/>
        <v>60</v>
      </c>
      <c r="V1247" s="210"/>
      <c r="W1247" s="238" t="str">
        <f t="shared" si="62"/>
        <v/>
      </c>
      <c r="X1247" s="350"/>
      <c r="AT1247" s="129"/>
      <c r="AV1247" s="114"/>
      <c r="AW1247" s="18"/>
      <c r="AY1247" s="130"/>
    </row>
    <row r="1248" spans="2:51" x14ac:dyDescent="0.25">
      <c r="B1248" s="18">
        <v>20.100000000000001</v>
      </c>
      <c r="C1248" s="18">
        <v>92</v>
      </c>
      <c r="D1248" s="18">
        <v>20.100000000000001</v>
      </c>
      <c r="E1248" s="18">
        <v>6.8</v>
      </c>
      <c r="F1248" s="18">
        <v>9.4</v>
      </c>
      <c r="G1248" s="18">
        <v>281</v>
      </c>
      <c r="H1248" s="18">
        <v>1019.5</v>
      </c>
      <c r="I1248" s="18">
        <v>0</v>
      </c>
      <c r="J1248" s="18">
        <v>1.2</v>
      </c>
      <c r="K1248" s="18">
        <v>1.2</v>
      </c>
      <c r="L1248" s="18">
        <v>2</v>
      </c>
      <c r="M1248" s="18">
        <v>21.3</v>
      </c>
      <c r="N1248">
        <v>227.6</v>
      </c>
      <c r="O1248">
        <v>19.600000000000001</v>
      </c>
      <c r="P1248">
        <v>19.8</v>
      </c>
      <c r="Q1248" s="117">
        <v>0.86041666666666705</v>
      </c>
      <c r="S1248" s="216">
        <f t="shared" si="65"/>
        <v>19.8</v>
      </c>
      <c r="T1248" s="216">
        <f t="shared" si="64"/>
        <v>-2.3000000000000007</v>
      </c>
      <c r="U1248" s="208">
        <f t="shared" si="63"/>
        <v>60</v>
      </c>
      <c r="V1248" s="210"/>
      <c r="W1248" s="238" t="str">
        <f t="shared" si="62"/>
        <v/>
      </c>
      <c r="X1248" s="350"/>
      <c r="AT1248" s="129"/>
      <c r="AV1248" s="114"/>
      <c r="AW1248" s="18"/>
      <c r="AY1248" s="130"/>
    </row>
    <row r="1249" spans="2:51" x14ac:dyDescent="0.25">
      <c r="B1249" s="18">
        <v>20.100000000000001</v>
      </c>
      <c r="C1249" s="18">
        <v>92</v>
      </c>
      <c r="D1249" s="18">
        <v>20.100000000000001</v>
      </c>
      <c r="E1249" s="18">
        <v>7.2</v>
      </c>
      <c r="F1249" s="18">
        <v>9.4</v>
      </c>
      <c r="G1249" s="18">
        <v>254</v>
      </c>
      <c r="H1249" s="18">
        <v>1019.4</v>
      </c>
      <c r="I1249" s="18">
        <v>0</v>
      </c>
      <c r="J1249" s="18">
        <v>1.2</v>
      </c>
      <c r="K1249" s="18">
        <v>1.2</v>
      </c>
      <c r="L1249" s="18">
        <v>2</v>
      </c>
      <c r="M1249" s="18">
        <v>21.3</v>
      </c>
      <c r="N1249">
        <v>227.6</v>
      </c>
      <c r="O1249">
        <v>19.600000000000001</v>
      </c>
      <c r="P1249">
        <v>19.7</v>
      </c>
      <c r="Q1249" s="117">
        <v>0.86111111111111105</v>
      </c>
      <c r="S1249" s="216">
        <f t="shared" si="65"/>
        <v>19.7</v>
      </c>
      <c r="T1249" s="216">
        <f t="shared" si="64"/>
        <v>-2.4000000000000021</v>
      </c>
      <c r="U1249" s="208">
        <f t="shared" si="63"/>
        <v>60</v>
      </c>
      <c r="V1249" s="210"/>
      <c r="W1249" s="238" t="str">
        <f t="shared" si="62"/>
        <v/>
      </c>
      <c r="X1249" s="350"/>
      <c r="AT1249" s="129"/>
      <c r="AV1249" s="114"/>
      <c r="AW1249" s="18"/>
      <c r="AY1249" s="130"/>
    </row>
    <row r="1250" spans="2:51" x14ac:dyDescent="0.25">
      <c r="B1250" s="18">
        <v>20.100000000000001</v>
      </c>
      <c r="C1250" s="18">
        <v>92</v>
      </c>
      <c r="D1250" s="18">
        <v>20.100000000000001</v>
      </c>
      <c r="E1250" s="18">
        <v>6.5</v>
      </c>
      <c r="F1250" s="18">
        <v>7.2</v>
      </c>
      <c r="G1250" s="18">
        <v>249</v>
      </c>
      <c r="H1250" s="18">
        <v>1019.5</v>
      </c>
      <c r="I1250" s="18">
        <v>0</v>
      </c>
      <c r="J1250" s="18">
        <v>1.2</v>
      </c>
      <c r="K1250" s="18">
        <v>1.2</v>
      </c>
      <c r="L1250" s="18">
        <v>2</v>
      </c>
      <c r="M1250" s="18">
        <v>21.3</v>
      </c>
      <c r="N1250">
        <v>227.6</v>
      </c>
      <c r="O1250">
        <v>19.600000000000001</v>
      </c>
      <c r="P1250">
        <v>19.7</v>
      </c>
      <c r="Q1250" s="117">
        <v>0.86180555555555605</v>
      </c>
      <c r="S1250" s="216">
        <f t="shared" si="65"/>
        <v>19.7</v>
      </c>
      <c r="T1250" s="216">
        <f t="shared" si="64"/>
        <v>-2.4000000000000021</v>
      </c>
      <c r="U1250" s="208">
        <f t="shared" si="63"/>
        <v>60</v>
      </c>
      <c r="V1250" s="210"/>
      <c r="W1250" s="238" t="str">
        <f t="shared" si="62"/>
        <v/>
      </c>
      <c r="X1250" s="350"/>
      <c r="AT1250" s="129"/>
      <c r="AV1250" s="114"/>
      <c r="AW1250" s="18"/>
      <c r="AY1250" s="130"/>
    </row>
    <row r="1251" spans="2:51" x14ac:dyDescent="0.25">
      <c r="B1251" s="18">
        <v>20.100000000000001</v>
      </c>
      <c r="C1251" s="18">
        <v>92</v>
      </c>
      <c r="D1251" s="18">
        <v>20.100000000000001</v>
      </c>
      <c r="E1251" s="18">
        <v>4.7</v>
      </c>
      <c r="F1251" s="18">
        <v>5.4</v>
      </c>
      <c r="G1251" s="18">
        <v>277</v>
      </c>
      <c r="H1251" s="18">
        <v>1019.4</v>
      </c>
      <c r="I1251" s="18">
        <v>0</v>
      </c>
      <c r="J1251" s="18">
        <v>1.2</v>
      </c>
      <c r="K1251" s="18">
        <v>1.2</v>
      </c>
      <c r="L1251" s="18">
        <v>2</v>
      </c>
      <c r="M1251" s="18">
        <v>21.3</v>
      </c>
      <c r="N1251">
        <v>227.6</v>
      </c>
      <c r="O1251">
        <v>19.600000000000001</v>
      </c>
      <c r="P1251">
        <v>19.7</v>
      </c>
      <c r="Q1251" s="117">
        <v>0.86250000000000004</v>
      </c>
      <c r="S1251" s="216">
        <f t="shared" si="65"/>
        <v>19.7</v>
      </c>
      <c r="T1251" s="216">
        <f t="shared" si="64"/>
        <v>-2.4000000000000021</v>
      </c>
      <c r="U1251" s="208">
        <f t="shared" si="63"/>
        <v>60</v>
      </c>
      <c r="V1251" s="210"/>
      <c r="W1251" s="238" t="str">
        <f t="shared" si="62"/>
        <v/>
      </c>
      <c r="X1251" s="350"/>
      <c r="AT1251" s="129"/>
      <c r="AV1251" s="114"/>
      <c r="AW1251" s="18"/>
      <c r="AY1251" s="130"/>
    </row>
    <row r="1252" spans="2:51" x14ac:dyDescent="0.25">
      <c r="B1252" s="18">
        <v>20.100000000000001</v>
      </c>
      <c r="C1252" s="18">
        <v>92</v>
      </c>
      <c r="D1252" s="18">
        <v>20.100000000000001</v>
      </c>
      <c r="E1252" s="18">
        <v>4.7</v>
      </c>
      <c r="F1252" s="18">
        <v>5.4</v>
      </c>
      <c r="G1252" s="18">
        <v>276</v>
      </c>
      <c r="H1252" s="18">
        <v>1019.6</v>
      </c>
      <c r="I1252" s="18">
        <v>0</v>
      </c>
      <c r="J1252" s="18">
        <v>1.2</v>
      </c>
      <c r="K1252" s="18">
        <v>1.2</v>
      </c>
      <c r="L1252" s="18">
        <v>2</v>
      </c>
      <c r="M1252" s="18">
        <v>21.3</v>
      </c>
      <c r="N1252">
        <v>227.6</v>
      </c>
      <c r="O1252">
        <v>19.600000000000001</v>
      </c>
      <c r="P1252">
        <v>19.7</v>
      </c>
      <c r="Q1252" s="117">
        <v>0.86319444444444404</v>
      </c>
      <c r="S1252" s="216">
        <f t="shared" si="65"/>
        <v>19.7</v>
      </c>
      <c r="T1252" s="216">
        <f t="shared" si="64"/>
        <v>-2.4000000000000021</v>
      </c>
      <c r="U1252" s="208">
        <f t="shared" si="63"/>
        <v>60</v>
      </c>
      <c r="V1252" s="210"/>
      <c r="W1252" s="238" t="str">
        <f t="shared" si="62"/>
        <v/>
      </c>
      <c r="X1252" s="350"/>
      <c r="AT1252" s="129"/>
      <c r="AV1252" s="114"/>
      <c r="AW1252" s="18"/>
      <c r="AY1252" s="130"/>
    </row>
    <row r="1253" spans="2:51" x14ac:dyDescent="0.25">
      <c r="B1253" s="18">
        <v>20.100000000000001</v>
      </c>
      <c r="C1253" s="18">
        <v>92</v>
      </c>
      <c r="D1253" s="18">
        <v>20.100000000000001</v>
      </c>
      <c r="E1253" s="18">
        <v>2.9</v>
      </c>
      <c r="F1253" s="18">
        <v>3.6</v>
      </c>
      <c r="G1253" s="18">
        <v>66</v>
      </c>
      <c r="H1253" s="18">
        <v>1019.7</v>
      </c>
      <c r="I1253" s="18">
        <v>0</v>
      </c>
      <c r="J1253" s="18">
        <v>1.2</v>
      </c>
      <c r="K1253" s="18">
        <v>1.2</v>
      </c>
      <c r="L1253" s="18">
        <v>2</v>
      </c>
      <c r="M1253" s="18">
        <v>21.3</v>
      </c>
      <c r="N1253">
        <v>227.6</v>
      </c>
      <c r="O1253">
        <v>19.600000000000001</v>
      </c>
      <c r="P1253">
        <v>19.7</v>
      </c>
      <c r="Q1253" s="117">
        <v>0.86388888888888904</v>
      </c>
      <c r="S1253" s="216">
        <f t="shared" si="65"/>
        <v>19.7</v>
      </c>
      <c r="T1253" s="216">
        <f t="shared" si="64"/>
        <v>-2.4000000000000021</v>
      </c>
      <c r="U1253" s="208">
        <f t="shared" si="63"/>
        <v>60</v>
      </c>
      <c r="V1253" s="210"/>
      <c r="W1253" s="238" t="str">
        <f t="shared" si="62"/>
        <v/>
      </c>
      <c r="X1253" s="350"/>
      <c r="AT1253" s="129"/>
      <c r="AV1253" s="114"/>
      <c r="AW1253" s="18"/>
      <c r="AY1253" s="130"/>
    </row>
    <row r="1254" spans="2:51" x14ac:dyDescent="0.25">
      <c r="B1254" s="18">
        <v>20.100000000000001</v>
      </c>
      <c r="C1254" s="18">
        <v>92</v>
      </c>
      <c r="D1254" s="18">
        <v>20.100000000000001</v>
      </c>
      <c r="E1254" s="18">
        <v>4</v>
      </c>
      <c r="F1254" s="18">
        <v>7.2</v>
      </c>
      <c r="G1254" s="18">
        <v>119</v>
      </c>
      <c r="H1254" s="18">
        <v>1019.6</v>
      </c>
      <c r="I1254" s="18">
        <v>0</v>
      </c>
      <c r="J1254" s="18">
        <v>1.2</v>
      </c>
      <c r="K1254" s="18">
        <v>1.2</v>
      </c>
      <c r="L1254" s="18">
        <v>2</v>
      </c>
      <c r="M1254" s="18">
        <v>21.3</v>
      </c>
      <c r="N1254">
        <v>227.6</v>
      </c>
      <c r="O1254">
        <v>19.5</v>
      </c>
      <c r="P1254">
        <v>19.7</v>
      </c>
      <c r="Q1254" s="117">
        <v>0.86458333333333304</v>
      </c>
      <c r="S1254" s="216">
        <f t="shared" si="65"/>
        <v>19.7</v>
      </c>
      <c r="T1254" s="216">
        <f t="shared" si="64"/>
        <v>-2.4000000000000021</v>
      </c>
      <c r="U1254" s="208">
        <f t="shared" si="63"/>
        <v>60</v>
      </c>
      <c r="V1254" s="210"/>
      <c r="W1254" s="238" t="str">
        <f t="shared" si="62"/>
        <v/>
      </c>
      <c r="X1254" s="350"/>
      <c r="AT1254" s="129"/>
      <c r="AV1254" s="114"/>
      <c r="AW1254" s="18"/>
      <c r="AY1254" s="130"/>
    </row>
    <row r="1255" spans="2:51" x14ac:dyDescent="0.25">
      <c r="B1255" s="18">
        <v>20.100000000000001</v>
      </c>
      <c r="C1255" s="18">
        <v>92</v>
      </c>
      <c r="D1255" s="18">
        <v>20.100000000000001</v>
      </c>
      <c r="E1255" s="18">
        <v>0.4</v>
      </c>
      <c r="F1255" s="18">
        <v>1.8</v>
      </c>
      <c r="G1255" s="18">
        <v>73</v>
      </c>
      <c r="H1255" s="18">
        <v>1019.8</v>
      </c>
      <c r="I1255" s="18">
        <v>0</v>
      </c>
      <c r="J1255" s="18">
        <v>1</v>
      </c>
      <c r="K1255" s="18">
        <v>1.2</v>
      </c>
      <c r="L1255" s="18">
        <v>2</v>
      </c>
      <c r="M1255" s="18">
        <v>21.3</v>
      </c>
      <c r="N1255">
        <v>227.6</v>
      </c>
      <c r="O1255">
        <v>19.5</v>
      </c>
      <c r="P1255">
        <v>19.7</v>
      </c>
      <c r="Q1255" s="117">
        <v>0.86527777777777803</v>
      </c>
      <c r="S1255" s="216">
        <f t="shared" si="65"/>
        <v>19.7</v>
      </c>
      <c r="T1255" s="216">
        <f t="shared" si="64"/>
        <v>-2.4000000000000021</v>
      </c>
      <c r="U1255" s="208">
        <f t="shared" si="63"/>
        <v>60</v>
      </c>
      <c r="V1255" s="210"/>
      <c r="W1255" s="238" t="str">
        <f t="shared" si="62"/>
        <v/>
      </c>
      <c r="X1255" s="350"/>
      <c r="AT1255" s="129"/>
      <c r="AV1255" s="114"/>
      <c r="AW1255" s="18"/>
      <c r="AY1255" s="130"/>
    </row>
    <row r="1256" spans="2:51" x14ac:dyDescent="0.25">
      <c r="B1256" s="18">
        <v>20.100000000000001</v>
      </c>
      <c r="C1256" s="18">
        <v>92</v>
      </c>
      <c r="D1256" s="18">
        <v>20.100000000000001</v>
      </c>
      <c r="E1256" s="18">
        <v>1.4</v>
      </c>
      <c r="F1256" s="18">
        <v>1.8</v>
      </c>
      <c r="G1256" s="18">
        <v>24</v>
      </c>
      <c r="H1256" s="18">
        <v>1019.8</v>
      </c>
      <c r="I1256" s="18">
        <v>0</v>
      </c>
      <c r="J1256" s="18">
        <v>1</v>
      </c>
      <c r="K1256" s="18">
        <v>1.2</v>
      </c>
      <c r="L1256" s="18">
        <v>2</v>
      </c>
      <c r="M1256" s="18">
        <v>21.3</v>
      </c>
      <c r="N1256">
        <v>227.6</v>
      </c>
      <c r="O1256">
        <v>19.5</v>
      </c>
      <c r="P1256">
        <v>19.7</v>
      </c>
      <c r="Q1256" s="117">
        <v>0.86597222222222203</v>
      </c>
      <c r="S1256" s="216">
        <f t="shared" si="65"/>
        <v>19.7</v>
      </c>
      <c r="T1256" s="216">
        <f t="shared" si="64"/>
        <v>-2.4000000000000021</v>
      </c>
      <c r="U1256" s="208">
        <f t="shared" si="63"/>
        <v>60</v>
      </c>
      <c r="V1256" s="210"/>
      <c r="W1256" s="238" t="str">
        <f t="shared" si="62"/>
        <v/>
      </c>
      <c r="X1256" s="350"/>
      <c r="AT1256" s="129"/>
      <c r="AV1256" s="114"/>
      <c r="AW1256" s="18"/>
      <c r="AY1256" s="130"/>
    </row>
    <row r="1257" spans="2:51" x14ac:dyDescent="0.25">
      <c r="B1257" s="18">
        <v>20.100000000000001</v>
      </c>
      <c r="C1257" s="18">
        <v>92</v>
      </c>
      <c r="D1257" s="18">
        <v>20.100000000000001</v>
      </c>
      <c r="E1257" s="18">
        <v>2.5</v>
      </c>
      <c r="F1257" s="18">
        <v>3.6</v>
      </c>
      <c r="G1257" s="18">
        <v>50</v>
      </c>
      <c r="H1257" s="18">
        <v>1019.8</v>
      </c>
      <c r="I1257" s="18">
        <v>0</v>
      </c>
      <c r="J1257" s="18">
        <v>1</v>
      </c>
      <c r="K1257" s="18">
        <v>1.2</v>
      </c>
      <c r="L1257" s="18">
        <v>2</v>
      </c>
      <c r="M1257" s="18">
        <v>21.3</v>
      </c>
      <c r="N1257">
        <v>227.6</v>
      </c>
      <c r="O1257">
        <v>19.5</v>
      </c>
      <c r="P1257">
        <v>19.7</v>
      </c>
      <c r="Q1257" s="117">
        <v>0.86666666666666703</v>
      </c>
      <c r="S1257" s="216">
        <f t="shared" si="65"/>
        <v>19.7</v>
      </c>
      <c r="T1257" s="216">
        <f t="shared" si="64"/>
        <v>-2.4000000000000021</v>
      </c>
      <c r="U1257" s="208">
        <f t="shared" si="63"/>
        <v>60</v>
      </c>
      <c r="V1257" s="210"/>
      <c r="W1257" s="238" t="str">
        <f t="shared" si="62"/>
        <v/>
      </c>
      <c r="X1257" s="350"/>
      <c r="AT1257" s="129"/>
      <c r="AV1257" s="114"/>
      <c r="AW1257" s="18"/>
      <c r="AY1257" s="130"/>
    </row>
    <row r="1258" spans="2:51" x14ac:dyDescent="0.25">
      <c r="B1258" s="18">
        <v>20.100000000000001</v>
      </c>
      <c r="C1258" s="18">
        <v>92</v>
      </c>
      <c r="D1258" s="18">
        <v>20.100000000000001</v>
      </c>
      <c r="E1258" s="18">
        <v>0.4</v>
      </c>
      <c r="F1258" s="18">
        <v>1.8</v>
      </c>
      <c r="G1258" s="18">
        <v>68</v>
      </c>
      <c r="H1258" s="18">
        <v>1019.6</v>
      </c>
      <c r="I1258" s="18">
        <v>0</v>
      </c>
      <c r="J1258" s="18">
        <v>1</v>
      </c>
      <c r="K1258" s="18">
        <v>1.2</v>
      </c>
      <c r="L1258" s="18">
        <v>2</v>
      </c>
      <c r="M1258" s="18">
        <v>21.3</v>
      </c>
      <c r="N1258">
        <v>227.6</v>
      </c>
      <c r="O1258">
        <v>19.5</v>
      </c>
      <c r="P1258">
        <v>19.7</v>
      </c>
      <c r="Q1258" s="117">
        <v>0.86736111111111103</v>
      </c>
      <c r="S1258" s="216">
        <f t="shared" si="65"/>
        <v>19.7</v>
      </c>
      <c r="T1258" s="216">
        <f t="shared" si="64"/>
        <v>-2.4000000000000021</v>
      </c>
      <c r="U1258" s="208">
        <f t="shared" si="63"/>
        <v>60</v>
      </c>
      <c r="V1258" s="210"/>
      <c r="W1258" s="238" t="str">
        <f t="shared" si="62"/>
        <v/>
      </c>
      <c r="X1258" s="350"/>
      <c r="AT1258" s="129"/>
      <c r="AV1258" s="114"/>
      <c r="AW1258" s="18"/>
      <c r="AY1258" s="130"/>
    </row>
    <row r="1259" spans="2:51" x14ac:dyDescent="0.25">
      <c r="B1259" s="18">
        <v>20.100000000000001</v>
      </c>
      <c r="C1259" s="18">
        <v>92</v>
      </c>
      <c r="D1259" s="18">
        <v>20.100000000000001</v>
      </c>
      <c r="E1259" s="18">
        <v>1.8</v>
      </c>
      <c r="F1259" s="18">
        <v>1.8</v>
      </c>
      <c r="G1259" s="18">
        <v>3</v>
      </c>
      <c r="H1259" s="18">
        <v>1019.8</v>
      </c>
      <c r="I1259" s="18">
        <v>0</v>
      </c>
      <c r="J1259" s="18">
        <v>1</v>
      </c>
      <c r="K1259" s="18">
        <v>1.2</v>
      </c>
      <c r="L1259" s="18">
        <v>2</v>
      </c>
      <c r="M1259" s="18">
        <v>21.3</v>
      </c>
      <c r="N1259">
        <v>227.6</v>
      </c>
      <c r="O1259">
        <v>19.5</v>
      </c>
      <c r="P1259">
        <v>19.7</v>
      </c>
      <c r="Q1259" s="117">
        <v>0.86805555555555602</v>
      </c>
      <c r="S1259" s="216">
        <f t="shared" si="65"/>
        <v>19.7</v>
      </c>
      <c r="T1259" s="216">
        <f t="shared" si="64"/>
        <v>-2.4000000000000021</v>
      </c>
      <c r="U1259" s="208">
        <f t="shared" si="63"/>
        <v>60</v>
      </c>
      <c r="V1259" s="210"/>
      <c r="W1259" s="238" t="str">
        <f t="shared" si="62"/>
        <v/>
      </c>
      <c r="X1259" s="350"/>
      <c r="AT1259" s="129"/>
      <c r="AV1259" s="114"/>
      <c r="AW1259" s="18"/>
      <c r="AY1259" s="130"/>
    </row>
    <row r="1260" spans="2:51" x14ac:dyDescent="0.25">
      <c r="B1260" s="18">
        <v>20.100000000000001</v>
      </c>
      <c r="C1260" s="18">
        <v>92</v>
      </c>
      <c r="D1260" s="18">
        <v>20.100000000000001</v>
      </c>
      <c r="E1260" s="18">
        <v>3.6</v>
      </c>
      <c r="F1260" s="18">
        <v>3.6</v>
      </c>
      <c r="G1260" s="18">
        <v>357</v>
      </c>
      <c r="H1260" s="18">
        <v>1019.8</v>
      </c>
      <c r="I1260" s="18">
        <v>0</v>
      </c>
      <c r="J1260" s="18">
        <v>1</v>
      </c>
      <c r="K1260" s="18">
        <v>1.2</v>
      </c>
      <c r="L1260" s="18">
        <v>2</v>
      </c>
      <c r="M1260" s="18">
        <v>21.3</v>
      </c>
      <c r="N1260">
        <v>227.6</v>
      </c>
      <c r="O1260">
        <v>19.5</v>
      </c>
      <c r="P1260">
        <v>19.7</v>
      </c>
      <c r="Q1260" s="117">
        <v>0.86875000000000002</v>
      </c>
      <c r="S1260" s="216">
        <f t="shared" si="65"/>
        <v>19.7</v>
      </c>
      <c r="T1260" s="216">
        <f t="shared" si="64"/>
        <v>-2.4000000000000021</v>
      </c>
      <c r="U1260" s="208">
        <f t="shared" si="63"/>
        <v>60</v>
      </c>
      <c r="V1260" s="210"/>
      <c r="W1260" s="238" t="str">
        <f t="shared" si="62"/>
        <v/>
      </c>
      <c r="X1260" s="350"/>
      <c r="AT1260" s="129"/>
      <c r="AV1260" s="114"/>
      <c r="AW1260" s="18"/>
      <c r="AY1260" s="130"/>
    </row>
    <row r="1261" spans="2:51" x14ac:dyDescent="0.25">
      <c r="B1261" s="18">
        <v>20.100000000000001</v>
      </c>
      <c r="C1261" s="18">
        <v>92</v>
      </c>
      <c r="D1261" s="18">
        <v>20.100000000000001</v>
      </c>
      <c r="E1261" s="18">
        <v>5.8</v>
      </c>
      <c r="F1261" s="18">
        <v>7.2</v>
      </c>
      <c r="G1261" s="18">
        <v>276</v>
      </c>
      <c r="H1261" s="18">
        <v>1019.7</v>
      </c>
      <c r="I1261" s="18">
        <v>0</v>
      </c>
      <c r="J1261" s="18">
        <v>1</v>
      </c>
      <c r="K1261" s="18">
        <v>1.2</v>
      </c>
      <c r="L1261" s="18">
        <v>2</v>
      </c>
      <c r="M1261" s="18">
        <v>21.3</v>
      </c>
      <c r="N1261">
        <v>227.6</v>
      </c>
      <c r="O1261">
        <v>19.5</v>
      </c>
      <c r="P1261">
        <v>19.7</v>
      </c>
      <c r="Q1261" s="117">
        <v>0.86944444444444402</v>
      </c>
      <c r="S1261" s="216">
        <f t="shared" si="65"/>
        <v>19.7</v>
      </c>
      <c r="T1261" s="216">
        <f t="shared" si="64"/>
        <v>-2.4000000000000021</v>
      </c>
      <c r="U1261" s="208">
        <f t="shared" si="63"/>
        <v>60</v>
      </c>
      <c r="V1261" s="210"/>
      <c r="W1261" s="238" t="str">
        <f t="shared" si="62"/>
        <v/>
      </c>
      <c r="X1261" s="350"/>
      <c r="AT1261" s="129"/>
      <c r="AV1261" s="114"/>
      <c r="AW1261" s="18"/>
      <c r="AY1261" s="130"/>
    </row>
    <row r="1262" spans="2:51" x14ac:dyDescent="0.25">
      <c r="B1262" s="18">
        <v>20.100000000000001</v>
      </c>
      <c r="C1262" s="18">
        <v>92</v>
      </c>
      <c r="D1262" s="18">
        <v>20.100000000000001</v>
      </c>
      <c r="E1262" s="18">
        <v>2.5</v>
      </c>
      <c r="F1262" s="18">
        <v>3.6</v>
      </c>
      <c r="G1262" s="18">
        <v>283</v>
      </c>
      <c r="H1262" s="18">
        <v>1019.7</v>
      </c>
      <c r="I1262" s="18">
        <v>0</v>
      </c>
      <c r="J1262" s="18">
        <v>1.3</v>
      </c>
      <c r="K1262" s="18">
        <v>1.5</v>
      </c>
      <c r="L1262" s="18">
        <v>2.2999999999999998</v>
      </c>
      <c r="M1262" s="18">
        <v>21.6</v>
      </c>
      <c r="N1262">
        <v>227.9</v>
      </c>
      <c r="O1262">
        <v>19.5</v>
      </c>
      <c r="P1262">
        <v>19.7</v>
      </c>
      <c r="Q1262" s="117">
        <v>0.87013888888888902</v>
      </c>
      <c r="S1262" s="216">
        <f t="shared" si="65"/>
        <v>19.7</v>
      </c>
      <c r="T1262" s="216">
        <f t="shared" si="64"/>
        <v>-2.4000000000000021</v>
      </c>
      <c r="U1262" s="208">
        <f t="shared" si="63"/>
        <v>60</v>
      </c>
      <c r="V1262" s="210"/>
      <c r="W1262" s="238" t="str">
        <f t="shared" si="62"/>
        <v/>
      </c>
      <c r="X1262" s="350"/>
      <c r="AT1262" s="129"/>
      <c r="AV1262" s="114"/>
      <c r="AW1262" s="18"/>
      <c r="AY1262" s="130"/>
    </row>
    <row r="1263" spans="2:51" x14ac:dyDescent="0.25">
      <c r="B1263" s="18">
        <v>20.100000000000001</v>
      </c>
      <c r="C1263" s="18">
        <v>92</v>
      </c>
      <c r="D1263" s="18">
        <v>20.100000000000001</v>
      </c>
      <c r="E1263" s="18">
        <v>6.8</v>
      </c>
      <c r="F1263" s="18">
        <v>7.2</v>
      </c>
      <c r="G1263" s="18">
        <v>294</v>
      </c>
      <c r="H1263" s="18">
        <v>1019.8</v>
      </c>
      <c r="I1263" s="18">
        <v>0</v>
      </c>
      <c r="J1263" s="18">
        <v>1.3</v>
      </c>
      <c r="K1263" s="18">
        <v>1.5</v>
      </c>
      <c r="L1263" s="18">
        <v>2.2999999999999998</v>
      </c>
      <c r="M1263" s="18">
        <v>21.6</v>
      </c>
      <c r="N1263">
        <v>227.9</v>
      </c>
      <c r="O1263">
        <v>19.5</v>
      </c>
      <c r="P1263">
        <v>19.7</v>
      </c>
      <c r="Q1263" s="117">
        <v>0.87083333333333302</v>
      </c>
      <c r="S1263" s="216">
        <f t="shared" si="65"/>
        <v>19.7</v>
      </c>
      <c r="T1263" s="216">
        <f t="shared" si="64"/>
        <v>-2.4000000000000021</v>
      </c>
      <c r="U1263" s="208">
        <f t="shared" si="63"/>
        <v>60</v>
      </c>
      <c r="V1263" s="210"/>
      <c r="W1263" s="238" t="str">
        <f t="shared" si="62"/>
        <v/>
      </c>
      <c r="X1263" s="350"/>
      <c r="AT1263" s="129"/>
      <c r="AV1263" s="114"/>
      <c r="AW1263" s="18"/>
      <c r="AY1263" s="130"/>
    </row>
    <row r="1264" spans="2:51" x14ac:dyDescent="0.25">
      <c r="B1264" s="18">
        <v>20</v>
      </c>
      <c r="C1264" s="18">
        <v>92</v>
      </c>
      <c r="D1264" s="18">
        <v>20</v>
      </c>
      <c r="E1264" s="18">
        <v>4</v>
      </c>
      <c r="F1264" s="18">
        <v>5.4</v>
      </c>
      <c r="G1264" s="18">
        <v>308</v>
      </c>
      <c r="H1264" s="18">
        <v>1019.6</v>
      </c>
      <c r="I1264" s="18">
        <v>0</v>
      </c>
      <c r="J1264" s="18">
        <v>1.5</v>
      </c>
      <c r="K1264" s="18">
        <v>1.7</v>
      </c>
      <c r="L1264" s="18">
        <v>2.5</v>
      </c>
      <c r="M1264" s="18">
        <v>21.8</v>
      </c>
      <c r="N1264">
        <v>228.1</v>
      </c>
      <c r="O1264">
        <v>19.5</v>
      </c>
      <c r="P1264">
        <v>19.7</v>
      </c>
      <c r="Q1264" s="117">
        <v>0.87152777777777801</v>
      </c>
      <c r="S1264" s="216">
        <f t="shared" si="65"/>
        <v>19.7</v>
      </c>
      <c r="T1264" s="216">
        <f t="shared" si="64"/>
        <v>-2.3000000000000007</v>
      </c>
      <c r="U1264" s="208">
        <f t="shared" si="63"/>
        <v>60</v>
      </c>
      <c r="V1264" s="210"/>
      <c r="W1264" s="238" t="str">
        <f t="shared" si="62"/>
        <v/>
      </c>
      <c r="X1264" s="350"/>
      <c r="AT1264" s="129"/>
      <c r="AV1264" s="114"/>
      <c r="AW1264" s="18"/>
      <c r="AY1264" s="130"/>
    </row>
    <row r="1265" spans="2:51" x14ac:dyDescent="0.25">
      <c r="B1265" s="18">
        <v>20</v>
      </c>
      <c r="C1265" s="18">
        <v>92</v>
      </c>
      <c r="D1265" s="18">
        <v>20</v>
      </c>
      <c r="E1265" s="18">
        <v>4.7</v>
      </c>
      <c r="F1265" s="18">
        <v>5.4</v>
      </c>
      <c r="G1265" s="18">
        <v>93</v>
      </c>
      <c r="H1265" s="18">
        <v>1019.6</v>
      </c>
      <c r="I1265" s="18">
        <v>0</v>
      </c>
      <c r="J1265" s="18">
        <v>1.3</v>
      </c>
      <c r="K1265" s="18">
        <v>2</v>
      </c>
      <c r="L1265" s="18">
        <v>2.8</v>
      </c>
      <c r="M1265" s="18">
        <v>22.1</v>
      </c>
      <c r="N1265">
        <v>228.4</v>
      </c>
      <c r="O1265">
        <v>19.399999999999999</v>
      </c>
      <c r="P1265">
        <v>19.7</v>
      </c>
      <c r="Q1265" s="117">
        <v>0.87222222222222201</v>
      </c>
      <c r="S1265" s="216">
        <f t="shared" si="65"/>
        <v>19.7</v>
      </c>
      <c r="T1265" s="216">
        <f t="shared" si="64"/>
        <v>-2.3000000000000007</v>
      </c>
      <c r="U1265" s="208">
        <f t="shared" si="63"/>
        <v>60</v>
      </c>
      <c r="V1265" s="210"/>
      <c r="W1265" s="238" t="str">
        <f t="shared" si="62"/>
        <v/>
      </c>
      <c r="X1265" s="350"/>
      <c r="AT1265" s="129"/>
      <c r="AV1265" s="114"/>
      <c r="AW1265" s="18"/>
      <c r="AY1265" s="130"/>
    </row>
    <row r="1266" spans="2:51" x14ac:dyDescent="0.25">
      <c r="B1266" s="18">
        <v>20</v>
      </c>
      <c r="C1266" s="18">
        <v>92</v>
      </c>
      <c r="D1266" s="18">
        <v>20</v>
      </c>
      <c r="E1266" s="18">
        <v>2.9</v>
      </c>
      <c r="F1266" s="18">
        <v>5.4</v>
      </c>
      <c r="G1266" s="18">
        <v>357</v>
      </c>
      <c r="H1266" s="18">
        <v>1019.6</v>
      </c>
      <c r="I1266" s="18">
        <v>0</v>
      </c>
      <c r="J1266" s="18">
        <v>1.6</v>
      </c>
      <c r="K1266" s="18">
        <v>2.2999999999999998</v>
      </c>
      <c r="L1266" s="18">
        <v>3.1</v>
      </c>
      <c r="M1266" s="18">
        <v>22.4</v>
      </c>
      <c r="N1266">
        <v>228.7</v>
      </c>
      <c r="O1266">
        <v>19.5</v>
      </c>
      <c r="P1266">
        <v>19.600000000000001</v>
      </c>
      <c r="Q1266" s="117">
        <v>0.87291666666666701</v>
      </c>
      <c r="S1266" s="216">
        <f t="shared" si="65"/>
        <v>19.600000000000001</v>
      </c>
      <c r="T1266" s="216">
        <f t="shared" si="64"/>
        <v>-2.3999999999999986</v>
      </c>
      <c r="U1266" s="208">
        <f t="shared" si="63"/>
        <v>60</v>
      </c>
      <c r="V1266" s="210"/>
      <c r="W1266" s="238" t="str">
        <f t="shared" ref="W1266:W1329" si="66">IF(OR(O1266&gt;60+2,P1266&gt;B1266+2),60,"")</f>
        <v/>
      </c>
      <c r="X1266" s="350"/>
      <c r="AT1266" s="129"/>
      <c r="AV1266" s="114"/>
      <c r="AW1266" s="18"/>
      <c r="AY1266" s="130"/>
    </row>
    <row r="1267" spans="2:51" x14ac:dyDescent="0.25">
      <c r="B1267" s="18">
        <v>20</v>
      </c>
      <c r="C1267" s="18">
        <v>92</v>
      </c>
      <c r="D1267" s="18">
        <v>20</v>
      </c>
      <c r="E1267" s="18">
        <v>7.9</v>
      </c>
      <c r="F1267" s="18">
        <v>11.2</v>
      </c>
      <c r="G1267" s="18">
        <v>321</v>
      </c>
      <c r="H1267" s="18">
        <v>1019.8</v>
      </c>
      <c r="I1267" s="18">
        <v>0</v>
      </c>
      <c r="J1267" s="18">
        <v>1.6</v>
      </c>
      <c r="K1267" s="18">
        <v>2.2999999999999998</v>
      </c>
      <c r="L1267" s="18">
        <v>3.1</v>
      </c>
      <c r="M1267" s="18">
        <v>22.4</v>
      </c>
      <c r="N1267">
        <v>228.7</v>
      </c>
      <c r="O1267">
        <v>19.399999999999999</v>
      </c>
      <c r="P1267">
        <v>19.600000000000001</v>
      </c>
      <c r="Q1267" s="117">
        <v>0.87361111111111101</v>
      </c>
      <c r="S1267" s="216">
        <f t="shared" si="65"/>
        <v>19.600000000000001</v>
      </c>
      <c r="T1267" s="216">
        <f t="shared" si="64"/>
        <v>-2.3999999999999986</v>
      </c>
      <c r="U1267" s="208">
        <f t="shared" si="63"/>
        <v>60</v>
      </c>
      <c r="V1267" s="210"/>
      <c r="W1267" s="238" t="str">
        <f t="shared" si="66"/>
        <v/>
      </c>
      <c r="X1267" s="350"/>
      <c r="AT1267" s="129"/>
      <c r="AV1267" s="114"/>
      <c r="AW1267" s="18"/>
      <c r="AY1267" s="130"/>
    </row>
    <row r="1268" spans="2:51" x14ac:dyDescent="0.25">
      <c r="B1268" s="18">
        <v>19.899999999999999</v>
      </c>
      <c r="C1268" s="18">
        <v>93</v>
      </c>
      <c r="D1268" s="18">
        <v>19.899999999999999</v>
      </c>
      <c r="E1268" s="18">
        <v>5.4</v>
      </c>
      <c r="F1268" s="18">
        <v>7.2</v>
      </c>
      <c r="G1268" s="18">
        <v>286</v>
      </c>
      <c r="H1268" s="18">
        <v>1019.6</v>
      </c>
      <c r="I1268" s="18">
        <v>0</v>
      </c>
      <c r="J1268" s="18">
        <v>1.6</v>
      </c>
      <c r="K1268" s="18">
        <v>2.2999999999999998</v>
      </c>
      <c r="L1268" s="18">
        <v>3.1</v>
      </c>
      <c r="M1268" s="18">
        <v>22.4</v>
      </c>
      <c r="N1268">
        <v>228.7</v>
      </c>
      <c r="O1268">
        <v>19.399999999999999</v>
      </c>
      <c r="P1268">
        <v>19.600000000000001</v>
      </c>
      <c r="Q1268" s="117">
        <v>0.874305555555556</v>
      </c>
      <c r="S1268" s="216">
        <f t="shared" si="65"/>
        <v>19.600000000000001</v>
      </c>
      <c r="T1268" s="216">
        <f t="shared" si="64"/>
        <v>-2.2999999999999972</v>
      </c>
      <c r="U1268" s="208">
        <f t="shared" si="63"/>
        <v>60</v>
      </c>
      <c r="V1268" s="210"/>
      <c r="W1268" s="238" t="str">
        <f t="shared" si="66"/>
        <v/>
      </c>
      <c r="X1268" s="350"/>
      <c r="AT1268" s="129"/>
      <c r="AV1268" s="114"/>
      <c r="AW1268" s="18"/>
      <c r="AY1268" s="130"/>
    </row>
    <row r="1269" spans="2:51" x14ac:dyDescent="0.25">
      <c r="B1269" s="18">
        <v>19.899999999999999</v>
      </c>
      <c r="C1269" s="18">
        <v>92</v>
      </c>
      <c r="D1269" s="18">
        <v>19.899999999999999</v>
      </c>
      <c r="E1269" s="18">
        <v>4.7</v>
      </c>
      <c r="F1269" s="18">
        <v>5.4</v>
      </c>
      <c r="G1269" s="18">
        <v>323</v>
      </c>
      <c r="H1269" s="18">
        <v>1019.5</v>
      </c>
      <c r="I1269" s="18">
        <v>0</v>
      </c>
      <c r="J1269" s="18">
        <v>1.8</v>
      </c>
      <c r="K1269" s="18">
        <v>2.5</v>
      </c>
      <c r="L1269" s="18">
        <v>3.3</v>
      </c>
      <c r="M1269" s="18">
        <v>22.6</v>
      </c>
      <c r="N1269">
        <v>228.9</v>
      </c>
      <c r="O1269">
        <v>19.399999999999999</v>
      </c>
      <c r="P1269">
        <v>19.600000000000001</v>
      </c>
      <c r="Q1269" s="117">
        <v>0.875</v>
      </c>
      <c r="S1269" s="216">
        <f t="shared" si="65"/>
        <v>19.600000000000001</v>
      </c>
      <c r="T1269" s="216">
        <f t="shared" si="64"/>
        <v>-2.2999999999999972</v>
      </c>
      <c r="U1269" s="208">
        <f t="shared" si="63"/>
        <v>60</v>
      </c>
      <c r="V1269" s="210"/>
      <c r="W1269" s="238" t="str">
        <f t="shared" si="66"/>
        <v/>
      </c>
      <c r="X1269" s="350"/>
      <c r="AT1269" s="129"/>
      <c r="AV1269" s="114"/>
      <c r="AW1269" s="18"/>
      <c r="AY1269" s="130"/>
    </row>
    <row r="1270" spans="2:51" x14ac:dyDescent="0.25">
      <c r="B1270" s="18">
        <v>19.899999999999999</v>
      </c>
      <c r="C1270" s="18">
        <v>92</v>
      </c>
      <c r="D1270" s="18">
        <v>19.899999999999999</v>
      </c>
      <c r="E1270" s="18">
        <v>4</v>
      </c>
      <c r="F1270" s="18">
        <v>5.4</v>
      </c>
      <c r="G1270" s="18">
        <v>351</v>
      </c>
      <c r="H1270" s="18">
        <v>1019.5</v>
      </c>
      <c r="I1270" s="18">
        <v>0</v>
      </c>
      <c r="J1270" s="18">
        <v>1.8</v>
      </c>
      <c r="K1270" s="18">
        <v>2.5</v>
      </c>
      <c r="L1270" s="18">
        <v>3.3</v>
      </c>
      <c r="M1270" s="18">
        <v>22.6</v>
      </c>
      <c r="N1270">
        <v>228.9</v>
      </c>
      <c r="O1270">
        <v>19.399999999999999</v>
      </c>
      <c r="P1270">
        <v>19.600000000000001</v>
      </c>
      <c r="Q1270" s="117">
        <v>0.875694444444444</v>
      </c>
      <c r="S1270" s="216">
        <f t="shared" si="65"/>
        <v>19.600000000000001</v>
      </c>
      <c r="T1270" s="216">
        <f t="shared" si="64"/>
        <v>-2.2999999999999972</v>
      </c>
      <c r="U1270" s="208">
        <f t="shared" si="63"/>
        <v>60</v>
      </c>
      <c r="V1270" s="210"/>
      <c r="W1270" s="238" t="str">
        <f t="shared" si="66"/>
        <v/>
      </c>
      <c r="X1270" s="350"/>
      <c r="AT1270" s="129"/>
      <c r="AV1270" s="114"/>
      <c r="AW1270" s="18"/>
      <c r="AY1270" s="130"/>
    </row>
    <row r="1271" spans="2:51" x14ac:dyDescent="0.25">
      <c r="B1271" s="18">
        <v>19.899999999999999</v>
      </c>
      <c r="C1271" s="18">
        <v>93</v>
      </c>
      <c r="D1271" s="18">
        <v>19.899999999999999</v>
      </c>
      <c r="E1271" s="18">
        <v>1.8</v>
      </c>
      <c r="F1271" s="18">
        <v>3.6</v>
      </c>
      <c r="G1271" s="18">
        <v>303</v>
      </c>
      <c r="H1271" s="18">
        <v>1019.3</v>
      </c>
      <c r="I1271" s="18">
        <v>0</v>
      </c>
      <c r="J1271" s="18">
        <v>1.8</v>
      </c>
      <c r="K1271" s="18">
        <v>2.5</v>
      </c>
      <c r="L1271" s="18">
        <v>3.3</v>
      </c>
      <c r="M1271" s="18">
        <v>22.6</v>
      </c>
      <c r="N1271">
        <v>228.9</v>
      </c>
      <c r="O1271">
        <v>19.399999999999999</v>
      </c>
      <c r="P1271">
        <v>19.600000000000001</v>
      </c>
      <c r="Q1271" s="117">
        <v>0.87638888888888899</v>
      </c>
      <c r="S1271" s="216">
        <f t="shared" si="65"/>
        <v>19.600000000000001</v>
      </c>
      <c r="T1271" s="216">
        <f t="shared" si="64"/>
        <v>-2.2999999999999972</v>
      </c>
      <c r="U1271" s="208">
        <f t="shared" si="63"/>
        <v>60</v>
      </c>
      <c r="V1271" s="210"/>
      <c r="W1271" s="238" t="str">
        <f t="shared" si="66"/>
        <v/>
      </c>
      <c r="X1271" s="350"/>
      <c r="AT1271" s="129"/>
      <c r="AV1271" s="114"/>
      <c r="AW1271" s="18"/>
      <c r="AY1271" s="130"/>
    </row>
    <row r="1272" spans="2:51" x14ac:dyDescent="0.25">
      <c r="B1272" s="18">
        <v>19.899999999999999</v>
      </c>
      <c r="C1272" s="18">
        <v>93</v>
      </c>
      <c r="D1272" s="18">
        <v>19.899999999999999</v>
      </c>
      <c r="E1272" s="18">
        <v>4.3</v>
      </c>
      <c r="F1272" s="18">
        <v>5.4</v>
      </c>
      <c r="G1272" s="18">
        <v>264</v>
      </c>
      <c r="H1272" s="18">
        <v>1019.4</v>
      </c>
      <c r="I1272" s="18">
        <v>0</v>
      </c>
      <c r="J1272" s="18">
        <v>1.8</v>
      </c>
      <c r="K1272" s="18">
        <v>2.5</v>
      </c>
      <c r="L1272" s="18">
        <v>3.3</v>
      </c>
      <c r="M1272" s="18">
        <v>22.6</v>
      </c>
      <c r="N1272">
        <v>228.9</v>
      </c>
      <c r="O1272">
        <v>19.399999999999999</v>
      </c>
      <c r="P1272">
        <v>19.600000000000001</v>
      </c>
      <c r="Q1272" s="117">
        <v>0.87708333333333299</v>
      </c>
      <c r="S1272" s="216">
        <f t="shared" si="65"/>
        <v>19.600000000000001</v>
      </c>
      <c r="T1272" s="216">
        <f t="shared" si="64"/>
        <v>-2.2999999999999972</v>
      </c>
      <c r="U1272" s="208">
        <f t="shared" si="63"/>
        <v>60</v>
      </c>
      <c r="V1272" s="210"/>
      <c r="W1272" s="238" t="str">
        <f t="shared" si="66"/>
        <v/>
      </c>
      <c r="X1272" s="350"/>
      <c r="AT1272" s="129"/>
      <c r="AV1272" s="114"/>
      <c r="AW1272" s="18"/>
      <c r="AY1272" s="130"/>
    </row>
    <row r="1273" spans="2:51" x14ac:dyDescent="0.25">
      <c r="B1273" s="18">
        <v>19.899999999999999</v>
      </c>
      <c r="C1273" s="18">
        <v>93</v>
      </c>
      <c r="D1273" s="18">
        <v>19.899999999999999</v>
      </c>
      <c r="E1273" s="18">
        <v>6.1</v>
      </c>
      <c r="F1273" s="18">
        <v>7.2</v>
      </c>
      <c r="G1273" s="18">
        <v>280</v>
      </c>
      <c r="H1273" s="18">
        <v>1019.5</v>
      </c>
      <c r="I1273" s="18">
        <v>0</v>
      </c>
      <c r="J1273" s="18">
        <v>1.8</v>
      </c>
      <c r="K1273" s="18">
        <v>2.5</v>
      </c>
      <c r="L1273" s="18">
        <v>3.3</v>
      </c>
      <c r="M1273" s="18">
        <v>22.6</v>
      </c>
      <c r="N1273">
        <v>228.9</v>
      </c>
      <c r="O1273">
        <v>19.3</v>
      </c>
      <c r="P1273">
        <v>19.5</v>
      </c>
      <c r="Q1273" s="117">
        <v>0.87777777777777799</v>
      </c>
      <c r="S1273" s="216">
        <f t="shared" si="65"/>
        <v>19.5</v>
      </c>
      <c r="T1273" s="216">
        <f t="shared" si="64"/>
        <v>-2.3999999999999986</v>
      </c>
      <c r="U1273" s="208">
        <f t="shared" si="63"/>
        <v>60</v>
      </c>
      <c r="V1273" s="210"/>
      <c r="W1273" s="238" t="str">
        <f t="shared" si="66"/>
        <v/>
      </c>
      <c r="X1273" s="350"/>
      <c r="AT1273" s="129"/>
      <c r="AV1273" s="114"/>
      <c r="AW1273" s="18"/>
      <c r="AY1273" s="130"/>
    </row>
    <row r="1274" spans="2:51" x14ac:dyDescent="0.25">
      <c r="B1274" s="18">
        <v>19.899999999999999</v>
      </c>
      <c r="C1274" s="18">
        <v>93</v>
      </c>
      <c r="D1274" s="18">
        <v>19.899999999999999</v>
      </c>
      <c r="E1274" s="18">
        <v>5</v>
      </c>
      <c r="F1274" s="18">
        <v>7.2</v>
      </c>
      <c r="G1274" s="18">
        <v>289</v>
      </c>
      <c r="H1274" s="18">
        <v>1019.3</v>
      </c>
      <c r="I1274" s="18">
        <v>0</v>
      </c>
      <c r="J1274" s="18">
        <v>1.8</v>
      </c>
      <c r="K1274" s="18">
        <v>2.5</v>
      </c>
      <c r="L1274" s="18">
        <v>3.3</v>
      </c>
      <c r="M1274" s="18">
        <v>22.6</v>
      </c>
      <c r="N1274">
        <v>228.9</v>
      </c>
      <c r="O1274">
        <v>19.3</v>
      </c>
      <c r="P1274">
        <v>19.5</v>
      </c>
      <c r="Q1274" s="117">
        <v>0.87847222222222199</v>
      </c>
      <c r="S1274" s="216">
        <f t="shared" si="65"/>
        <v>19.5</v>
      </c>
      <c r="T1274" s="216">
        <f t="shared" si="64"/>
        <v>-2.3999999999999986</v>
      </c>
      <c r="U1274" s="208">
        <f t="shared" si="63"/>
        <v>60</v>
      </c>
      <c r="V1274" s="210"/>
      <c r="W1274" s="238" t="str">
        <f t="shared" si="66"/>
        <v/>
      </c>
      <c r="X1274" s="350"/>
      <c r="AT1274" s="129"/>
      <c r="AV1274" s="114"/>
      <c r="AW1274" s="18"/>
      <c r="AY1274" s="130"/>
    </row>
    <row r="1275" spans="2:51" x14ac:dyDescent="0.25">
      <c r="B1275" s="18">
        <v>19.899999999999999</v>
      </c>
      <c r="C1275" s="18">
        <v>93</v>
      </c>
      <c r="D1275" s="18">
        <v>19.899999999999999</v>
      </c>
      <c r="E1275" s="18">
        <v>3.6</v>
      </c>
      <c r="F1275" s="18">
        <v>3.6</v>
      </c>
      <c r="G1275" s="18">
        <v>358</v>
      </c>
      <c r="H1275" s="18">
        <v>1019.6</v>
      </c>
      <c r="I1275" s="18">
        <v>0</v>
      </c>
      <c r="J1275" s="18">
        <v>1.5</v>
      </c>
      <c r="K1275" s="18">
        <v>2.5</v>
      </c>
      <c r="L1275" s="18">
        <v>3.3</v>
      </c>
      <c r="M1275" s="18">
        <v>22.6</v>
      </c>
      <c r="N1275">
        <v>228.9</v>
      </c>
      <c r="O1275">
        <v>19.3</v>
      </c>
      <c r="P1275">
        <v>19.5</v>
      </c>
      <c r="Q1275" s="117">
        <v>0.87916666666666698</v>
      </c>
      <c r="S1275" s="216">
        <f t="shared" si="65"/>
        <v>19.5</v>
      </c>
      <c r="T1275" s="216">
        <f t="shared" si="64"/>
        <v>-2.3999999999999986</v>
      </c>
      <c r="U1275" s="208">
        <f t="shared" si="63"/>
        <v>60</v>
      </c>
      <c r="V1275" s="210"/>
      <c r="W1275" s="238" t="str">
        <f t="shared" si="66"/>
        <v/>
      </c>
      <c r="X1275" s="350"/>
      <c r="AT1275" s="129"/>
      <c r="AV1275" s="114"/>
      <c r="AW1275" s="18"/>
      <c r="AY1275" s="130"/>
    </row>
    <row r="1276" spans="2:51" x14ac:dyDescent="0.25">
      <c r="B1276" s="18">
        <v>19.899999999999999</v>
      </c>
      <c r="C1276" s="18">
        <v>93</v>
      </c>
      <c r="D1276" s="18">
        <v>19.899999999999999</v>
      </c>
      <c r="E1276" s="18">
        <v>6.1</v>
      </c>
      <c r="F1276" s="18">
        <v>7.2</v>
      </c>
      <c r="G1276" s="18">
        <v>308</v>
      </c>
      <c r="H1276" s="18">
        <v>1019.4</v>
      </c>
      <c r="I1276" s="18">
        <v>0</v>
      </c>
      <c r="J1276" s="18">
        <v>1.5</v>
      </c>
      <c r="K1276" s="18">
        <v>2.5</v>
      </c>
      <c r="L1276" s="18">
        <v>3.3</v>
      </c>
      <c r="M1276" s="18">
        <v>22.6</v>
      </c>
      <c r="N1276">
        <v>228.9</v>
      </c>
      <c r="O1276">
        <v>19.3</v>
      </c>
      <c r="P1276">
        <v>19.5</v>
      </c>
      <c r="Q1276" s="117">
        <v>0.87986111111111098</v>
      </c>
      <c r="S1276" s="216">
        <f t="shared" si="65"/>
        <v>19.5</v>
      </c>
      <c r="T1276" s="216">
        <f t="shared" si="64"/>
        <v>-2.3999999999999986</v>
      </c>
      <c r="U1276" s="208">
        <f t="shared" si="63"/>
        <v>60</v>
      </c>
      <c r="V1276" s="210"/>
      <c r="W1276" s="238" t="str">
        <f t="shared" si="66"/>
        <v/>
      </c>
      <c r="X1276" s="350"/>
      <c r="AT1276" s="129"/>
      <c r="AV1276" s="114"/>
      <c r="AW1276" s="18"/>
      <c r="AY1276" s="130"/>
    </row>
    <row r="1277" spans="2:51" x14ac:dyDescent="0.25">
      <c r="B1277" s="18">
        <v>19.899999999999999</v>
      </c>
      <c r="C1277" s="18">
        <v>93</v>
      </c>
      <c r="D1277" s="18">
        <v>19.899999999999999</v>
      </c>
      <c r="E1277" s="18">
        <v>6.1</v>
      </c>
      <c r="F1277" s="18">
        <v>9.4</v>
      </c>
      <c r="G1277" s="18">
        <v>278</v>
      </c>
      <c r="H1277" s="18">
        <v>1019.3</v>
      </c>
      <c r="I1277" s="18">
        <v>0</v>
      </c>
      <c r="J1277" s="18">
        <v>1.5</v>
      </c>
      <c r="K1277" s="18">
        <v>2.5</v>
      </c>
      <c r="L1277" s="18">
        <v>3.3</v>
      </c>
      <c r="M1277" s="18">
        <v>22.6</v>
      </c>
      <c r="N1277">
        <v>228.9</v>
      </c>
      <c r="O1277">
        <v>19.3</v>
      </c>
      <c r="P1277">
        <v>19.5</v>
      </c>
      <c r="Q1277" s="117">
        <v>0.88055555555555598</v>
      </c>
      <c r="S1277" s="216">
        <f t="shared" si="65"/>
        <v>19.5</v>
      </c>
      <c r="T1277" s="216">
        <f t="shared" si="64"/>
        <v>-2.3999999999999986</v>
      </c>
      <c r="U1277" s="208">
        <f t="shared" si="63"/>
        <v>60</v>
      </c>
      <c r="V1277" s="210"/>
      <c r="W1277" s="238" t="str">
        <f t="shared" si="66"/>
        <v/>
      </c>
      <c r="X1277" s="350"/>
      <c r="AT1277" s="129"/>
      <c r="AV1277" s="114"/>
      <c r="AW1277" s="18"/>
      <c r="AY1277" s="130"/>
    </row>
    <row r="1278" spans="2:51" x14ac:dyDescent="0.25">
      <c r="B1278" s="18">
        <v>19.899999999999999</v>
      </c>
      <c r="C1278" s="18">
        <v>93</v>
      </c>
      <c r="D1278" s="18">
        <v>19.899999999999999</v>
      </c>
      <c r="E1278" s="18">
        <v>5.4</v>
      </c>
      <c r="F1278" s="18">
        <v>7.2</v>
      </c>
      <c r="G1278" s="18">
        <v>280</v>
      </c>
      <c r="H1278" s="18">
        <v>1019.2</v>
      </c>
      <c r="I1278" s="18">
        <v>0</v>
      </c>
      <c r="J1278" s="18">
        <v>1.5</v>
      </c>
      <c r="K1278" s="18">
        <v>2.5</v>
      </c>
      <c r="L1278" s="18">
        <v>3.3</v>
      </c>
      <c r="M1278" s="18">
        <v>22.6</v>
      </c>
      <c r="N1278">
        <v>228.9</v>
      </c>
      <c r="O1278">
        <v>19.3</v>
      </c>
      <c r="P1278">
        <v>19.5</v>
      </c>
      <c r="Q1278" s="117">
        <v>0.88124999999999998</v>
      </c>
      <c r="S1278" s="216">
        <f t="shared" si="65"/>
        <v>19.5</v>
      </c>
      <c r="T1278" s="216">
        <f t="shared" si="64"/>
        <v>-2.3999999999999986</v>
      </c>
      <c r="U1278" s="208">
        <f t="shared" si="63"/>
        <v>60</v>
      </c>
      <c r="V1278" s="210"/>
      <c r="W1278" s="238" t="str">
        <f t="shared" si="66"/>
        <v/>
      </c>
      <c r="X1278" s="350"/>
      <c r="AT1278" s="129"/>
      <c r="AV1278" s="114"/>
      <c r="AW1278" s="18"/>
      <c r="AY1278" s="130"/>
    </row>
    <row r="1279" spans="2:51" x14ac:dyDescent="0.25">
      <c r="B1279" s="18">
        <v>19.899999999999999</v>
      </c>
      <c r="C1279" s="18">
        <v>93</v>
      </c>
      <c r="D1279" s="18">
        <v>19.899999999999999</v>
      </c>
      <c r="E1279" s="18">
        <v>6.5</v>
      </c>
      <c r="F1279" s="18">
        <v>9.4</v>
      </c>
      <c r="G1279" s="18">
        <v>322</v>
      </c>
      <c r="H1279" s="18">
        <v>1019.2</v>
      </c>
      <c r="I1279" s="18">
        <v>0</v>
      </c>
      <c r="J1279" s="18">
        <v>1.5</v>
      </c>
      <c r="K1279" s="18">
        <v>2.5</v>
      </c>
      <c r="L1279" s="18">
        <v>3.3</v>
      </c>
      <c r="M1279" s="18">
        <v>22.6</v>
      </c>
      <c r="N1279">
        <v>228.9</v>
      </c>
      <c r="O1279">
        <v>19.3</v>
      </c>
      <c r="P1279">
        <v>19.5</v>
      </c>
      <c r="Q1279" s="117">
        <v>0.88194444444444497</v>
      </c>
      <c r="S1279" s="216">
        <f t="shared" si="65"/>
        <v>19.5</v>
      </c>
      <c r="T1279" s="216">
        <f t="shared" si="64"/>
        <v>-2.3999999999999986</v>
      </c>
      <c r="U1279" s="208">
        <f t="shared" si="63"/>
        <v>60</v>
      </c>
      <c r="V1279" s="210"/>
      <c r="W1279" s="238" t="str">
        <f t="shared" si="66"/>
        <v/>
      </c>
      <c r="X1279" s="350"/>
      <c r="AT1279" s="129"/>
      <c r="AV1279" s="114"/>
      <c r="AW1279" s="18"/>
      <c r="AY1279" s="130"/>
    </row>
    <row r="1280" spans="2:51" x14ac:dyDescent="0.25">
      <c r="B1280" s="18">
        <v>19.8</v>
      </c>
      <c r="C1280" s="18">
        <v>93</v>
      </c>
      <c r="D1280" s="18">
        <v>19.8</v>
      </c>
      <c r="E1280" s="18">
        <v>3.2</v>
      </c>
      <c r="F1280" s="18">
        <v>5.4</v>
      </c>
      <c r="G1280" s="18">
        <v>259</v>
      </c>
      <c r="H1280" s="18">
        <v>1019.3</v>
      </c>
      <c r="I1280" s="18">
        <v>0</v>
      </c>
      <c r="J1280" s="18">
        <v>1.5</v>
      </c>
      <c r="K1280" s="18">
        <v>2.5</v>
      </c>
      <c r="L1280" s="18">
        <v>3.3</v>
      </c>
      <c r="M1280" s="18">
        <v>22.6</v>
      </c>
      <c r="N1280">
        <v>228.9</v>
      </c>
      <c r="O1280">
        <v>19.3</v>
      </c>
      <c r="P1280">
        <v>19.399999999999999</v>
      </c>
      <c r="Q1280" s="117">
        <v>0.88263888888888897</v>
      </c>
      <c r="S1280" s="216">
        <f t="shared" si="65"/>
        <v>19.399999999999999</v>
      </c>
      <c r="T1280" s="216">
        <f t="shared" si="64"/>
        <v>-2.4000000000000021</v>
      </c>
      <c r="U1280" s="208">
        <f t="shared" si="63"/>
        <v>60</v>
      </c>
      <c r="V1280" s="210"/>
      <c r="W1280" s="238" t="str">
        <f t="shared" si="66"/>
        <v/>
      </c>
      <c r="X1280" s="350"/>
      <c r="AT1280" s="129"/>
      <c r="AV1280" s="114"/>
      <c r="AW1280" s="18"/>
      <c r="AY1280" s="130"/>
    </row>
    <row r="1281" spans="2:51" x14ac:dyDescent="0.25">
      <c r="B1281" s="18">
        <v>19.899999999999999</v>
      </c>
      <c r="C1281" s="18">
        <v>93</v>
      </c>
      <c r="D1281" s="18">
        <v>19.899999999999999</v>
      </c>
      <c r="E1281" s="18">
        <v>2.2000000000000002</v>
      </c>
      <c r="F1281" s="18">
        <v>3.6</v>
      </c>
      <c r="G1281" s="18">
        <v>172</v>
      </c>
      <c r="H1281" s="18">
        <v>1019.4</v>
      </c>
      <c r="I1281" s="18">
        <v>0</v>
      </c>
      <c r="J1281" s="18">
        <v>1.5</v>
      </c>
      <c r="K1281" s="18">
        <v>2.5</v>
      </c>
      <c r="L1281" s="18">
        <v>3.3</v>
      </c>
      <c r="M1281" s="18">
        <v>22.6</v>
      </c>
      <c r="N1281">
        <v>228.9</v>
      </c>
      <c r="O1281">
        <v>19.3</v>
      </c>
      <c r="P1281">
        <v>19.399999999999999</v>
      </c>
      <c r="Q1281" s="117">
        <v>0.88333333333333297</v>
      </c>
      <c r="S1281" s="216">
        <f t="shared" si="65"/>
        <v>19.399999999999999</v>
      </c>
      <c r="T1281" s="216">
        <f t="shared" si="64"/>
        <v>-2.5</v>
      </c>
      <c r="U1281" s="208">
        <f t="shared" si="63"/>
        <v>60</v>
      </c>
      <c r="V1281" s="210"/>
      <c r="W1281" s="238" t="str">
        <f t="shared" si="66"/>
        <v/>
      </c>
      <c r="X1281" s="350"/>
      <c r="AT1281" s="129"/>
      <c r="AV1281" s="114"/>
      <c r="AW1281" s="18"/>
      <c r="AY1281" s="130"/>
    </row>
    <row r="1282" spans="2:51" x14ac:dyDescent="0.25">
      <c r="B1282" s="18">
        <v>19.899999999999999</v>
      </c>
      <c r="C1282" s="18">
        <v>93</v>
      </c>
      <c r="D1282" s="18">
        <v>19.899999999999999</v>
      </c>
      <c r="E1282" s="18">
        <v>4.7</v>
      </c>
      <c r="F1282" s="18">
        <v>7.2</v>
      </c>
      <c r="G1282" s="18">
        <v>282</v>
      </c>
      <c r="H1282" s="18">
        <v>1019.3</v>
      </c>
      <c r="I1282" s="18">
        <v>0</v>
      </c>
      <c r="J1282" s="18">
        <v>1.5</v>
      </c>
      <c r="K1282" s="18">
        <v>2.5</v>
      </c>
      <c r="L1282" s="18">
        <v>3.3</v>
      </c>
      <c r="M1282" s="18">
        <v>22.6</v>
      </c>
      <c r="N1282">
        <v>228.9</v>
      </c>
      <c r="O1282">
        <v>19.2</v>
      </c>
      <c r="P1282">
        <v>19.399999999999999</v>
      </c>
      <c r="Q1282" s="117">
        <v>0.88402777777777797</v>
      </c>
      <c r="S1282" s="216">
        <f t="shared" si="65"/>
        <v>19.399999999999999</v>
      </c>
      <c r="T1282" s="216">
        <f t="shared" si="64"/>
        <v>-2.5</v>
      </c>
      <c r="U1282" s="208">
        <f t="shared" si="63"/>
        <v>60</v>
      </c>
      <c r="V1282" s="210"/>
      <c r="W1282" s="238" t="str">
        <f t="shared" si="66"/>
        <v/>
      </c>
      <c r="X1282" s="350"/>
      <c r="AT1282" s="129"/>
      <c r="AV1282" s="114"/>
      <c r="AW1282" s="18"/>
      <c r="AY1282" s="130"/>
    </row>
    <row r="1283" spans="2:51" x14ac:dyDescent="0.25">
      <c r="B1283" s="18">
        <v>19.899999999999999</v>
      </c>
      <c r="C1283" s="18">
        <v>93</v>
      </c>
      <c r="D1283" s="18">
        <v>19.899999999999999</v>
      </c>
      <c r="E1283" s="18">
        <v>2.9</v>
      </c>
      <c r="F1283" s="18">
        <v>3.6</v>
      </c>
      <c r="G1283" s="18">
        <v>253</v>
      </c>
      <c r="H1283" s="18">
        <v>1019.3</v>
      </c>
      <c r="I1283" s="18">
        <v>0</v>
      </c>
      <c r="J1283" s="18">
        <v>1.5</v>
      </c>
      <c r="K1283" s="18">
        <v>2.5</v>
      </c>
      <c r="L1283" s="18">
        <v>3.3</v>
      </c>
      <c r="M1283" s="18">
        <v>22.6</v>
      </c>
      <c r="N1283">
        <v>228.9</v>
      </c>
      <c r="O1283">
        <v>19.2</v>
      </c>
      <c r="P1283">
        <v>19.399999999999999</v>
      </c>
      <c r="Q1283" s="117">
        <v>0.88472222222222197</v>
      </c>
      <c r="S1283" s="216">
        <f t="shared" si="65"/>
        <v>19.399999999999999</v>
      </c>
      <c r="T1283" s="216">
        <f t="shared" si="64"/>
        <v>-2.5</v>
      </c>
      <c r="U1283" s="208">
        <f t="shared" si="63"/>
        <v>60</v>
      </c>
      <c r="V1283" s="210"/>
      <c r="W1283" s="238" t="str">
        <f t="shared" si="66"/>
        <v/>
      </c>
      <c r="X1283" s="350"/>
      <c r="AT1283" s="129"/>
      <c r="AV1283" s="114"/>
      <c r="AW1283" s="18"/>
      <c r="AY1283" s="130"/>
    </row>
    <row r="1284" spans="2:51" x14ac:dyDescent="0.25">
      <c r="B1284" s="18">
        <v>19.8</v>
      </c>
      <c r="C1284" s="18">
        <v>93</v>
      </c>
      <c r="D1284" s="18">
        <v>19.8</v>
      </c>
      <c r="E1284" s="18">
        <v>3.6</v>
      </c>
      <c r="F1284" s="18">
        <v>3.6</v>
      </c>
      <c r="G1284" s="18">
        <v>324</v>
      </c>
      <c r="H1284" s="18">
        <v>1019.3</v>
      </c>
      <c r="I1284" s="18">
        <v>0</v>
      </c>
      <c r="J1284" s="18">
        <v>1.5</v>
      </c>
      <c r="K1284" s="18">
        <v>2.5</v>
      </c>
      <c r="L1284" s="18">
        <v>3.3</v>
      </c>
      <c r="M1284" s="18">
        <v>22.6</v>
      </c>
      <c r="N1284">
        <v>228.9</v>
      </c>
      <c r="O1284">
        <v>19.2</v>
      </c>
      <c r="P1284">
        <v>19.399999999999999</v>
      </c>
      <c r="Q1284" s="117">
        <v>0.88541666666666696</v>
      </c>
      <c r="S1284" s="216">
        <f t="shared" si="65"/>
        <v>19.399999999999999</v>
      </c>
      <c r="T1284" s="216">
        <f t="shared" si="64"/>
        <v>-2.4000000000000021</v>
      </c>
      <c r="U1284" s="208">
        <f t="shared" si="63"/>
        <v>60</v>
      </c>
      <c r="V1284" s="210"/>
      <c r="W1284" s="238" t="str">
        <f t="shared" si="66"/>
        <v/>
      </c>
      <c r="X1284" s="350"/>
      <c r="AT1284" s="129"/>
      <c r="AV1284" s="114"/>
      <c r="AW1284" s="18"/>
      <c r="AY1284" s="130"/>
    </row>
    <row r="1285" spans="2:51" x14ac:dyDescent="0.25">
      <c r="B1285" s="18">
        <v>19.8</v>
      </c>
      <c r="C1285" s="18">
        <v>93</v>
      </c>
      <c r="D1285" s="18">
        <v>19.8</v>
      </c>
      <c r="E1285" s="18">
        <v>4.7</v>
      </c>
      <c r="F1285" s="18">
        <v>5.4</v>
      </c>
      <c r="G1285" s="18">
        <v>250</v>
      </c>
      <c r="H1285" s="18">
        <v>1019.6</v>
      </c>
      <c r="I1285" s="18">
        <v>0</v>
      </c>
      <c r="J1285" s="18">
        <v>1.5</v>
      </c>
      <c r="K1285" s="18">
        <v>2.5</v>
      </c>
      <c r="L1285" s="18">
        <v>3.3</v>
      </c>
      <c r="M1285" s="18">
        <v>22.6</v>
      </c>
      <c r="N1285">
        <v>228.9</v>
      </c>
      <c r="O1285">
        <v>19.2</v>
      </c>
      <c r="P1285">
        <v>19.399999999999999</v>
      </c>
      <c r="Q1285" s="117">
        <v>0.88611111111111096</v>
      </c>
      <c r="S1285" s="216">
        <f t="shared" si="65"/>
        <v>19.399999999999999</v>
      </c>
      <c r="T1285" s="216">
        <f t="shared" si="64"/>
        <v>-2.4000000000000021</v>
      </c>
      <c r="U1285" s="208">
        <f t="shared" si="63"/>
        <v>60</v>
      </c>
      <c r="V1285" s="210"/>
      <c r="W1285" s="238" t="str">
        <f t="shared" si="66"/>
        <v/>
      </c>
      <c r="X1285" s="350"/>
      <c r="AT1285" s="129"/>
      <c r="AV1285" s="114"/>
      <c r="AW1285" s="18"/>
      <c r="AY1285" s="130"/>
    </row>
    <row r="1286" spans="2:51" x14ac:dyDescent="0.25">
      <c r="B1286" s="18">
        <v>19.8</v>
      </c>
      <c r="C1286" s="18">
        <v>93</v>
      </c>
      <c r="D1286" s="18">
        <v>19.8</v>
      </c>
      <c r="E1286" s="18">
        <v>3.6</v>
      </c>
      <c r="F1286" s="18">
        <v>3.6</v>
      </c>
      <c r="G1286" s="18">
        <v>71</v>
      </c>
      <c r="H1286" s="18">
        <v>1019.5</v>
      </c>
      <c r="I1286" s="18">
        <v>0</v>
      </c>
      <c r="J1286" s="18">
        <v>1.5</v>
      </c>
      <c r="K1286" s="18">
        <v>2.5</v>
      </c>
      <c r="L1286" s="18">
        <v>3.3</v>
      </c>
      <c r="M1286" s="18">
        <v>22.6</v>
      </c>
      <c r="N1286">
        <v>228.9</v>
      </c>
      <c r="O1286">
        <v>19.2</v>
      </c>
      <c r="P1286">
        <v>19.399999999999999</v>
      </c>
      <c r="Q1286" s="117">
        <v>0.88680555555555596</v>
      </c>
      <c r="S1286" s="216">
        <f t="shared" si="65"/>
        <v>19.399999999999999</v>
      </c>
      <c r="T1286" s="216">
        <f t="shared" si="64"/>
        <v>-2.4000000000000021</v>
      </c>
      <c r="U1286" s="208">
        <f t="shared" si="63"/>
        <v>60</v>
      </c>
      <c r="V1286" s="210"/>
      <c r="W1286" s="238" t="str">
        <f t="shared" si="66"/>
        <v/>
      </c>
      <c r="X1286" s="350"/>
      <c r="AT1286" s="129"/>
      <c r="AV1286" s="114"/>
      <c r="AW1286" s="18"/>
      <c r="AY1286" s="130"/>
    </row>
    <row r="1287" spans="2:51" x14ac:dyDescent="0.25">
      <c r="B1287" s="18">
        <v>19.8</v>
      </c>
      <c r="C1287" s="18">
        <v>93</v>
      </c>
      <c r="D1287" s="18">
        <v>19.8</v>
      </c>
      <c r="E1287" s="18">
        <v>2.2000000000000002</v>
      </c>
      <c r="F1287" s="18">
        <v>3.6</v>
      </c>
      <c r="G1287" s="18">
        <v>49</v>
      </c>
      <c r="H1287" s="18">
        <v>1019.5</v>
      </c>
      <c r="I1287" s="18">
        <v>0</v>
      </c>
      <c r="J1287" s="18">
        <v>1.5</v>
      </c>
      <c r="K1287" s="18">
        <v>2.5</v>
      </c>
      <c r="L1287" s="18">
        <v>3.3</v>
      </c>
      <c r="M1287" s="18">
        <v>22.6</v>
      </c>
      <c r="N1287">
        <v>228.9</v>
      </c>
      <c r="O1287">
        <v>19.2</v>
      </c>
      <c r="P1287">
        <v>19.399999999999999</v>
      </c>
      <c r="Q1287" s="117">
        <v>0.88749999999999996</v>
      </c>
      <c r="S1287" s="216">
        <f t="shared" si="65"/>
        <v>19.399999999999999</v>
      </c>
      <c r="T1287" s="216">
        <f t="shared" si="64"/>
        <v>-2.4000000000000021</v>
      </c>
      <c r="U1287" s="208">
        <f t="shared" si="63"/>
        <v>60</v>
      </c>
      <c r="V1287" s="210"/>
      <c r="W1287" s="238" t="str">
        <f t="shared" si="66"/>
        <v/>
      </c>
      <c r="X1287" s="350"/>
      <c r="AT1287" s="129"/>
      <c r="AV1287" s="114"/>
      <c r="AW1287" s="18"/>
      <c r="AY1287" s="130"/>
    </row>
    <row r="1288" spans="2:51" x14ac:dyDescent="0.25">
      <c r="B1288" s="18">
        <v>19.8</v>
      </c>
      <c r="C1288" s="18">
        <v>93</v>
      </c>
      <c r="D1288" s="18">
        <v>19.8</v>
      </c>
      <c r="E1288" s="18">
        <v>4</v>
      </c>
      <c r="F1288" s="18">
        <v>5.4</v>
      </c>
      <c r="G1288" s="18">
        <v>260</v>
      </c>
      <c r="H1288" s="18">
        <v>1019.6</v>
      </c>
      <c r="I1288" s="18">
        <v>0</v>
      </c>
      <c r="J1288" s="18">
        <v>1.5</v>
      </c>
      <c r="K1288" s="18">
        <v>2.5</v>
      </c>
      <c r="L1288" s="18">
        <v>3.3</v>
      </c>
      <c r="M1288" s="18">
        <v>22.6</v>
      </c>
      <c r="N1288">
        <v>228.9</v>
      </c>
      <c r="O1288">
        <v>19.2</v>
      </c>
      <c r="P1288">
        <v>19.399999999999999</v>
      </c>
      <c r="Q1288" s="117">
        <v>0.88819444444444495</v>
      </c>
      <c r="S1288" s="216">
        <f t="shared" si="65"/>
        <v>19.399999999999999</v>
      </c>
      <c r="T1288" s="216">
        <f t="shared" si="64"/>
        <v>-2.4000000000000021</v>
      </c>
      <c r="U1288" s="208">
        <f t="shared" si="63"/>
        <v>60</v>
      </c>
      <c r="V1288" s="210"/>
      <c r="W1288" s="238" t="str">
        <f t="shared" si="66"/>
        <v/>
      </c>
      <c r="X1288" s="350"/>
      <c r="AT1288" s="129"/>
      <c r="AV1288" s="114"/>
      <c r="AW1288" s="18"/>
      <c r="AY1288" s="130"/>
    </row>
    <row r="1289" spans="2:51" x14ac:dyDescent="0.25">
      <c r="B1289" s="18">
        <v>19.8</v>
      </c>
      <c r="C1289" s="18">
        <v>93</v>
      </c>
      <c r="D1289" s="18">
        <v>19.8</v>
      </c>
      <c r="E1289" s="18">
        <v>3.6</v>
      </c>
      <c r="F1289" s="18">
        <v>3.6</v>
      </c>
      <c r="G1289" s="18">
        <v>305</v>
      </c>
      <c r="H1289" s="18">
        <v>1019.3</v>
      </c>
      <c r="I1289" s="18">
        <v>0</v>
      </c>
      <c r="J1289" s="18">
        <v>1.5</v>
      </c>
      <c r="K1289" s="18">
        <v>2.5</v>
      </c>
      <c r="L1289" s="18">
        <v>3.3</v>
      </c>
      <c r="M1289" s="18">
        <v>22.6</v>
      </c>
      <c r="N1289">
        <v>228.9</v>
      </c>
      <c r="O1289">
        <v>19.2</v>
      </c>
      <c r="P1289">
        <v>19.399999999999999</v>
      </c>
      <c r="Q1289" s="117">
        <v>0.88888888888888895</v>
      </c>
      <c r="S1289" s="216">
        <f t="shared" si="65"/>
        <v>19.399999999999999</v>
      </c>
      <c r="T1289" s="216">
        <f t="shared" si="64"/>
        <v>-2.4000000000000021</v>
      </c>
      <c r="U1289" s="208">
        <f t="shared" si="63"/>
        <v>60</v>
      </c>
      <c r="V1289" s="210"/>
      <c r="W1289" s="238" t="str">
        <f t="shared" si="66"/>
        <v/>
      </c>
      <c r="X1289" s="350"/>
      <c r="AT1289" s="129"/>
      <c r="AV1289" s="114"/>
      <c r="AW1289" s="18"/>
      <c r="AY1289" s="130"/>
    </row>
    <row r="1290" spans="2:51" x14ac:dyDescent="0.25">
      <c r="B1290" s="18">
        <v>19.8</v>
      </c>
      <c r="C1290" s="18">
        <v>93</v>
      </c>
      <c r="D1290" s="18">
        <v>19.8</v>
      </c>
      <c r="E1290" s="18">
        <v>2.2000000000000002</v>
      </c>
      <c r="F1290" s="18">
        <v>3.6</v>
      </c>
      <c r="G1290" s="18">
        <v>208</v>
      </c>
      <c r="H1290" s="18">
        <v>1019.4</v>
      </c>
      <c r="I1290" s="18">
        <v>0</v>
      </c>
      <c r="J1290" s="18">
        <v>1.5</v>
      </c>
      <c r="K1290" s="18">
        <v>2.5</v>
      </c>
      <c r="L1290" s="18">
        <v>3.3</v>
      </c>
      <c r="M1290" s="18">
        <v>22.6</v>
      </c>
      <c r="N1290">
        <v>228.9</v>
      </c>
      <c r="O1290">
        <v>19.2</v>
      </c>
      <c r="P1290">
        <v>19.399999999999999</v>
      </c>
      <c r="Q1290" s="117">
        <v>0.88958333333333295</v>
      </c>
      <c r="S1290" s="216">
        <f t="shared" si="65"/>
        <v>19.399999999999999</v>
      </c>
      <c r="T1290" s="216">
        <f t="shared" si="64"/>
        <v>-2.4000000000000021</v>
      </c>
      <c r="U1290" s="208">
        <f t="shared" si="63"/>
        <v>60</v>
      </c>
      <c r="V1290" s="210"/>
      <c r="W1290" s="238" t="str">
        <f t="shared" si="66"/>
        <v/>
      </c>
      <c r="X1290" s="350"/>
      <c r="AT1290" s="129"/>
      <c r="AV1290" s="114"/>
      <c r="AW1290" s="18"/>
      <c r="AY1290" s="130"/>
    </row>
    <row r="1291" spans="2:51" x14ac:dyDescent="0.25">
      <c r="B1291" s="18">
        <v>19.8</v>
      </c>
      <c r="C1291" s="18">
        <v>93</v>
      </c>
      <c r="D1291" s="18">
        <v>19.8</v>
      </c>
      <c r="E1291" s="18">
        <v>5.4</v>
      </c>
      <c r="F1291" s="18">
        <v>5.4</v>
      </c>
      <c r="G1291" s="18">
        <v>301</v>
      </c>
      <c r="H1291" s="18">
        <v>1019.6</v>
      </c>
      <c r="I1291" s="18">
        <v>0</v>
      </c>
      <c r="J1291" s="18">
        <v>1.5</v>
      </c>
      <c r="K1291" s="18">
        <v>2.5</v>
      </c>
      <c r="L1291" s="18">
        <v>3.3</v>
      </c>
      <c r="M1291" s="18">
        <v>22.6</v>
      </c>
      <c r="N1291">
        <v>228.9</v>
      </c>
      <c r="O1291">
        <v>19.2</v>
      </c>
      <c r="P1291">
        <v>19.399999999999999</v>
      </c>
      <c r="Q1291" s="117">
        <v>0.89027777777777795</v>
      </c>
      <c r="S1291" s="216">
        <f t="shared" si="65"/>
        <v>19.399999999999999</v>
      </c>
      <c r="T1291" s="216">
        <f t="shared" si="64"/>
        <v>-2.4000000000000021</v>
      </c>
      <c r="U1291" s="208">
        <f t="shared" si="63"/>
        <v>60</v>
      </c>
      <c r="V1291" s="210"/>
      <c r="W1291" s="238" t="str">
        <f t="shared" si="66"/>
        <v/>
      </c>
      <c r="X1291" s="350"/>
      <c r="AT1291" s="129"/>
      <c r="AV1291" s="114"/>
      <c r="AW1291" s="18"/>
      <c r="AY1291" s="130"/>
    </row>
    <row r="1292" spans="2:51" x14ac:dyDescent="0.25">
      <c r="B1292" s="18">
        <v>19.8</v>
      </c>
      <c r="C1292" s="18">
        <v>93</v>
      </c>
      <c r="D1292" s="18">
        <v>19.8</v>
      </c>
      <c r="E1292" s="18">
        <v>4</v>
      </c>
      <c r="F1292" s="18">
        <v>5.4</v>
      </c>
      <c r="G1292" s="18">
        <v>294</v>
      </c>
      <c r="H1292" s="18">
        <v>1019.4</v>
      </c>
      <c r="I1292" s="18">
        <v>0</v>
      </c>
      <c r="J1292" s="18">
        <v>1.5</v>
      </c>
      <c r="K1292" s="18">
        <v>2.5</v>
      </c>
      <c r="L1292" s="18">
        <v>3.3</v>
      </c>
      <c r="M1292" s="18">
        <v>22.6</v>
      </c>
      <c r="N1292">
        <v>228.9</v>
      </c>
      <c r="O1292">
        <v>19.2</v>
      </c>
      <c r="P1292">
        <v>19.3</v>
      </c>
      <c r="Q1292" s="117">
        <v>0.89097222222222205</v>
      </c>
      <c r="S1292" s="216">
        <f t="shared" si="65"/>
        <v>19.3</v>
      </c>
      <c r="T1292" s="216">
        <f t="shared" si="64"/>
        <v>-2.5</v>
      </c>
      <c r="U1292" s="208">
        <f t="shared" ref="U1292:U1332" si="67">IF(J1292&gt;0,60,"")</f>
        <v>60</v>
      </c>
      <c r="V1292" s="210"/>
      <c r="W1292" s="238" t="str">
        <f t="shared" si="66"/>
        <v/>
      </c>
      <c r="X1292" s="350"/>
      <c r="AT1292" s="129"/>
      <c r="AV1292" s="114"/>
      <c r="AW1292" s="18"/>
      <c r="AY1292" s="130"/>
    </row>
    <row r="1293" spans="2:51" x14ac:dyDescent="0.25">
      <c r="B1293" s="18">
        <v>19.8</v>
      </c>
      <c r="C1293" s="18">
        <v>93</v>
      </c>
      <c r="D1293" s="18">
        <v>19.8</v>
      </c>
      <c r="E1293" s="18">
        <v>4.3</v>
      </c>
      <c r="F1293" s="18">
        <v>5.4</v>
      </c>
      <c r="G1293" s="18">
        <v>268</v>
      </c>
      <c r="H1293" s="18">
        <v>1019.4</v>
      </c>
      <c r="I1293" s="18">
        <v>0</v>
      </c>
      <c r="J1293" s="18">
        <v>1.5</v>
      </c>
      <c r="K1293" s="18">
        <v>2.5</v>
      </c>
      <c r="L1293" s="18">
        <v>3.3</v>
      </c>
      <c r="M1293" s="18">
        <v>22.6</v>
      </c>
      <c r="N1293">
        <v>228.9</v>
      </c>
      <c r="O1293">
        <v>19.2</v>
      </c>
      <c r="P1293">
        <v>19.3</v>
      </c>
      <c r="Q1293" s="117">
        <v>0.89166666666666705</v>
      </c>
      <c r="S1293" s="216">
        <f t="shared" si="65"/>
        <v>19.3</v>
      </c>
      <c r="T1293" s="216">
        <f t="shared" si="64"/>
        <v>-2.5</v>
      </c>
      <c r="U1293" s="208">
        <f t="shared" si="67"/>
        <v>60</v>
      </c>
      <c r="V1293" s="210"/>
      <c r="W1293" s="238" t="str">
        <f t="shared" si="66"/>
        <v/>
      </c>
      <c r="X1293" s="350"/>
      <c r="AT1293" s="129"/>
      <c r="AV1293" s="114"/>
      <c r="AW1293" s="18"/>
      <c r="AY1293" s="130"/>
    </row>
    <row r="1294" spans="2:51" x14ac:dyDescent="0.25">
      <c r="B1294" s="18">
        <v>19.8</v>
      </c>
      <c r="C1294" s="18">
        <v>93</v>
      </c>
      <c r="D1294" s="18">
        <v>19.8</v>
      </c>
      <c r="E1294" s="18">
        <v>3.6</v>
      </c>
      <c r="F1294" s="18">
        <v>3.6</v>
      </c>
      <c r="G1294" s="18">
        <v>312</v>
      </c>
      <c r="H1294" s="18">
        <v>1019.4</v>
      </c>
      <c r="I1294" s="18">
        <v>0</v>
      </c>
      <c r="J1294" s="18">
        <v>1.5</v>
      </c>
      <c r="K1294" s="18">
        <v>2.5</v>
      </c>
      <c r="L1294" s="18">
        <v>3.3</v>
      </c>
      <c r="M1294" s="18">
        <v>22.6</v>
      </c>
      <c r="N1294">
        <v>228.9</v>
      </c>
      <c r="O1294">
        <v>19.2</v>
      </c>
      <c r="P1294">
        <v>19.3</v>
      </c>
      <c r="Q1294" s="117">
        <v>0.89236111111111105</v>
      </c>
      <c r="S1294" s="216">
        <f t="shared" si="65"/>
        <v>19.3</v>
      </c>
      <c r="T1294" s="216">
        <f t="shared" si="64"/>
        <v>-2.5</v>
      </c>
      <c r="U1294" s="208">
        <f t="shared" si="67"/>
        <v>60</v>
      </c>
      <c r="V1294" s="210"/>
      <c r="W1294" s="238" t="str">
        <f t="shared" si="66"/>
        <v/>
      </c>
      <c r="X1294" s="350"/>
      <c r="AT1294" s="129"/>
      <c r="AV1294" s="114"/>
      <c r="AW1294" s="18"/>
      <c r="AY1294" s="130"/>
    </row>
    <row r="1295" spans="2:51" x14ac:dyDescent="0.25">
      <c r="B1295" s="18">
        <v>19.8</v>
      </c>
      <c r="C1295" s="18">
        <v>93</v>
      </c>
      <c r="D1295" s="18">
        <v>19.8</v>
      </c>
      <c r="E1295" s="18">
        <v>3.6</v>
      </c>
      <c r="F1295" s="18">
        <v>3.6</v>
      </c>
      <c r="G1295" s="18">
        <v>279</v>
      </c>
      <c r="H1295" s="18">
        <v>1019.5</v>
      </c>
      <c r="I1295" s="18">
        <v>0</v>
      </c>
      <c r="J1295" s="18">
        <v>1.3</v>
      </c>
      <c r="K1295" s="18">
        <v>2.5</v>
      </c>
      <c r="L1295" s="18">
        <v>3.3</v>
      </c>
      <c r="M1295" s="18">
        <v>22.6</v>
      </c>
      <c r="N1295">
        <v>228.9</v>
      </c>
      <c r="O1295">
        <v>19.2</v>
      </c>
      <c r="P1295">
        <v>19.399999999999999</v>
      </c>
      <c r="Q1295" s="117">
        <v>0.89305555555555605</v>
      </c>
      <c r="S1295" s="216">
        <f t="shared" si="65"/>
        <v>19.399999999999999</v>
      </c>
      <c r="T1295" s="216">
        <f t="shared" si="64"/>
        <v>-2.4000000000000021</v>
      </c>
      <c r="U1295" s="208">
        <f t="shared" si="67"/>
        <v>60</v>
      </c>
      <c r="V1295" s="210"/>
      <c r="W1295" s="238" t="str">
        <f t="shared" si="66"/>
        <v/>
      </c>
      <c r="X1295" s="350"/>
      <c r="AT1295" s="129"/>
      <c r="AV1295" s="114"/>
      <c r="AW1295" s="18"/>
      <c r="AY1295" s="130"/>
    </row>
    <row r="1296" spans="2:51" x14ac:dyDescent="0.25">
      <c r="B1296" s="18">
        <v>19.899999999999999</v>
      </c>
      <c r="C1296" s="18">
        <v>93</v>
      </c>
      <c r="D1296" s="18">
        <v>19.899999999999999</v>
      </c>
      <c r="E1296" s="18">
        <v>8.6</v>
      </c>
      <c r="F1296" s="18">
        <v>11.2</v>
      </c>
      <c r="G1296" s="18">
        <v>280</v>
      </c>
      <c r="H1296" s="18">
        <v>1019.6</v>
      </c>
      <c r="I1296" s="18">
        <v>0</v>
      </c>
      <c r="J1296" s="18">
        <v>1.3</v>
      </c>
      <c r="K1296" s="18">
        <v>2.5</v>
      </c>
      <c r="L1296" s="18">
        <v>3.3</v>
      </c>
      <c r="M1296" s="18">
        <v>22.6</v>
      </c>
      <c r="N1296">
        <v>228.9</v>
      </c>
      <c r="O1296">
        <v>19.2</v>
      </c>
      <c r="P1296">
        <v>19.3</v>
      </c>
      <c r="Q1296" s="117">
        <v>0.89375000000000004</v>
      </c>
      <c r="S1296" s="216">
        <f t="shared" si="65"/>
        <v>19.3</v>
      </c>
      <c r="T1296" s="216">
        <f t="shared" ref="T1296:T1333" si="68">(S1296-B1296)-2</f>
        <v>-2.5999999999999979</v>
      </c>
      <c r="U1296" s="208">
        <f t="shared" si="67"/>
        <v>60</v>
      </c>
      <c r="V1296" s="210"/>
      <c r="W1296" s="238" t="str">
        <f t="shared" si="66"/>
        <v/>
      </c>
      <c r="X1296" s="350"/>
      <c r="AT1296" s="129"/>
      <c r="AV1296" s="114"/>
      <c r="AW1296" s="18"/>
      <c r="AY1296" s="130"/>
    </row>
    <row r="1297" spans="2:51" x14ac:dyDescent="0.25">
      <c r="B1297" s="18">
        <v>19.8</v>
      </c>
      <c r="C1297" s="18">
        <v>93</v>
      </c>
      <c r="D1297" s="18">
        <v>19.8</v>
      </c>
      <c r="E1297" s="18">
        <v>4</v>
      </c>
      <c r="F1297" s="18">
        <v>5.4</v>
      </c>
      <c r="G1297" s="18">
        <v>282</v>
      </c>
      <c r="H1297" s="18">
        <v>1019.4</v>
      </c>
      <c r="I1297" s="18">
        <v>0</v>
      </c>
      <c r="J1297" s="18">
        <v>1.3</v>
      </c>
      <c r="K1297" s="18">
        <v>2.5</v>
      </c>
      <c r="L1297" s="18">
        <v>3.3</v>
      </c>
      <c r="M1297" s="18">
        <v>22.6</v>
      </c>
      <c r="N1297">
        <v>228.9</v>
      </c>
      <c r="O1297">
        <v>19.2</v>
      </c>
      <c r="P1297">
        <v>19.399999999999999</v>
      </c>
      <c r="Q1297" s="117">
        <v>0.89444444444444404</v>
      </c>
      <c r="S1297" s="216">
        <f t="shared" ref="S1297:S1333" si="69">MAX(O1297,P1297)</f>
        <v>19.399999999999999</v>
      </c>
      <c r="T1297" s="216">
        <f t="shared" si="68"/>
        <v>-2.4000000000000021</v>
      </c>
      <c r="U1297" s="208">
        <f t="shared" si="67"/>
        <v>60</v>
      </c>
      <c r="V1297" s="210"/>
      <c r="W1297" s="238" t="str">
        <f t="shared" si="66"/>
        <v/>
      </c>
      <c r="X1297" s="350"/>
      <c r="AT1297" s="129"/>
      <c r="AV1297" s="114"/>
      <c r="AW1297" s="18"/>
      <c r="AY1297" s="130"/>
    </row>
    <row r="1298" spans="2:51" x14ac:dyDescent="0.25">
      <c r="B1298" s="18">
        <v>19.8</v>
      </c>
      <c r="C1298" s="18">
        <v>93</v>
      </c>
      <c r="D1298" s="18">
        <v>19.8</v>
      </c>
      <c r="E1298" s="18">
        <v>4.7</v>
      </c>
      <c r="F1298" s="18">
        <v>5.4</v>
      </c>
      <c r="G1298" s="18">
        <v>220</v>
      </c>
      <c r="H1298" s="18">
        <v>1019.7</v>
      </c>
      <c r="I1298" s="18">
        <v>0</v>
      </c>
      <c r="J1298" s="18">
        <v>1.3</v>
      </c>
      <c r="K1298" s="18">
        <v>2.5</v>
      </c>
      <c r="L1298" s="18">
        <v>3.3</v>
      </c>
      <c r="M1298" s="18">
        <v>22.6</v>
      </c>
      <c r="N1298">
        <v>228.9</v>
      </c>
      <c r="O1298">
        <v>19.2</v>
      </c>
      <c r="P1298">
        <v>19.399999999999999</v>
      </c>
      <c r="Q1298" s="117">
        <v>0.89513888888888904</v>
      </c>
      <c r="S1298" s="216">
        <f t="shared" si="69"/>
        <v>19.399999999999999</v>
      </c>
      <c r="T1298" s="216">
        <f t="shared" si="68"/>
        <v>-2.4000000000000021</v>
      </c>
      <c r="U1298" s="208">
        <f t="shared" si="67"/>
        <v>60</v>
      </c>
      <c r="V1298" s="210"/>
      <c r="W1298" s="238" t="str">
        <f t="shared" si="66"/>
        <v/>
      </c>
      <c r="X1298" s="350"/>
      <c r="AT1298" s="129"/>
      <c r="AV1298" s="114"/>
      <c r="AW1298" s="18"/>
      <c r="AY1298" s="130"/>
    </row>
    <row r="1299" spans="2:51" x14ac:dyDescent="0.25">
      <c r="B1299" s="18">
        <v>19.899999999999999</v>
      </c>
      <c r="C1299" s="18">
        <v>93</v>
      </c>
      <c r="D1299" s="18">
        <v>19.899999999999999</v>
      </c>
      <c r="E1299" s="18">
        <v>4.7</v>
      </c>
      <c r="F1299" s="18">
        <v>5.4</v>
      </c>
      <c r="G1299" s="18">
        <v>263</v>
      </c>
      <c r="H1299" s="18">
        <v>1019.6</v>
      </c>
      <c r="I1299" s="18">
        <v>0</v>
      </c>
      <c r="J1299" s="18">
        <v>1.3</v>
      </c>
      <c r="K1299" s="18">
        <v>2.5</v>
      </c>
      <c r="L1299" s="18">
        <v>3.3</v>
      </c>
      <c r="M1299" s="18">
        <v>22.6</v>
      </c>
      <c r="N1299">
        <v>228.9</v>
      </c>
      <c r="O1299">
        <v>19.2</v>
      </c>
      <c r="P1299">
        <v>19.399999999999999</v>
      </c>
      <c r="Q1299" s="117">
        <v>0.89583333333333304</v>
      </c>
      <c r="S1299" s="216">
        <f t="shared" si="69"/>
        <v>19.399999999999999</v>
      </c>
      <c r="T1299" s="216">
        <f t="shared" si="68"/>
        <v>-2.5</v>
      </c>
      <c r="U1299" s="208">
        <f t="shared" si="67"/>
        <v>60</v>
      </c>
      <c r="V1299" s="210"/>
      <c r="W1299" s="238" t="str">
        <f t="shared" si="66"/>
        <v/>
      </c>
      <c r="X1299" s="350"/>
      <c r="AT1299" s="129"/>
      <c r="AV1299" s="114"/>
      <c r="AW1299" s="18"/>
      <c r="AY1299" s="130"/>
    </row>
    <row r="1300" spans="2:51" x14ac:dyDescent="0.25">
      <c r="B1300" s="18">
        <v>19.899999999999999</v>
      </c>
      <c r="C1300" s="18">
        <v>93</v>
      </c>
      <c r="D1300" s="18">
        <v>19.899999999999999</v>
      </c>
      <c r="E1300" s="18">
        <v>5.4</v>
      </c>
      <c r="F1300" s="18">
        <v>7.2</v>
      </c>
      <c r="G1300" s="18">
        <v>265</v>
      </c>
      <c r="H1300" s="18">
        <v>1019.4</v>
      </c>
      <c r="I1300" s="18">
        <v>0</v>
      </c>
      <c r="J1300" s="18">
        <v>1.3</v>
      </c>
      <c r="K1300" s="18">
        <v>2.5</v>
      </c>
      <c r="L1300" s="18">
        <v>3.3</v>
      </c>
      <c r="M1300" s="18">
        <v>22.6</v>
      </c>
      <c r="N1300">
        <v>228.9</v>
      </c>
      <c r="O1300">
        <v>19.2</v>
      </c>
      <c r="P1300">
        <v>19.399999999999999</v>
      </c>
      <c r="Q1300" s="117">
        <v>0.89652777777777803</v>
      </c>
      <c r="S1300" s="216">
        <f t="shared" si="69"/>
        <v>19.399999999999999</v>
      </c>
      <c r="T1300" s="216">
        <f t="shared" si="68"/>
        <v>-2.5</v>
      </c>
      <c r="U1300" s="208">
        <f t="shared" si="67"/>
        <v>60</v>
      </c>
      <c r="V1300" s="210"/>
      <c r="W1300" s="238" t="str">
        <f t="shared" si="66"/>
        <v/>
      </c>
      <c r="X1300" s="350"/>
      <c r="AT1300" s="129"/>
      <c r="AV1300" s="114"/>
      <c r="AW1300" s="18"/>
      <c r="AY1300" s="130"/>
    </row>
    <row r="1301" spans="2:51" x14ac:dyDescent="0.25">
      <c r="B1301" s="18">
        <v>19.899999999999999</v>
      </c>
      <c r="C1301" s="18">
        <v>93</v>
      </c>
      <c r="D1301" s="18">
        <v>19.899999999999999</v>
      </c>
      <c r="E1301" s="18">
        <v>4</v>
      </c>
      <c r="F1301" s="18">
        <v>5.4</v>
      </c>
      <c r="G1301" s="18">
        <v>258</v>
      </c>
      <c r="H1301" s="18">
        <v>1019.7</v>
      </c>
      <c r="I1301" s="18">
        <v>0</v>
      </c>
      <c r="J1301" s="18">
        <v>1.3</v>
      </c>
      <c r="K1301" s="18">
        <v>2.5</v>
      </c>
      <c r="L1301" s="18">
        <v>3.3</v>
      </c>
      <c r="M1301" s="18">
        <v>22.6</v>
      </c>
      <c r="N1301">
        <v>228.9</v>
      </c>
      <c r="O1301">
        <v>19.2</v>
      </c>
      <c r="P1301">
        <v>19.399999999999999</v>
      </c>
      <c r="Q1301" s="117">
        <v>0.89722222222222203</v>
      </c>
      <c r="S1301" s="216">
        <f t="shared" si="69"/>
        <v>19.399999999999999</v>
      </c>
      <c r="T1301" s="216">
        <f t="shared" si="68"/>
        <v>-2.5</v>
      </c>
      <c r="U1301" s="208">
        <f t="shared" si="67"/>
        <v>60</v>
      </c>
      <c r="V1301" s="210"/>
      <c r="W1301" s="238" t="str">
        <f t="shared" si="66"/>
        <v/>
      </c>
      <c r="X1301" s="350"/>
      <c r="AT1301" s="129"/>
      <c r="AV1301" s="114"/>
      <c r="AW1301" s="18"/>
      <c r="AY1301" s="130"/>
    </row>
    <row r="1302" spans="2:51" x14ac:dyDescent="0.25">
      <c r="B1302" s="18">
        <v>19.8</v>
      </c>
      <c r="C1302" s="18">
        <v>93</v>
      </c>
      <c r="D1302" s="18">
        <v>19.8</v>
      </c>
      <c r="E1302" s="18">
        <v>4.7</v>
      </c>
      <c r="F1302" s="18">
        <v>5.4</v>
      </c>
      <c r="G1302" s="18">
        <v>233</v>
      </c>
      <c r="H1302" s="18">
        <v>1019.6</v>
      </c>
      <c r="I1302" s="18">
        <v>0</v>
      </c>
      <c r="J1302" s="18">
        <v>1.3</v>
      </c>
      <c r="K1302" s="18">
        <v>2.5</v>
      </c>
      <c r="L1302" s="18">
        <v>3.3</v>
      </c>
      <c r="M1302" s="18">
        <v>22.6</v>
      </c>
      <c r="N1302">
        <v>228.9</v>
      </c>
      <c r="O1302">
        <v>19.2</v>
      </c>
      <c r="P1302">
        <v>19.399999999999999</v>
      </c>
      <c r="Q1302" s="117">
        <v>0.89791666666666703</v>
      </c>
      <c r="S1302" s="216">
        <f t="shared" si="69"/>
        <v>19.399999999999999</v>
      </c>
      <c r="T1302" s="216">
        <f t="shared" si="68"/>
        <v>-2.4000000000000021</v>
      </c>
      <c r="U1302" s="208">
        <f t="shared" si="67"/>
        <v>60</v>
      </c>
      <c r="V1302" s="210"/>
      <c r="W1302" s="238" t="str">
        <f t="shared" si="66"/>
        <v/>
      </c>
      <c r="X1302" s="350"/>
      <c r="AT1302" s="129"/>
      <c r="AV1302" s="114"/>
      <c r="AW1302" s="18"/>
      <c r="AY1302" s="130"/>
    </row>
    <row r="1303" spans="2:51" x14ac:dyDescent="0.25">
      <c r="B1303" s="18">
        <v>19.8</v>
      </c>
      <c r="C1303" s="18">
        <v>93</v>
      </c>
      <c r="D1303" s="18">
        <v>19.8</v>
      </c>
      <c r="E1303" s="18">
        <v>4.3</v>
      </c>
      <c r="F1303" s="18">
        <v>5.4</v>
      </c>
      <c r="G1303" s="18">
        <v>12</v>
      </c>
      <c r="H1303" s="18">
        <v>1019.4</v>
      </c>
      <c r="I1303" s="18">
        <v>0</v>
      </c>
      <c r="J1303" s="18">
        <v>1.3</v>
      </c>
      <c r="K1303" s="18">
        <v>2.5</v>
      </c>
      <c r="L1303" s="18">
        <v>3.3</v>
      </c>
      <c r="M1303" s="18">
        <v>22.6</v>
      </c>
      <c r="N1303">
        <v>228.9</v>
      </c>
      <c r="O1303">
        <v>19.2</v>
      </c>
      <c r="P1303">
        <v>19.399999999999999</v>
      </c>
      <c r="Q1303" s="117">
        <v>0.89861111111111103</v>
      </c>
      <c r="S1303" s="216">
        <f t="shared" si="69"/>
        <v>19.399999999999999</v>
      </c>
      <c r="T1303" s="216">
        <f t="shared" si="68"/>
        <v>-2.4000000000000021</v>
      </c>
      <c r="U1303" s="208">
        <f t="shared" si="67"/>
        <v>60</v>
      </c>
      <c r="V1303" s="210"/>
      <c r="W1303" s="238" t="str">
        <f t="shared" si="66"/>
        <v/>
      </c>
      <c r="X1303" s="350"/>
      <c r="AT1303" s="129"/>
      <c r="AV1303" s="114"/>
      <c r="AW1303" s="18"/>
      <c r="AY1303" s="130"/>
    </row>
    <row r="1304" spans="2:51" x14ac:dyDescent="0.25">
      <c r="B1304" s="18">
        <v>19.8</v>
      </c>
      <c r="C1304" s="18">
        <v>93</v>
      </c>
      <c r="D1304" s="18">
        <v>19.8</v>
      </c>
      <c r="E1304" s="18">
        <v>3.6</v>
      </c>
      <c r="F1304" s="18">
        <v>7.2</v>
      </c>
      <c r="G1304" s="18">
        <v>268</v>
      </c>
      <c r="H1304" s="18">
        <v>1019.7</v>
      </c>
      <c r="I1304" s="18">
        <v>0</v>
      </c>
      <c r="J1304" s="18">
        <v>1.3</v>
      </c>
      <c r="K1304" s="18">
        <v>2.5</v>
      </c>
      <c r="L1304" s="18">
        <v>3.3</v>
      </c>
      <c r="M1304" s="18">
        <v>22.6</v>
      </c>
      <c r="N1304">
        <v>228.9</v>
      </c>
      <c r="O1304">
        <v>19.2</v>
      </c>
      <c r="P1304">
        <v>19.399999999999999</v>
      </c>
      <c r="Q1304" s="117">
        <v>0.89930555555555602</v>
      </c>
      <c r="S1304" s="216">
        <f t="shared" si="69"/>
        <v>19.399999999999999</v>
      </c>
      <c r="T1304" s="216">
        <f t="shared" si="68"/>
        <v>-2.4000000000000021</v>
      </c>
      <c r="U1304" s="208">
        <f t="shared" si="67"/>
        <v>60</v>
      </c>
      <c r="V1304" s="210"/>
      <c r="W1304" s="238" t="str">
        <f t="shared" si="66"/>
        <v/>
      </c>
      <c r="X1304" s="350"/>
      <c r="AT1304" s="129"/>
      <c r="AV1304" s="114"/>
      <c r="AW1304" s="18"/>
      <c r="AY1304" s="130"/>
    </row>
    <row r="1305" spans="2:51" x14ac:dyDescent="0.25">
      <c r="B1305" s="18">
        <v>19.8</v>
      </c>
      <c r="C1305" s="18">
        <v>93</v>
      </c>
      <c r="D1305" s="18">
        <v>19.8</v>
      </c>
      <c r="E1305" s="18">
        <v>5.4</v>
      </c>
      <c r="F1305" s="18">
        <v>5.4</v>
      </c>
      <c r="G1305" s="18">
        <v>288</v>
      </c>
      <c r="H1305" s="18">
        <v>1019.7</v>
      </c>
      <c r="I1305" s="18">
        <v>0</v>
      </c>
      <c r="J1305" s="18">
        <v>1.3</v>
      </c>
      <c r="K1305" s="18">
        <v>2.5</v>
      </c>
      <c r="L1305" s="18">
        <v>3.3</v>
      </c>
      <c r="M1305" s="18">
        <v>22.6</v>
      </c>
      <c r="N1305">
        <v>228.9</v>
      </c>
      <c r="O1305">
        <v>19.2</v>
      </c>
      <c r="P1305">
        <v>19.399999999999999</v>
      </c>
      <c r="Q1305" s="117">
        <v>0.9</v>
      </c>
      <c r="S1305" s="216">
        <f t="shared" si="69"/>
        <v>19.399999999999999</v>
      </c>
      <c r="T1305" s="216">
        <f t="shared" si="68"/>
        <v>-2.4000000000000021</v>
      </c>
      <c r="U1305" s="208">
        <f t="shared" si="67"/>
        <v>60</v>
      </c>
      <c r="V1305" s="210"/>
      <c r="W1305" s="238" t="str">
        <f t="shared" si="66"/>
        <v/>
      </c>
      <c r="X1305" s="350"/>
      <c r="AT1305" s="129"/>
      <c r="AV1305" s="114"/>
      <c r="AW1305" s="18"/>
      <c r="AY1305" s="130"/>
    </row>
    <row r="1306" spans="2:51" x14ac:dyDescent="0.25">
      <c r="B1306" s="18">
        <v>19.8</v>
      </c>
      <c r="C1306" s="18">
        <v>93</v>
      </c>
      <c r="D1306" s="18">
        <v>19.8</v>
      </c>
      <c r="E1306" s="18">
        <v>5.4</v>
      </c>
      <c r="F1306" s="18">
        <v>7.2</v>
      </c>
      <c r="G1306" s="18">
        <v>209</v>
      </c>
      <c r="H1306" s="18">
        <v>1019.8</v>
      </c>
      <c r="I1306" s="18">
        <v>0</v>
      </c>
      <c r="J1306" s="18">
        <v>1.3</v>
      </c>
      <c r="K1306" s="18">
        <v>2.5</v>
      </c>
      <c r="L1306" s="18">
        <v>3.3</v>
      </c>
      <c r="M1306" s="18">
        <v>22.6</v>
      </c>
      <c r="N1306">
        <v>228.9</v>
      </c>
      <c r="O1306">
        <v>19.2</v>
      </c>
      <c r="P1306">
        <v>19.399999999999999</v>
      </c>
      <c r="Q1306" s="117">
        <v>0.90069444444444402</v>
      </c>
      <c r="S1306" s="216">
        <f t="shared" si="69"/>
        <v>19.399999999999999</v>
      </c>
      <c r="T1306" s="216">
        <f t="shared" si="68"/>
        <v>-2.4000000000000021</v>
      </c>
      <c r="U1306" s="208">
        <f t="shared" si="67"/>
        <v>60</v>
      </c>
      <c r="V1306" s="210"/>
      <c r="W1306" s="238" t="str">
        <f t="shared" si="66"/>
        <v/>
      </c>
      <c r="X1306" s="350"/>
      <c r="AT1306" s="129"/>
      <c r="AV1306" s="114"/>
      <c r="AW1306" s="18"/>
      <c r="AY1306" s="130"/>
    </row>
    <row r="1307" spans="2:51" x14ac:dyDescent="0.25">
      <c r="B1307" s="18">
        <v>19.8</v>
      </c>
      <c r="C1307" s="18">
        <v>93</v>
      </c>
      <c r="D1307" s="18">
        <v>19.8</v>
      </c>
      <c r="E1307" s="18">
        <v>5.4</v>
      </c>
      <c r="F1307" s="18">
        <v>7.2</v>
      </c>
      <c r="G1307" s="18">
        <v>256</v>
      </c>
      <c r="H1307" s="18">
        <v>1019.7</v>
      </c>
      <c r="I1307" s="18">
        <v>0</v>
      </c>
      <c r="J1307" s="18">
        <v>1.3</v>
      </c>
      <c r="K1307" s="18">
        <v>2.5</v>
      </c>
      <c r="L1307" s="18">
        <v>3.3</v>
      </c>
      <c r="M1307" s="18">
        <v>22.6</v>
      </c>
      <c r="N1307">
        <v>228.9</v>
      </c>
      <c r="O1307">
        <v>19.2</v>
      </c>
      <c r="P1307">
        <v>19.399999999999999</v>
      </c>
      <c r="Q1307" s="117">
        <v>0.90138888888888902</v>
      </c>
      <c r="S1307" s="216">
        <f t="shared" si="69"/>
        <v>19.399999999999999</v>
      </c>
      <c r="T1307" s="216">
        <f t="shared" si="68"/>
        <v>-2.4000000000000021</v>
      </c>
      <c r="U1307" s="208">
        <f t="shared" si="67"/>
        <v>60</v>
      </c>
      <c r="V1307" s="210"/>
      <c r="W1307" s="238" t="str">
        <f t="shared" si="66"/>
        <v/>
      </c>
      <c r="X1307" s="350"/>
      <c r="AT1307" s="129"/>
      <c r="AV1307" s="114"/>
      <c r="AW1307" s="18"/>
      <c r="AY1307" s="130"/>
    </row>
    <row r="1308" spans="2:51" x14ac:dyDescent="0.25">
      <c r="B1308" s="18">
        <v>19.8</v>
      </c>
      <c r="C1308" s="18">
        <v>93</v>
      </c>
      <c r="D1308" s="18">
        <v>19.8</v>
      </c>
      <c r="E1308" s="18">
        <v>2.2000000000000002</v>
      </c>
      <c r="F1308" s="18">
        <v>3.6</v>
      </c>
      <c r="G1308" s="18">
        <v>172</v>
      </c>
      <c r="H1308" s="18">
        <v>1019.6</v>
      </c>
      <c r="I1308" s="18">
        <v>0</v>
      </c>
      <c r="J1308" s="18">
        <v>1.3</v>
      </c>
      <c r="K1308" s="18">
        <v>2.5</v>
      </c>
      <c r="L1308" s="18">
        <v>3.3</v>
      </c>
      <c r="M1308" s="18">
        <v>22.6</v>
      </c>
      <c r="N1308">
        <v>228.9</v>
      </c>
      <c r="O1308">
        <v>19.2</v>
      </c>
      <c r="P1308">
        <v>19.399999999999999</v>
      </c>
      <c r="Q1308" s="117">
        <v>0.90208333333333302</v>
      </c>
      <c r="S1308" s="216">
        <f t="shared" si="69"/>
        <v>19.399999999999999</v>
      </c>
      <c r="T1308" s="216">
        <f t="shared" si="68"/>
        <v>-2.4000000000000021</v>
      </c>
      <c r="U1308" s="208">
        <f t="shared" si="67"/>
        <v>60</v>
      </c>
      <c r="V1308" s="210"/>
      <c r="W1308" s="238" t="str">
        <f t="shared" si="66"/>
        <v/>
      </c>
      <c r="X1308" s="350"/>
      <c r="AT1308" s="129"/>
      <c r="AV1308" s="114"/>
      <c r="AW1308" s="18"/>
      <c r="AY1308" s="130"/>
    </row>
    <row r="1309" spans="2:51" x14ac:dyDescent="0.25">
      <c r="B1309" s="18">
        <v>19.8</v>
      </c>
      <c r="C1309" s="18">
        <v>93</v>
      </c>
      <c r="D1309" s="18">
        <v>19.8</v>
      </c>
      <c r="E1309" s="18">
        <v>1.4</v>
      </c>
      <c r="F1309" s="18">
        <v>1.8</v>
      </c>
      <c r="G1309" s="18">
        <v>138</v>
      </c>
      <c r="H1309" s="18">
        <v>1019.9</v>
      </c>
      <c r="I1309" s="18">
        <v>0</v>
      </c>
      <c r="J1309" s="18">
        <v>1.3</v>
      </c>
      <c r="K1309" s="18">
        <v>2.5</v>
      </c>
      <c r="L1309" s="18">
        <v>3.3</v>
      </c>
      <c r="M1309" s="18">
        <v>22.6</v>
      </c>
      <c r="N1309">
        <v>228.9</v>
      </c>
      <c r="O1309">
        <v>19.2</v>
      </c>
      <c r="P1309">
        <v>19.399999999999999</v>
      </c>
      <c r="Q1309" s="117">
        <v>0.90277777777777801</v>
      </c>
      <c r="S1309" s="216">
        <f t="shared" si="69"/>
        <v>19.399999999999999</v>
      </c>
      <c r="T1309" s="216">
        <f t="shared" si="68"/>
        <v>-2.4000000000000021</v>
      </c>
      <c r="U1309" s="208">
        <f t="shared" si="67"/>
        <v>60</v>
      </c>
      <c r="V1309" s="210"/>
      <c r="W1309" s="238" t="str">
        <f t="shared" si="66"/>
        <v/>
      </c>
      <c r="X1309" s="350"/>
      <c r="AT1309" s="129"/>
      <c r="AV1309" s="114"/>
      <c r="AW1309" s="18"/>
      <c r="AY1309" s="130"/>
    </row>
    <row r="1310" spans="2:51" x14ac:dyDescent="0.25">
      <c r="B1310" s="18">
        <v>19.8</v>
      </c>
      <c r="C1310" s="18">
        <v>93</v>
      </c>
      <c r="D1310" s="18">
        <v>19.8</v>
      </c>
      <c r="E1310" s="18">
        <v>5.4</v>
      </c>
      <c r="F1310" s="18">
        <v>7.2</v>
      </c>
      <c r="G1310" s="18">
        <v>226</v>
      </c>
      <c r="H1310" s="18">
        <v>1019.8</v>
      </c>
      <c r="I1310" s="18">
        <v>0</v>
      </c>
      <c r="J1310" s="18">
        <v>1.3</v>
      </c>
      <c r="K1310" s="18">
        <v>2.5</v>
      </c>
      <c r="L1310" s="18">
        <v>3.3</v>
      </c>
      <c r="M1310" s="18">
        <v>22.6</v>
      </c>
      <c r="N1310">
        <v>228.9</v>
      </c>
      <c r="O1310">
        <v>19.2</v>
      </c>
      <c r="P1310">
        <v>19.399999999999999</v>
      </c>
      <c r="Q1310" s="117">
        <v>0.90347222222222201</v>
      </c>
      <c r="S1310" s="216">
        <f t="shared" si="69"/>
        <v>19.399999999999999</v>
      </c>
      <c r="T1310" s="216">
        <f t="shared" si="68"/>
        <v>-2.4000000000000021</v>
      </c>
      <c r="U1310" s="208">
        <f t="shared" si="67"/>
        <v>60</v>
      </c>
      <c r="V1310" s="210"/>
      <c r="W1310" s="238" t="str">
        <f t="shared" si="66"/>
        <v/>
      </c>
      <c r="X1310" s="350"/>
      <c r="AT1310" s="129"/>
      <c r="AV1310" s="114"/>
      <c r="AW1310" s="18"/>
      <c r="AY1310" s="130"/>
    </row>
    <row r="1311" spans="2:51" x14ac:dyDescent="0.25">
      <c r="B1311" s="18">
        <v>19.8</v>
      </c>
      <c r="C1311" s="18">
        <v>93</v>
      </c>
      <c r="D1311" s="18">
        <v>19.8</v>
      </c>
      <c r="E1311" s="18">
        <v>4</v>
      </c>
      <c r="F1311" s="18">
        <v>5.4</v>
      </c>
      <c r="G1311" s="18">
        <v>221</v>
      </c>
      <c r="H1311" s="18">
        <v>1019.9</v>
      </c>
      <c r="I1311" s="18">
        <v>0</v>
      </c>
      <c r="J1311" s="18">
        <v>1.3</v>
      </c>
      <c r="K1311" s="18">
        <v>2.5</v>
      </c>
      <c r="L1311" s="18">
        <v>3.3</v>
      </c>
      <c r="M1311" s="18">
        <v>22.6</v>
      </c>
      <c r="N1311">
        <v>228.9</v>
      </c>
      <c r="O1311">
        <v>19.2</v>
      </c>
      <c r="P1311">
        <v>19.399999999999999</v>
      </c>
      <c r="Q1311" s="117">
        <v>0.90416666666666701</v>
      </c>
      <c r="S1311" s="216">
        <f t="shared" si="69"/>
        <v>19.399999999999999</v>
      </c>
      <c r="T1311" s="216">
        <f t="shared" si="68"/>
        <v>-2.4000000000000021</v>
      </c>
      <c r="U1311" s="208">
        <f t="shared" si="67"/>
        <v>60</v>
      </c>
      <c r="V1311" s="210"/>
      <c r="W1311" s="238" t="str">
        <f t="shared" si="66"/>
        <v/>
      </c>
      <c r="X1311" s="350"/>
      <c r="AT1311" s="129"/>
      <c r="AV1311" s="114"/>
      <c r="AW1311" s="18"/>
      <c r="AY1311" s="130"/>
    </row>
    <row r="1312" spans="2:51" x14ac:dyDescent="0.25">
      <c r="B1312" s="18">
        <v>19.8</v>
      </c>
      <c r="C1312" s="18">
        <v>93</v>
      </c>
      <c r="D1312" s="18">
        <v>19.8</v>
      </c>
      <c r="E1312" s="18">
        <v>3.2</v>
      </c>
      <c r="F1312" s="18">
        <v>3.6</v>
      </c>
      <c r="G1312" s="18">
        <v>280</v>
      </c>
      <c r="H1312" s="18">
        <v>1019.9</v>
      </c>
      <c r="I1312" s="18">
        <v>0</v>
      </c>
      <c r="J1312" s="18">
        <v>1.3</v>
      </c>
      <c r="K1312" s="18">
        <v>2.5</v>
      </c>
      <c r="L1312" s="18">
        <v>3.3</v>
      </c>
      <c r="M1312" s="18">
        <v>22.6</v>
      </c>
      <c r="N1312">
        <v>228.9</v>
      </c>
      <c r="O1312">
        <v>19.2</v>
      </c>
      <c r="P1312">
        <v>19.399999999999999</v>
      </c>
      <c r="Q1312" s="117">
        <v>0.90486111111111101</v>
      </c>
      <c r="S1312" s="216">
        <f t="shared" si="69"/>
        <v>19.399999999999999</v>
      </c>
      <c r="T1312" s="216">
        <f t="shared" si="68"/>
        <v>-2.4000000000000021</v>
      </c>
      <c r="U1312" s="208">
        <f t="shared" si="67"/>
        <v>60</v>
      </c>
      <c r="V1312" s="210"/>
      <c r="W1312" s="238" t="str">
        <f t="shared" si="66"/>
        <v/>
      </c>
      <c r="X1312" s="350"/>
      <c r="AT1312" s="129"/>
      <c r="AV1312" s="114"/>
      <c r="AW1312" s="18"/>
      <c r="AY1312" s="130"/>
    </row>
    <row r="1313" spans="2:51" x14ac:dyDescent="0.25">
      <c r="B1313" s="18">
        <v>19.8</v>
      </c>
      <c r="C1313" s="18">
        <v>93</v>
      </c>
      <c r="D1313" s="18">
        <v>19.8</v>
      </c>
      <c r="E1313" s="18">
        <v>5.4</v>
      </c>
      <c r="F1313" s="18">
        <v>7.2</v>
      </c>
      <c r="G1313" s="18">
        <v>260</v>
      </c>
      <c r="H1313" s="18">
        <v>1019.9</v>
      </c>
      <c r="I1313" s="18">
        <v>0</v>
      </c>
      <c r="J1313" s="18">
        <v>1.3</v>
      </c>
      <c r="K1313" s="18">
        <v>2.5</v>
      </c>
      <c r="L1313" s="18">
        <v>3.3</v>
      </c>
      <c r="M1313" s="18">
        <v>22.6</v>
      </c>
      <c r="N1313">
        <v>228.9</v>
      </c>
      <c r="O1313">
        <v>19.2</v>
      </c>
      <c r="P1313">
        <v>19.399999999999999</v>
      </c>
      <c r="Q1313" s="117">
        <v>0.905555555555556</v>
      </c>
      <c r="S1313" s="216">
        <f t="shared" si="69"/>
        <v>19.399999999999999</v>
      </c>
      <c r="T1313" s="216">
        <f t="shared" si="68"/>
        <v>-2.4000000000000021</v>
      </c>
      <c r="U1313" s="208">
        <f t="shared" si="67"/>
        <v>60</v>
      </c>
      <c r="V1313" s="210"/>
      <c r="W1313" s="238" t="str">
        <f t="shared" si="66"/>
        <v/>
      </c>
      <c r="X1313" s="350"/>
      <c r="AT1313" s="129"/>
      <c r="AV1313" s="114"/>
      <c r="AW1313" s="18"/>
      <c r="AY1313" s="130"/>
    </row>
    <row r="1314" spans="2:51" x14ac:dyDescent="0.25">
      <c r="B1314" s="18">
        <v>19.8</v>
      </c>
      <c r="C1314" s="18">
        <v>93</v>
      </c>
      <c r="D1314" s="18">
        <v>19.8</v>
      </c>
      <c r="E1314" s="18">
        <v>5.4</v>
      </c>
      <c r="F1314" s="18">
        <v>7.2</v>
      </c>
      <c r="G1314" s="18">
        <v>307</v>
      </c>
      <c r="H1314" s="18">
        <v>1019.9</v>
      </c>
      <c r="I1314" s="18">
        <v>0</v>
      </c>
      <c r="J1314" s="18">
        <v>1.3</v>
      </c>
      <c r="K1314" s="18">
        <v>2.5</v>
      </c>
      <c r="L1314" s="18">
        <v>3.3</v>
      </c>
      <c r="M1314" s="18">
        <v>22.6</v>
      </c>
      <c r="N1314">
        <v>228.9</v>
      </c>
      <c r="O1314">
        <v>19.2</v>
      </c>
      <c r="P1314">
        <v>19.399999999999999</v>
      </c>
      <c r="Q1314" s="117">
        <v>0.90625</v>
      </c>
      <c r="S1314" s="216">
        <f t="shared" si="69"/>
        <v>19.399999999999999</v>
      </c>
      <c r="T1314" s="216">
        <f t="shared" si="68"/>
        <v>-2.4000000000000021</v>
      </c>
      <c r="U1314" s="208">
        <f t="shared" si="67"/>
        <v>60</v>
      </c>
      <c r="V1314" s="210"/>
      <c r="W1314" s="238" t="str">
        <f t="shared" si="66"/>
        <v/>
      </c>
      <c r="X1314" s="350"/>
      <c r="AT1314" s="129"/>
      <c r="AV1314" s="114"/>
      <c r="AW1314" s="18"/>
      <c r="AY1314" s="130"/>
    </row>
    <row r="1315" spans="2:51" x14ac:dyDescent="0.25">
      <c r="B1315" s="18">
        <v>19.8</v>
      </c>
      <c r="C1315" s="18">
        <v>93</v>
      </c>
      <c r="D1315" s="18">
        <v>19.8</v>
      </c>
      <c r="E1315" s="18">
        <v>7.9</v>
      </c>
      <c r="F1315" s="18">
        <v>9.4</v>
      </c>
      <c r="G1315" s="18">
        <v>240</v>
      </c>
      <c r="H1315" s="18">
        <v>1020</v>
      </c>
      <c r="I1315" s="18">
        <v>0</v>
      </c>
      <c r="J1315" s="18">
        <v>1.3</v>
      </c>
      <c r="K1315" s="18">
        <v>2.5</v>
      </c>
      <c r="L1315" s="18">
        <v>3.3</v>
      </c>
      <c r="M1315" s="18">
        <v>22.6</v>
      </c>
      <c r="N1315">
        <v>228.9</v>
      </c>
      <c r="O1315">
        <v>19.2</v>
      </c>
      <c r="P1315">
        <v>19.399999999999999</v>
      </c>
      <c r="Q1315" s="117">
        <v>0.906944444444444</v>
      </c>
      <c r="S1315" s="216">
        <f t="shared" si="69"/>
        <v>19.399999999999999</v>
      </c>
      <c r="T1315" s="216">
        <f t="shared" si="68"/>
        <v>-2.4000000000000021</v>
      </c>
      <c r="U1315" s="208">
        <f t="shared" si="67"/>
        <v>60</v>
      </c>
      <c r="V1315" s="210"/>
      <c r="W1315" s="238" t="str">
        <f t="shared" si="66"/>
        <v/>
      </c>
      <c r="X1315" s="350"/>
      <c r="AT1315" s="129"/>
      <c r="AV1315" s="114"/>
      <c r="AW1315" s="18"/>
      <c r="AY1315" s="130"/>
    </row>
    <row r="1316" spans="2:51" x14ac:dyDescent="0.25">
      <c r="B1316" s="18">
        <v>19.8</v>
      </c>
      <c r="C1316" s="18">
        <v>93</v>
      </c>
      <c r="D1316" s="18">
        <v>19.8</v>
      </c>
      <c r="E1316" s="18">
        <v>9.4</v>
      </c>
      <c r="F1316" s="18">
        <v>13</v>
      </c>
      <c r="G1316" s="18">
        <v>250</v>
      </c>
      <c r="H1316" s="18">
        <v>1020</v>
      </c>
      <c r="I1316" s="18">
        <v>0</v>
      </c>
      <c r="J1316" s="18">
        <v>1.3</v>
      </c>
      <c r="K1316" s="18">
        <v>2.5</v>
      </c>
      <c r="L1316" s="18">
        <v>3.3</v>
      </c>
      <c r="M1316" s="18">
        <v>22.6</v>
      </c>
      <c r="N1316">
        <v>228.9</v>
      </c>
      <c r="O1316">
        <v>19.2</v>
      </c>
      <c r="P1316">
        <v>19.399999999999999</v>
      </c>
      <c r="Q1316" s="117">
        <v>0.90763888888888899</v>
      </c>
      <c r="S1316" s="216">
        <f t="shared" si="69"/>
        <v>19.399999999999999</v>
      </c>
      <c r="T1316" s="216">
        <f t="shared" si="68"/>
        <v>-2.4000000000000021</v>
      </c>
      <c r="U1316" s="208">
        <f t="shared" si="67"/>
        <v>60</v>
      </c>
      <c r="V1316" s="210"/>
      <c r="W1316" s="238" t="str">
        <f t="shared" si="66"/>
        <v/>
      </c>
      <c r="X1316" s="350"/>
      <c r="AT1316" s="129"/>
      <c r="AV1316" s="114"/>
      <c r="AW1316" s="18"/>
      <c r="AY1316" s="130"/>
    </row>
    <row r="1317" spans="2:51" x14ac:dyDescent="0.25">
      <c r="B1317" s="18">
        <v>19.8</v>
      </c>
      <c r="C1317" s="18">
        <v>93</v>
      </c>
      <c r="D1317" s="18">
        <v>19.8</v>
      </c>
      <c r="E1317" s="18">
        <v>6.8</v>
      </c>
      <c r="F1317" s="18">
        <v>9.4</v>
      </c>
      <c r="G1317" s="18">
        <v>231</v>
      </c>
      <c r="H1317" s="18">
        <v>1019.8</v>
      </c>
      <c r="I1317" s="18">
        <v>0</v>
      </c>
      <c r="J1317" s="18">
        <v>1.3</v>
      </c>
      <c r="K1317" s="18">
        <v>2.5</v>
      </c>
      <c r="L1317" s="18">
        <v>3.3</v>
      </c>
      <c r="M1317" s="18">
        <v>22.6</v>
      </c>
      <c r="N1317">
        <v>228.9</v>
      </c>
      <c r="O1317">
        <v>19.2</v>
      </c>
      <c r="P1317">
        <v>19.399999999999999</v>
      </c>
      <c r="Q1317" s="117">
        <v>0.90833333333333299</v>
      </c>
      <c r="S1317" s="216">
        <f t="shared" si="69"/>
        <v>19.399999999999999</v>
      </c>
      <c r="T1317" s="216">
        <f t="shared" si="68"/>
        <v>-2.4000000000000021</v>
      </c>
      <c r="U1317" s="208">
        <f t="shared" si="67"/>
        <v>60</v>
      </c>
      <c r="V1317" s="210"/>
      <c r="W1317" s="238" t="str">
        <f t="shared" si="66"/>
        <v/>
      </c>
      <c r="X1317" s="350"/>
      <c r="AT1317" s="129"/>
      <c r="AV1317" s="114"/>
      <c r="AW1317" s="18"/>
      <c r="AY1317" s="130"/>
    </row>
    <row r="1318" spans="2:51" x14ac:dyDescent="0.25">
      <c r="B1318" s="18">
        <v>19.8</v>
      </c>
      <c r="C1318" s="18">
        <v>93</v>
      </c>
      <c r="D1318" s="18">
        <v>19.8</v>
      </c>
      <c r="E1318" s="18">
        <v>6.5</v>
      </c>
      <c r="F1318" s="18">
        <v>9.4</v>
      </c>
      <c r="G1318" s="18">
        <v>236</v>
      </c>
      <c r="H1318" s="18">
        <v>1019.9</v>
      </c>
      <c r="I1318" s="18">
        <v>0</v>
      </c>
      <c r="J1318" s="18">
        <v>1.3</v>
      </c>
      <c r="K1318" s="18">
        <v>2.5</v>
      </c>
      <c r="L1318" s="18">
        <v>3.3</v>
      </c>
      <c r="M1318" s="18">
        <v>22.6</v>
      </c>
      <c r="N1318">
        <v>228.9</v>
      </c>
      <c r="O1318">
        <v>19.2</v>
      </c>
      <c r="P1318">
        <v>19.399999999999999</v>
      </c>
      <c r="Q1318" s="117">
        <v>0.90902777777777799</v>
      </c>
      <c r="S1318" s="216">
        <f t="shared" si="69"/>
        <v>19.399999999999999</v>
      </c>
      <c r="T1318" s="216">
        <f t="shared" si="68"/>
        <v>-2.4000000000000021</v>
      </c>
      <c r="U1318" s="208">
        <f t="shared" si="67"/>
        <v>60</v>
      </c>
      <c r="V1318" s="210"/>
      <c r="W1318" s="238" t="str">
        <f t="shared" si="66"/>
        <v/>
      </c>
      <c r="X1318" s="350"/>
      <c r="AT1318" s="129"/>
      <c r="AV1318" s="114"/>
      <c r="AW1318" s="18"/>
      <c r="AY1318" s="130"/>
    </row>
    <row r="1319" spans="2:51" x14ac:dyDescent="0.25">
      <c r="B1319" s="18">
        <v>19.8</v>
      </c>
      <c r="C1319" s="18">
        <v>93</v>
      </c>
      <c r="D1319" s="18">
        <v>19.8</v>
      </c>
      <c r="E1319" s="18">
        <v>5.4</v>
      </c>
      <c r="F1319" s="18">
        <v>9.4</v>
      </c>
      <c r="G1319" s="18">
        <v>272</v>
      </c>
      <c r="H1319" s="18">
        <v>1020</v>
      </c>
      <c r="I1319" s="18">
        <v>0</v>
      </c>
      <c r="J1319" s="18">
        <v>1.3</v>
      </c>
      <c r="K1319" s="18">
        <v>2.5</v>
      </c>
      <c r="L1319" s="18">
        <v>3.3</v>
      </c>
      <c r="M1319" s="18">
        <v>22.6</v>
      </c>
      <c r="N1319">
        <v>228.9</v>
      </c>
      <c r="O1319">
        <v>19.2</v>
      </c>
      <c r="P1319">
        <v>19.399999999999999</v>
      </c>
      <c r="Q1319" s="117">
        <v>0.90972222222222199</v>
      </c>
      <c r="S1319" s="216">
        <f t="shared" si="69"/>
        <v>19.399999999999999</v>
      </c>
      <c r="T1319" s="216">
        <f t="shared" si="68"/>
        <v>-2.4000000000000021</v>
      </c>
      <c r="U1319" s="208">
        <f t="shared" si="67"/>
        <v>60</v>
      </c>
      <c r="V1319" s="210"/>
      <c r="W1319" s="238" t="str">
        <f t="shared" si="66"/>
        <v/>
      </c>
      <c r="X1319" s="350"/>
      <c r="AT1319" s="129"/>
      <c r="AV1319" s="114"/>
      <c r="AW1319" s="18"/>
      <c r="AY1319" s="130"/>
    </row>
    <row r="1320" spans="2:51" x14ac:dyDescent="0.25">
      <c r="B1320" s="18">
        <v>19.8</v>
      </c>
      <c r="C1320" s="18">
        <v>93</v>
      </c>
      <c r="D1320" s="18">
        <v>19.8</v>
      </c>
      <c r="E1320" s="18">
        <v>6.1</v>
      </c>
      <c r="F1320" s="18">
        <v>7.2</v>
      </c>
      <c r="G1320" s="18">
        <v>326</v>
      </c>
      <c r="H1320" s="18">
        <v>1020</v>
      </c>
      <c r="I1320" s="18">
        <v>0</v>
      </c>
      <c r="J1320" s="18">
        <v>0.8</v>
      </c>
      <c r="K1320" s="18">
        <v>2.5</v>
      </c>
      <c r="L1320" s="18">
        <v>3.3</v>
      </c>
      <c r="M1320" s="18">
        <v>22.6</v>
      </c>
      <c r="N1320">
        <v>228.9</v>
      </c>
      <c r="O1320">
        <v>19.2</v>
      </c>
      <c r="P1320">
        <v>19.399999999999999</v>
      </c>
      <c r="Q1320" s="117">
        <v>0.91041666666666698</v>
      </c>
      <c r="S1320" s="216">
        <f t="shared" si="69"/>
        <v>19.399999999999999</v>
      </c>
      <c r="T1320" s="216">
        <f t="shared" si="68"/>
        <v>-2.4000000000000021</v>
      </c>
      <c r="U1320" s="208">
        <f t="shared" si="67"/>
        <v>60</v>
      </c>
      <c r="V1320" s="210"/>
      <c r="W1320" s="238" t="str">
        <f t="shared" si="66"/>
        <v/>
      </c>
      <c r="X1320" s="350"/>
      <c r="AT1320" s="129"/>
      <c r="AV1320" s="114"/>
      <c r="AW1320" s="18"/>
      <c r="AY1320" s="130"/>
    </row>
    <row r="1321" spans="2:51" x14ac:dyDescent="0.25">
      <c r="B1321" s="18">
        <v>19.7</v>
      </c>
      <c r="C1321" s="18">
        <v>93</v>
      </c>
      <c r="D1321" s="18">
        <v>19.7</v>
      </c>
      <c r="E1321" s="18">
        <v>4.7</v>
      </c>
      <c r="F1321" s="18">
        <v>7.2</v>
      </c>
      <c r="G1321" s="18">
        <v>229</v>
      </c>
      <c r="H1321" s="18">
        <v>1020</v>
      </c>
      <c r="I1321" s="18">
        <v>0</v>
      </c>
      <c r="J1321" s="18">
        <v>0.8</v>
      </c>
      <c r="K1321" s="18">
        <v>2.5</v>
      </c>
      <c r="L1321" s="18">
        <v>3.3</v>
      </c>
      <c r="M1321" s="18">
        <v>22.6</v>
      </c>
      <c r="N1321">
        <v>228.9</v>
      </c>
      <c r="O1321">
        <v>19.2</v>
      </c>
      <c r="P1321">
        <v>19.399999999999999</v>
      </c>
      <c r="Q1321" s="117">
        <v>0.91111111111111098</v>
      </c>
      <c r="S1321" s="216">
        <f t="shared" si="69"/>
        <v>19.399999999999999</v>
      </c>
      <c r="T1321" s="216">
        <f t="shared" si="68"/>
        <v>-2.3000000000000007</v>
      </c>
      <c r="U1321" s="208">
        <f t="shared" si="67"/>
        <v>60</v>
      </c>
      <c r="V1321" s="210"/>
      <c r="W1321" s="238" t="str">
        <f t="shared" si="66"/>
        <v/>
      </c>
      <c r="X1321" s="350"/>
      <c r="AT1321" s="129"/>
      <c r="AV1321" s="114"/>
      <c r="AW1321" s="18"/>
      <c r="AY1321" s="130"/>
    </row>
    <row r="1322" spans="2:51" x14ac:dyDescent="0.25">
      <c r="B1322" s="18">
        <v>19.7</v>
      </c>
      <c r="C1322" s="18">
        <v>93</v>
      </c>
      <c r="D1322" s="18">
        <v>19.7</v>
      </c>
      <c r="E1322" s="18">
        <v>8.6</v>
      </c>
      <c r="F1322" s="18">
        <v>11.2</v>
      </c>
      <c r="G1322" s="18">
        <v>286</v>
      </c>
      <c r="H1322" s="18">
        <v>1020</v>
      </c>
      <c r="I1322" s="18">
        <v>0</v>
      </c>
      <c r="J1322" s="18">
        <v>0.8</v>
      </c>
      <c r="K1322" s="18">
        <v>2.5</v>
      </c>
      <c r="L1322" s="18">
        <v>3.3</v>
      </c>
      <c r="M1322" s="18">
        <v>22.6</v>
      </c>
      <c r="N1322">
        <v>228.9</v>
      </c>
      <c r="O1322">
        <v>19.2</v>
      </c>
      <c r="P1322">
        <v>19.399999999999999</v>
      </c>
      <c r="Q1322" s="117">
        <v>0.91180555555555598</v>
      </c>
      <c r="S1322" s="216">
        <f t="shared" si="69"/>
        <v>19.399999999999999</v>
      </c>
      <c r="T1322" s="216">
        <f t="shared" si="68"/>
        <v>-2.3000000000000007</v>
      </c>
      <c r="U1322" s="208">
        <f t="shared" si="67"/>
        <v>60</v>
      </c>
      <c r="V1322" s="210"/>
      <c r="W1322" s="238" t="str">
        <f t="shared" si="66"/>
        <v/>
      </c>
      <c r="X1322" s="350"/>
      <c r="AT1322" s="129"/>
      <c r="AV1322" s="114"/>
      <c r="AW1322" s="18"/>
      <c r="AY1322" s="130"/>
    </row>
    <row r="1323" spans="2:51" x14ac:dyDescent="0.25">
      <c r="B1323" s="18">
        <v>19.7</v>
      </c>
      <c r="C1323" s="18">
        <v>93</v>
      </c>
      <c r="D1323" s="18">
        <v>19.7</v>
      </c>
      <c r="E1323" s="18">
        <v>7.2</v>
      </c>
      <c r="F1323" s="18">
        <v>9.4</v>
      </c>
      <c r="G1323" s="18">
        <v>262</v>
      </c>
      <c r="H1323" s="18">
        <v>1020.2</v>
      </c>
      <c r="I1323" s="18">
        <v>0</v>
      </c>
      <c r="J1323" s="18">
        <v>0.8</v>
      </c>
      <c r="K1323" s="18">
        <v>2.5</v>
      </c>
      <c r="L1323" s="18">
        <v>3.3</v>
      </c>
      <c r="M1323" s="18">
        <v>22.6</v>
      </c>
      <c r="N1323">
        <v>228.9</v>
      </c>
      <c r="O1323">
        <v>19.2</v>
      </c>
      <c r="P1323">
        <v>19.399999999999999</v>
      </c>
      <c r="Q1323" s="117">
        <v>0.91249999999999998</v>
      </c>
      <c r="S1323" s="216">
        <f t="shared" si="69"/>
        <v>19.399999999999999</v>
      </c>
      <c r="T1323" s="216">
        <f t="shared" si="68"/>
        <v>-2.3000000000000007</v>
      </c>
      <c r="U1323" s="208">
        <f t="shared" si="67"/>
        <v>60</v>
      </c>
      <c r="V1323" s="210"/>
      <c r="W1323" s="238" t="str">
        <f t="shared" si="66"/>
        <v/>
      </c>
      <c r="X1323" s="350"/>
      <c r="AT1323" s="129"/>
      <c r="AV1323" s="114"/>
      <c r="AW1323" s="18"/>
      <c r="AY1323" s="130"/>
    </row>
    <row r="1324" spans="2:51" x14ac:dyDescent="0.25">
      <c r="B1324" s="18">
        <v>19.600000000000001</v>
      </c>
      <c r="C1324" s="18">
        <v>93</v>
      </c>
      <c r="D1324" s="18">
        <v>19.600000000000001</v>
      </c>
      <c r="E1324" s="18">
        <v>9.4</v>
      </c>
      <c r="F1324" s="18">
        <v>11.2</v>
      </c>
      <c r="G1324" s="18">
        <v>283</v>
      </c>
      <c r="H1324" s="18">
        <v>1020</v>
      </c>
      <c r="I1324" s="18">
        <v>0</v>
      </c>
      <c r="J1324" s="18">
        <v>0.8</v>
      </c>
      <c r="K1324" s="18">
        <v>2.5</v>
      </c>
      <c r="L1324" s="18">
        <v>3.3</v>
      </c>
      <c r="M1324" s="18">
        <v>22.6</v>
      </c>
      <c r="N1324">
        <v>228.9</v>
      </c>
      <c r="O1324">
        <v>19.100000000000001</v>
      </c>
      <c r="P1324">
        <v>19.3</v>
      </c>
      <c r="Q1324" s="117">
        <v>0.91319444444444497</v>
      </c>
      <c r="S1324" s="216">
        <f t="shared" si="69"/>
        <v>19.3</v>
      </c>
      <c r="T1324" s="216">
        <f t="shared" si="68"/>
        <v>-2.3000000000000007</v>
      </c>
      <c r="U1324" s="208">
        <f t="shared" si="67"/>
        <v>60</v>
      </c>
      <c r="V1324" s="210"/>
      <c r="W1324" s="238" t="str">
        <f t="shared" si="66"/>
        <v/>
      </c>
      <c r="X1324" s="350"/>
      <c r="AT1324" s="129"/>
      <c r="AV1324" s="114"/>
      <c r="AW1324" s="18"/>
      <c r="AY1324" s="130"/>
    </row>
    <row r="1325" spans="2:51" x14ac:dyDescent="0.25">
      <c r="B1325" s="18">
        <v>19.600000000000001</v>
      </c>
      <c r="C1325" s="18">
        <v>93</v>
      </c>
      <c r="D1325" s="18">
        <v>19.600000000000001</v>
      </c>
      <c r="E1325" s="18">
        <v>6.1</v>
      </c>
      <c r="F1325" s="18">
        <v>7.2</v>
      </c>
      <c r="G1325" s="18">
        <v>234</v>
      </c>
      <c r="H1325" s="18">
        <v>1019.8</v>
      </c>
      <c r="I1325" s="18">
        <v>0</v>
      </c>
      <c r="J1325" s="18">
        <v>0</v>
      </c>
      <c r="K1325" s="18">
        <v>2.5</v>
      </c>
      <c r="L1325" s="18">
        <v>3.3</v>
      </c>
      <c r="M1325" s="18">
        <v>22.6</v>
      </c>
      <c r="N1325">
        <v>228.9</v>
      </c>
      <c r="O1325">
        <v>19.100000000000001</v>
      </c>
      <c r="P1325">
        <v>19.399999999999999</v>
      </c>
      <c r="Q1325" s="117">
        <v>0.91388888888888897</v>
      </c>
      <c r="S1325" s="216">
        <f t="shared" si="69"/>
        <v>19.399999999999999</v>
      </c>
      <c r="T1325" s="216">
        <f t="shared" si="68"/>
        <v>-2.2000000000000028</v>
      </c>
      <c r="U1325" s="208" t="str">
        <f t="shared" si="67"/>
        <v/>
      </c>
      <c r="V1325" s="210"/>
      <c r="W1325" s="238" t="str">
        <f t="shared" si="66"/>
        <v/>
      </c>
      <c r="X1325" s="350"/>
      <c r="AT1325" s="129"/>
      <c r="AV1325" s="114"/>
      <c r="AW1325" s="18"/>
      <c r="AY1325" s="130"/>
    </row>
    <row r="1326" spans="2:51" x14ac:dyDescent="0.25">
      <c r="B1326" s="18">
        <v>19.5</v>
      </c>
      <c r="C1326" s="18">
        <v>93</v>
      </c>
      <c r="D1326" s="18">
        <v>19.5</v>
      </c>
      <c r="E1326" s="18">
        <v>8.6</v>
      </c>
      <c r="F1326" s="18">
        <v>11.2</v>
      </c>
      <c r="G1326" s="18">
        <v>266</v>
      </c>
      <c r="H1326" s="18">
        <v>1020.3</v>
      </c>
      <c r="I1326" s="18">
        <v>0</v>
      </c>
      <c r="J1326" s="18">
        <v>0</v>
      </c>
      <c r="K1326" s="18">
        <v>2.5</v>
      </c>
      <c r="L1326" s="18">
        <v>3.3</v>
      </c>
      <c r="M1326" s="18">
        <v>22.6</v>
      </c>
      <c r="N1326">
        <v>228.9</v>
      </c>
      <c r="O1326">
        <v>19.100000000000001</v>
      </c>
      <c r="P1326">
        <v>19.399999999999999</v>
      </c>
      <c r="Q1326" s="117">
        <v>0.91458333333333297</v>
      </c>
      <c r="S1326" s="216">
        <f t="shared" si="69"/>
        <v>19.399999999999999</v>
      </c>
      <c r="T1326" s="216">
        <f t="shared" si="68"/>
        <v>-2.1000000000000014</v>
      </c>
      <c r="U1326" s="208" t="str">
        <f t="shared" si="67"/>
        <v/>
      </c>
      <c r="V1326" s="210"/>
      <c r="W1326" s="238" t="str">
        <f t="shared" si="66"/>
        <v/>
      </c>
      <c r="X1326" s="350"/>
      <c r="AT1326" s="129"/>
      <c r="AV1326" s="114"/>
      <c r="AW1326" s="18"/>
      <c r="AY1326" s="130"/>
    </row>
    <row r="1327" spans="2:51" x14ac:dyDescent="0.25">
      <c r="B1327" s="18">
        <v>19.5</v>
      </c>
      <c r="C1327" s="18">
        <v>93</v>
      </c>
      <c r="D1327" s="18">
        <v>19.5</v>
      </c>
      <c r="E1327" s="18">
        <v>5.4</v>
      </c>
      <c r="F1327" s="18">
        <v>7.2</v>
      </c>
      <c r="G1327" s="18">
        <v>284</v>
      </c>
      <c r="H1327" s="18">
        <v>1020</v>
      </c>
      <c r="I1327" s="18">
        <v>0</v>
      </c>
      <c r="J1327" s="18">
        <v>0</v>
      </c>
      <c r="K1327" s="18">
        <v>2.5</v>
      </c>
      <c r="L1327" s="18">
        <v>3.3</v>
      </c>
      <c r="M1327" s="18">
        <v>22.6</v>
      </c>
      <c r="N1327">
        <v>228.9</v>
      </c>
      <c r="O1327">
        <v>19.100000000000001</v>
      </c>
      <c r="P1327">
        <v>19.399999999999999</v>
      </c>
      <c r="Q1327" s="117">
        <v>0.91527777777777797</v>
      </c>
      <c r="S1327" s="216">
        <f t="shared" si="69"/>
        <v>19.399999999999999</v>
      </c>
      <c r="T1327" s="216">
        <f t="shared" si="68"/>
        <v>-2.1000000000000014</v>
      </c>
      <c r="U1327" s="208" t="str">
        <f t="shared" si="67"/>
        <v/>
      </c>
      <c r="V1327" s="210"/>
      <c r="W1327" s="238" t="str">
        <f t="shared" si="66"/>
        <v/>
      </c>
      <c r="X1327" s="350"/>
      <c r="AT1327" s="129"/>
      <c r="AV1327" s="114"/>
      <c r="AW1327" s="18"/>
      <c r="AY1327" s="130"/>
    </row>
    <row r="1328" spans="2:51" x14ac:dyDescent="0.25">
      <c r="B1328" s="18">
        <v>19.5</v>
      </c>
      <c r="C1328" s="18">
        <v>93</v>
      </c>
      <c r="D1328" s="18">
        <v>19.5</v>
      </c>
      <c r="E1328" s="18">
        <v>4.7</v>
      </c>
      <c r="F1328" s="18">
        <v>5.4</v>
      </c>
      <c r="G1328" s="18">
        <v>242</v>
      </c>
      <c r="H1328" s="18">
        <v>1020</v>
      </c>
      <c r="I1328" s="18">
        <v>0</v>
      </c>
      <c r="J1328" s="18">
        <v>0</v>
      </c>
      <c r="K1328" s="18">
        <v>2.5</v>
      </c>
      <c r="L1328" s="18">
        <v>3.3</v>
      </c>
      <c r="M1328" s="18">
        <v>22.6</v>
      </c>
      <c r="N1328">
        <v>228.9</v>
      </c>
      <c r="O1328">
        <v>19.100000000000001</v>
      </c>
      <c r="P1328">
        <v>19.3</v>
      </c>
      <c r="Q1328" s="117">
        <v>0.91597222222222197</v>
      </c>
      <c r="S1328" s="216">
        <f t="shared" si="69"/>
        <v>19.3</v>
      </c>
      <c r="T1328" s="216">
        <f t="shared" si="68"/>
        <v>-2.1999999999999993</v>
      </c>
      <c r="U1328" s="208" t="str">
        <f t="shared" si="67"/>
        <v/>
      </c>
      <c r="V1328" s="210"/>
      <c r="W1328" s="238" t="str">
        <f t="shared" si="66"/>
        <v/>
      </c>
      <c r="X1328" s="350"/>
      <c r="AT1328" s="129"/>
      <c r="AV1328" s="114"/>
      <c r="AW1328" s="18"/>
      <c r="AY1328" s="130"/>
    </row>
    <row r="1329" spans="2:51" x14ac:dyDescent="0.25">
      <c r="B1329" s="18">
        <v>19.5</v>
      </c>
      <c r="C1329" s="18">
        <v>93</v>
      </c>
      <c r="D1329" s="18">
        <v>19.5</v>
      </c>
      <c r="E1329" s="18">
        <v>6.1</v>
      </c>
      <c r="F1329" s="18">
        <v>7.2</v>
      </c>
      <c r="G1329" s="18">
        <v>262</v>
      </c>
      <c r="H1329" s="18">
        <v>1019.9</v>
      </c>
      <c r="I1329" s="18">
        <v>0</v>
      </c>
      <c r="J1329" s="18">
        <v>0</v>
      </c>
      <c r="K1329" s="18">
        <v>2.5</v>
      </c>
      <c r="L1329" s="18">
        <v>3.3</v>
      </c>
      <c r="M1329" s="18">
        <v>22.6</v>
      </c>
      <c r="N1329">
        <v>228.9</v>
      </c>
      <c r="O1329">
        <v>19.100000000000001</v>
      </c>
      <c r="P1329">
        <v>19.3</v>
      </c>
      <c r="Q1329" s="117">
        <v>0.91666666666666696</v>
      </c>
      <c r="S1329" s="216">
        <f t="shared" si="69"/>
        <v>19.3</v>
      </c>
      <c r="T1329" s="216">
        <f t="shared" si="68"/>
        <v>-2.1999999999999993</v>
      </c>
      <c r="U1329" s="208" t="str">
        <f t="shared" si="67"/>
        <v/>
      </c>
      <c r="V1329" s="210"/>
      <c r="W1329" s="238" t="str">
        <f t="shared" si="66"/>
        <v/>
      </c>
      <c r="X1329" s="350"/>
      <c r="AT1329" s="129"/>
      <c r="AV1329" s="114"/>
      <c r="AW1329" s="18"/>
      <c r="AY1329" s="130"/>
    </row>
    <row r="1330" spans="2:51" x14ac:dyDescent="0.25">
      <c r="B1330" s="18">
        <v>19.5</v>
      </c>
      <c r="C1330" s="18">
        <v>93</v>
      </c>
      <c r="D1330" s="18">
        <v>19.5</v>
      </c>
      <c r="E1330" s="18">
        <v>5</v>
      </c>
      <c r="F1330" s="18">
        <v>7.2</v>
      </c>
      <c r="G1330" s="18">
        <v>304</v>
      </c>
      <c r="H1330" s="18">
        <v>1020</v>
      </c>
      <c r="I1330" s="18">
        <v>0</v>
      </c>
      <c r="J1330" s="18">
        <v>0</v>
      </c>
      <c r="K1330" s="18">
        <v>2.5</v>
      </c>
      <c r="L1330" s="18">
        <v>3.3</v>
      </c>
      <c r="M1330" s="18">
        <v>22.6</v>
      </c>
      <c r="N1330">
        <v>228.9</v>
      </c>
      <c r="O1330">
        <v>19</v>
      </c>
      <c r="P1330">
        <v>19.3</v>
      </c>
      <c r="Q1330" s="117">
        <v>0.91736111111111096</v>
      </c>
      <c r="S1330" s="216">
        <f t="shared" si="69"/>
        <v>19.3</v>
      </c>
      <c r="T1330" s="216">
        <f t="shared" si="68"/>
        <v>-2.1999999999999993</v>
      </c>
      <c r="U1330" s="208" t="str">
        <f t="shared" si="67"/>
        <v/>
      </c>
      <c r="V1330" s="210"/>
      <c r="W1330" s="238" t="str">
        <f>IF(OR(O1330&gt;60+2,P1330&gt;B1330+2),60,"")</f>
        <v/>
      </c>
      <c r="X1330" s="350"/>
      <c r="AT1330" s="129"/>
      <c r="AV1330" s="114"/>
      <c r="AW1330" s="18"/>
      <c r="AY1330" s="130"/>
    </row>
    <row r="1331" spans="2:51" x14ac:dyDescent="0.25">
      <c r="B1331" s="18">
        <v>19.5</v>
      </c>
      <c r="C1331" s="18">
        <v>93</v>
      </c>
      <c r="D1331" s="18">
        <v>19.5</v>
      </c>
      <c r="E1331" s="18">
        <v>7.2</v>
      </c>
      <c r="F1331" s="18">
        <v>9.4</v>
      </c>
      <c r="G1331" s="18">
        <v>262</v>
      </c>
      <c r="H1331" s="18">
        <v>1019.9</v>
      </c>
      <c r="I1331" s="18">
        <v>0</v>
      </c>
      <c r="J1331" s="18">
        <v>0</v>
      </c>
      <c r="K1331" s="18">
        <v>2.5</v>
      </c>
      <c r="L1331" s="18">
        <v>3.3</v>
      </c>
      <c r="M1331" s="18">
        <v>22.6</v>
      </c>
      <c r="N1331">
        <v>228.9</v>
      </c>
      <c r="O1331">
        <v>19</v>
      </c>
      <c r="P1331">
        <v>19.3</v>
      </c>
      <c r="Q1331" s="117">
        <v>0.91805555555555596</v>
      </c>
      <c r="S1331" s="216">
        <f t="shared" si="69"/>
        <v>19.3</v>
      </c>
      <c r="T1331" s="216">
        <f t="shared" si="68"/>
        <v>-2.1999999999999993</v>
      </c>
      <c r="U1331" s="208" t="str">
        <f t="shared" si="67"/>
        <v/>
      </c>
      <c r="V1331" s="210"/>
      <c r="W1331" s="238" t="str">
        <f>IF(OR(O1331&gt;60+2,P1331&gt;B1331+2),60,"")</f>
        <v/>
      </c>
      <c r="X1331" s="350"/>
      <c r="AT1331" s="129"/>
      <c r="AV1331" s="114"/>
      <c r="AW1331" s="18"/>
      <c r="AY1331" s="130"/>
    </row>
    <row r="1332" spans="2:51" x14ac:dyDescent="0.25">
      <c r="B1332" s="18">
        <v>19.5</v>
      </c>
      <c r="C1332" s="18">
        <v>93</v>
      </c>
      <c r="D1332" s="18">
        <v>19.5</v>
      </c>
      <c r="E1332" s="18">
        <v>9.6999999999999993</v>
      </c>
      <c r="F1332" s="18">
        <v>11.2</v>
      </c>
      <c r="G1332" s="18">
        <v>270</v>
      </c>
      <c r="H1332" s="18">
        <v>1020</v>
      </c>
      <c r="I1332" s="18">
        <v>0</v>
      </c>
      <c r="J1332" s="18">
        <v>0</v>
      </c>
      <c r="K1332" s="18">
        <v>2.5</v>
      </c>
      <c r="L1332" s="18">
        <v>3.3</v>
      </c>
      <c r="M1332" s="18">
        <v>22.6</v>
      </c>
      <c r="N1332">
        <v>228.9</v>
      </c>
      <c r="O1332">
        <v>19</v>
      </c>
      <c r="P1332">
        <v>19.3</v>
      </c>
      <c r="Q1332" s="117">
        <v>0.91874999999999996</v>
      </c>
      <c r="S1332" s="216">
        <f t="shared" si="69"/>
        <v>19.3</v>
      </c>
      <c r="T1332" s="216">
        <f t="shared" si="68"/>
        <v>-2.1999999999999993</v>
      </c>
      <c r="U1332" s="208" t="str">
        <f t="shared" si="67"/>
        <v/>
      </c>
      <c r="V1332" s="210"/>
      <c r="W1332" s="238" t="str">
        <f>IF(OR(O1332&gt;60+2,P1332&gt;B1332+2),60,"")</f>
        <v/>
      </c>
      <c r="X1332" s="350"/>
      <c r="AT1332" s="129"/>
      <c r="AV1332" s="114"/>
      <c r="AW1332" s="18"/>
      <c r="AY1332" s="130"/>
    </row>
    <row r="1333" spans="2:51" x14ac:dyDescent="0.25">
      <c r="B1333" s="18">
        <v>19.5</v>
      </c>
      <c r="C1333" s="18">
        <v>93</v>
      </c>
      <c r="D1333" s="18">
        <v>19.5</v>
      </c>
      <c r="E1333" s="18">
        <v>6.8</v>
      </c>
      <c r="F1333" s="18">
        <v>13</v>
      </c>
      <c r="G1333" s="18">
        <v>285</v>
      </c>
      <c r="H1333" s="18">
        <v>1019.8</v>
      </c>
      <c r="I1333" s="18">
        <v>0</v>
      </c>
      <c r="J1333" s="18">
        <v>0</v>
      </c>
      <c r="K1333" s="18">
        <v>2.5</v>
      </c>
      <c r="L1333" s="18">
        <v>3.3</v>
      </c>
      <c r="M1333" s="18">
        <v>22.6</v>
      </c>
      <c r="N1333">
        <v>228.9</v>
      </c>
      <c r="O1333">
        <v>19</v>
      </c>
      <c r="P1333">
        <v>19.3</v>
      </c>
      <c r="Q1333" s="117">
        <v>0.91944444444444495</v>
      </c>
      <c r="S1333" s="216">
        <f t="shared" si="69"/>
        <v>19.3</v>
      </c>
      <c r="T1333" s="216">
        <f t="shared" si="68"/>
        <v>-2.1999999999999993</v>
      </c>
      <c r="U1333" s="208"/>
      <c r="V1333" s="210"/>
      <c r="W1333" s="238" t="str">
        <f>IF(OR(O1333&gt;60+2,P1333&gt;B1333+2),60,"")</f>
        <v/>
      </c>
      <c r="X1333" s="350"/>
      <c r="AT1333" s="129"/>
      <c r="AV1333" s="114"/>
      <c r="AW1333" s="18"/>
      <c r="AY1333" s="130"/>
    </row>
    <row r="1334" spans="2:51" x14ac:dyDescent="0.25">
      <c r="B1334" s="18">
        <v>19.5</v>
      </c>
      <c r="C1334" s="18">
        <v>93</v>
      </c>
      <c r="D1334" s="18">
        <v>19.5</v>
      </c>
      <c r="E1334" s="18">
        <v>6.5</v>
      </c>
      <c r="F1334" s="18">
        <v>9.4</v>
      </c>
      <c r="G1334" s="18">
        <v>255</v>
      </c>
      <c r="H1334" s="18">
        <v>1020.1</v>
      </c>
      <c r="I1334" s="18">
        <v>0</v>
      </c>
      <c r="J1334" s="18">
        <v>0</v>
      </c>
      <c r="K1334" s="18">
        <v>2.5</v>
      </c>
      <c r="L1334" s="18">
        <v>3.3</v>
      </c>
      <c r="M1334" s="18">
        <v>22.6</v>
      </c>
      <c r="N1334">
        <v>228.9</v>
      </c>
      <c r="O1334">
        <v>19</v>
      </c>
      <c r="P1334">
        <v>19.3</v>
      </c>
      <c r="Q1334" s="117">
        <v>0.92013888888888895</v>
      </c>
      <c r="S1334" s="216"/>
      <c r="T1334" s="216"/>
      <c r="U1334" s="208"/>
      <c r="V1334" s="210"/>
      <c r="W1334" s="238"/>
      <c r="X1334" s="350"/>
      <c r="AT1334" s="129"/>
      <c r="AV1334" s="114"/>
      <c r="AW1334" s="18"/>
      <c r="AY1334" s="130"/>
    </row>
    <row r="1335" spans="2:51" x14ac:dyDescent="0.25">
      <c r="B1335" s="18">
        <v>19.5</v>
      </c>
      <c r="C1335" s="18">
        <v>93</v>
      </c>
      <c r="D1335" s="18">
        <v>19.5</v>
      </c>
      <c r="E1335" s="18">
        <v>4.7</v>
      </c>
      <c r="F1335" s="18">
        <v>5.4</v>
      </c>
      <c r="G1335" s="18">
        <v>287</v>
      </c>
      <c r="H1335" s="18">
        <v>1020.2</v>
      </c>
      <c r="I1335" s="18">
        <v>0</v>
      </c>
      <c r="J1335" s="18">
        <v>0</v>
      </c>
      <c r="K1335" s="18">
        <v>2.5</v>
      </c>
      <c r="L1335" s="18">
        <v>3.3</v>
      </c>
      <c r="M1335" s="18">
        <v>22.6</v>
      </c>
      <c r="N1335">
        <v>228.9</v>
      </c>
      <c r="O1335">
        <v>19</v>
      </c>
      <c r="P1335">
        <v>19.3</v>
      </c>
      <c r="Q1335" s="117">
        <v>0.92083333333333295</v>
      </c>
      <c r="S1335" s="216"/>
      <c r="T1335" s="216"/>
      <c r="U1335" s="208"/>
      <c r="V1335" s="210"/>
      <c r="W1335" s="238"/>
      <c r="X1335" s="350"/>
      <c r="AT1335" s="129"/>
      <c r="AV1335" s="114"/>
      <c r="AW1335" s="18"/>
      <c r="AY1335" s="130"/>
    </row>
    <row r="1336" spans="2:51" x14ac:dyDescent="0.25">
      <c r="B1336" s="18">
        <v>19.5</v>
      </c>
      <c r="C1336" s="18">
        <v>93</v>
      </c>
      <c r="D1336" s="18">
        <v>19.5</v>
      </c>
      <c r="E1336" s="18">
        <v>7.6</v>
      </c>
      <c r="F1336" s="18">
        <v>9.4</v>
      </c>
      <c r="G1336" s="18">
        <v>278</v>
      </c>
      <c r="H1336" s="18">
        <v>1020.1</v>
      </c>
      <c r="I1336" s="18">
        <v>0</v>
      </c>
      <c r="J1336" s="18">
        <v>0</v>
      </c>
      <c r="K1336" s="18">
        <v>2.5</v>
      </c>
      <c r="L1336" s="18">
        <v>3.3</v>
      </c>
      <c r="M1336" s="18">
        <v>22.6</v>
      </c>
      <c r="N1336">
        <v>228.9</v>
      </c>
      <c r="O1336">
        <v>18.899999999999999</v>
      </c>
      <c r="P1336">
        <v>19.3</v>
      </c>
      <c r="Q1336" s="117">
        <v>0.92152777777777795</v>
      </c>
      <c r="S1336" s="216"/>
      <c r="T1336" s="216"/>
      <c r="U1336" s="208"/>
      <c r="V1336" s="210"/>
      <c r="W1336" s="238"/>
      <c r="X1336" s="350"/>
      <c r="AT1336" s="129"/>
      <c r="AV1336" s="114"/>
      <c r="AW1336" s="18"/>
      <c r="AY1336" s="130"/>
    </row>
    <row r="1337" spans="2:51" x14ac:dyDescent="0.25">
      <c r="B1337" s="18">
        <v>19.5</v>
      </c>
      <c r="C1337" s="18">
        <v>93</v>
      </c>
      <c r="D1337" s="18">
        <v>19.5</v>
      </c>
      <c r="E1337" s="18">
        <v>7.6</v>
      </c>
      <c r="F1337" s="18">
        <v>9.4</v>
      </c>
      <c r="G1337" s="18">
        <v>270</v>
      </c>
      <c r="H1337" s="18">
        <v>1020.1</v>
      </c>
      <c r="I1337" s="18">
        <v>0</v>
      </c>
      <c r="J1337" s="18">
        <v>0</v>
      </c>
      <c r="K1337" s="18">
        <v>2.5</v>
      </c>
      <c r="L1337" s="18">
        <v>3.3</v>
      </c>
      <c r="M1337" s="18">
        <v>22.6</v>
      </c>
      <c r="N1337">
        <v>228.9</v>
      </c>
      <c r="O1337">
        <v>19</v>
      </c>
      <c r="P1337">
        <v>19.3</v>
      </c>
      <c r="Q1337" s="117">
        <v>0.92222222222222205</v>
      </c>
      <c r="S1337" s="216"/>
      <c r="T1337" s="216"/>
      <c r="U1337" s="208"/>
      <c r="V1337" s="210"/>
      <c r="W1337" s="238"/>
      <c r="X1337" s="350"/>
      <c r="AT1337" s="129"/>
      <c r="AV1337" s="114"/>
      <c r="AW1337" s="18"/>
      <c r="AY1337" s="130"/>
    </row>
    <row r="1338" spans="2:51" x14ac:dyDescent="0.25">
      <c r="B1338" s="18">
        <v>19.5</v>
      </c>
      <c r="C1338" s="18">
        <v>93</v>
      </c>
      <c r="D1338" s="18">
        <v>19.5</v>
      </c>
      <c r="E1338" s="18">
        <v>6.1</v>
      </c>
      <c r="F1338" s="18">
        <v>9.4</v>
      </c>
      <c r="G1338" s="18">
        <v>276</v>
      </c>
      <c r="H1338" s="18">
        <v>1019.9</v>
      </c>
      <c r="I1338" s="18">
        <v>0</v>
      </c>
      <c r="J1338" s="18">
        <v>0</v>
      </c>
      <c r="K1338" s="18">
        <v>2.5</v>
      </c>
      <c r="L1338" s="18">
        <v>3.3</v>
      </c>
      <c r="M1338" s="18">
        <v>22.6</v>
      </c>
      <c r="N1338">
        <v>228.9</v>
      </c>
      <c r="O1338">
        <v>18.899999999999999</v>
      </c>
      <c r="P1338">
        <v>19.3</v>
      </c>
      <c r="Q1338" s="117">
        <v>0.92291666666666705</v>
      </c>
      <c r="S1338" s="216"/>
      <c r="T1338" s="216"/>
      <c r="U1338" s="208"/>
      <c r="V1338" s="210"/>
      <c r="W1338" s="238"/>
      <c r="X1338" s="350"/>
      <c r="AT1338" s="129"/>
      <c r="AV1338" s="114"/>
      <c r="AW1338" s="18"/>
      <c r="AY1338" s="130"/>
    </row>
    <row r="1339" spans="2:51" x14ac:dyDescent="0.25">
      <c r="B1339" s="18">
        <v>19.5</v>
      </c>
      <c r="C1339" s="18">
        <v>93</v>
      </c>
      <c r="D1339" s="18">
        <v>19.5</v>
      </c>
      <c r="E1339" s="18">
        <v>6.1</v>
      </c>
      <c r="F1339" s="18">
        <v>9.4</v>
      </c>
      <c r="G1339" s="18">
        <v>226</v>
      </c>
      <c r="H1339" s="18">
        <v>1020.1</v>
      </c>
      <c r="I1339" s="18">
        <v>0</v>
      </c>
      <c r="J1339" s="18">
        <v>0</v>
      </c>
      <c r="K1339" s="18">
        <v>2.5</v>
      </c>
      <c r="L1339" s="18">
        <v>3.3</v>
      </c>
      <c r="M1339" s="18">
        <v>22.6</v>
      </c>
      <c r="N1339">
        <v>228.9</v>
      </c>
      <c r="O1339">
        <v>18.899999999999999</v>
      </c>
      <c r="P1339">
        <v>19.3</v>
      </c>
      <c r="Q1339" s="117">
        <v>0.92361111111111105</v>
      </c>
      <c r="S1339" s="216"/>
      <c r="T1339" s="216"/>
      <c r="U1339" s="208"/>
      <c r="V1339" s="210"/>
      <c r="W1339" s="238"/>
      <c r="X1339" s="350"/>
      <c r="AT1339" s="129"/>
      <c r="AV1339" s="114"/>
      <c r="AW1339" s="18"/>
      <c r="AY1339" s="130"/>
    </row>
    <row r="1340" spans="2:51" x14ac:dyDescent="0.25">
      <c r="B1340" s="18">
        <v>19.5</v>
      </c>
      <c r="C1340" s="18">
        <v>93</v>
      </c>
      <c r="D1340" s="18">
        <v>19.5</v>
      </c>
      <c r="E1340" s="18">
        <v>12.2</v>
      </c>
      <c r="F1340" s="18">
        <v>16.600000000000001</v>
      </c>
      <c r="G1340" s="18">
        <v>263</v>
      </c>
      <c r="H1340" s="18">
        <v>1019.9</v>
      </c>
      <c r="I1340" s="18">
        <v>0</v>
      </c>
      <c r="J1340" s="18">
        <v>0.3</v>
      </c>
      <c r="K1340" s="18">
        <v>2.8</v>
      </c>
      <c r="L1340" s="18">
        <v>3.6</v>
      </c>
      <c r="M1340" s="18">
        <v>22.9</v>
      </c>
      <c r="N1340">
        <v>229.2</v>
      </c>
      <c r="O1340">
        <v>19</v>
      </c>
      <c r="P1340">
        <v>19.3</v>
      </c>
      <c r="Q1340" s="117">
        <v>0.92430555555555605</v>
      </c>
      <c r="S1340" s="216"/>
      <c r="T1340" s="216"/>
      <c r="U1340" s="208"/>
      <c r="V1340" s="210"/>
      <c r="W1340" s="238"/>
      <c r="X1340" s="350"/>
      <c r="AT1340" s="129"/>
      <c r="AV1340" s="114"/>
      <c r="AW1340" s="18"/>
      <c r="AY1340" s="130"/>
    </row>
    <row r="1341" spans="2:51" x14ac:dyDescent="0.25">
      <c r="B1341" s="18">
        <v>19.5</v>
      </c>
      <c r="C1341" s="18">
        <v>93</v>
      </c>
      <c r="D1341" s="18">
        <v>19.5</v>
      </c>
      <c r="E1341" s="18">
        <v>6.1</v>
      </c>
      <c r="F1341" s="18">
        <v>9.4</v>
      </c>
      <c r="G1341" s="18">
        <v>277</v>
      </c>
      <c r="H1341" s="18">
        <v>1020.2</v>
      </c>
      <c r="I1341" s="18">
        <v>0</v>
      </c>
      <c r="J1341" s="18">
        <v>0.3</v>
      </c>
      <c r="K1341" s="18">
        <v>2.8</v>
      </c>
      <c r="L1341" s="18">
        <v>3.6</v>
      </c>
      <c r="M1341" s="18">
        <v>22.9</v>
      </c>
      <c r="N1341">
        <v>229.2</v>
      </c>
      <c r="O1341">
        <v>19</v>
      </c>
      <c r="P1341">
        <v>19.3</v>
      </c>
      <c r="Q1341" s="117">
        <v>0.92500000000000004</v>
      </c>
      <c r="S1341" s="216"/>
      <c r="T1341" s="216"/>
      <c r="U1341" s="208"/>
      <c r="V1341" s="210"/>
      <c r="W1341" s="238"/>
      <c r="X1341" s="350"/>
      <c r="AT1341" s="129"/>
      <c r="AV1341" s="114"/>
      <c r="AW1341" s="18"/>
      <c r="AY1341" s="130"/>
    </row>
    <row r="1342" spans="2:51" x14ac:dyDescent="0.25">
      <c r="B1342" s="18">
        <v>19.5</v>
      </c>
      <c r="C1342" s="18">
        <v>93</v>
      </c>
      <c r="D1342" s="18">
        <v>19.5</v>
      </c>
      <c r="E1342" s="18">
        <v>7.2</v>
      </c>
      <c r="F1342" s="18">
        <v>9.4</v>
      </c>
      <c r="G1342" s="18">
        <v>261</v>
      </c>
      <c r="H1342" s="18">
        <v>1020.2</v>
      </c>
      <c r="I1342" s="18">
        <v>0</v>
      </c>
      <c r="J1342" s="18">
        <v>0.3</v>
      </c>
      <c r="K1342" s="18">
        <v>2.8</v>
      </c>
      <c r="L1342" s="18">
        <v>3.6</v>
      </c>
      <c r="M1342" s="18">
        <v>22.9</v>
      </c>
      <c r="N1342">
        <v>229.2</v>
      </c>
      <c r="O1342">
        <v>19</v>
      </c>
      <c r="P1342">
        <v>19.3</v>
      </c>
      <c r="Q1342" s="117">
        <v>0.92569444444444404</v>
      </c>
      <c r="S1342" s="216"/>
      <c r="T1342" s="216"/>
      <c r="U1342" s="208"/>
      <c r="V1342" s="210"/>
      <c r="W1342" s="238"/>
      <c r="X1342" s="350"/>
      <c r="AT1342" s="129"/>
      <c r="AV1342" s="114"/>
      <c r="AW1342" s="18"/>
      <c r="AY1342" s="130"/>
    </row>
    <row r="1343" spans="2:51" x14ac:dyDescent="0.25">
      <c r="B1343" s="18">
        <v>19.5</v>
      </c>
      <c r="C1343" s="18">
        <v>93</v>
      </c>
      <c r="D1343" s="18">
        <v>19.5</v>
      </c>
      <c r="E1343" s="18">
        <v>10.4</v>
      </c>
      <c r="F1343" s="18">
        <v>13</v>
      </c>
      <c r="G1343" s="18">
        <v>273</v>
      </c>
      <c r="H1343" s="18">
        <v>1020</v>
      </c>
      <c r="I1343" s="18">
        <v>0</v>
      </c>
      <c r="J1343" s="18">
        <v>0.3</v>
      </c>
      <c r="K1343" s="18">
        <v>2.8</v>
      </c>
      <c r="L1343" s="18">
        <v>3.6</v>
      </c>
      <c r="M1343" s="18">
        <v>22.9</v>
      </c>
      <c r="N1343">
        <v>229.2</v>
      </c>
      <c r="O1343">
        <v>18.899999999999999</v>
      </c>
      <c r="P1343">
        <v>19.3</v>
      </c>
      <c r="Q1343" s="117">
        <v>0.92638888888888904</v>
      </c>
      <c r="S1343" s="216"/>
      <c r="T1343" s="216"/>
      <c r="U1343" s="208"/>
      <c r="V1343" s="210"/>
      <c r="W1343" s="238"/>
      <c r="X1343" s="350"/>
      <c r="AT1343" s="129"/>
      <c r="AV1343" s="114"/>
      <c r="AW1343" s="18"/>
      <c r="AY1343" s="130"/>
    </row>
    <row r="1344" spans="2:51" x14ac:dyDescent="0.25">
      <c r="B1344" s="18">
        <v>19.399999999999999</v>
      </c>
      <c r="C1344" s="18">
        <v>93</v>
      </c>
      <c r="D1344" s="18">
        <v>19.399999999999999</v>
      </c>
      <c r="E1344" s="18">
        <v>9.6999999999999993</v>
      </c>
      <c r="F1344" s="18">
        <v>11.2</v>
      </c>
      <c r="G1344" s="18">
        <v>262</v>
      </c>
      <c r="H1344" s="18">
        <v>1019.8</v>
      </c>
      <c r="I1344" s="18">
        <v>0</v>
      </c>
      <c r="J1344" s="18">
        <v>0.3</v>
      </c>
      <c r="K1344" s="18">
        <v>2.8</v>
      </c>
      <c r="L1344" s="18">
        <v>3.6</v>
      </c>
      <c r="M1344" s="18">
        <v>22.9</v>
      </c>
      <c r="N1344">
        <v>229.2</v>
      </c>
      <c r="O1344">
        <v>19</v>
      </c>
      <c r="P1344">
        <v>19.3</v>
      </c>
      <c r="Q1344" s="117">
        <v>0.92708333333333304</v>
      </c>
      <c r="S1344" s="216"/>
      <c r="T1344" s="216"/>
      <c r="U1344" s="208"/>
      <c r="V1344" s="210"/>
      <c r="W1344" s="238"/>
      <c r="X1344" s="350"/>
      <c r="AT1344" s="129"/>
      <c r="AV1344" s="114"/>
      <c r="AW1344" s="18"/>
      <c r="AY1344" s="130"/>
    </row>
    <row r="1345" spans="2:51" x14ac:dyDescent="0.25">
      <c r="B1345" s="18">
        <v>19.399999999999999</v>
      </c>
      <c r="C1345" s="18">
        <v>93</v>
      </c>
      <c r="D1345" s="18">
        <v>19.399999999999999</v>
      </c>
      <c r="E1345" s="18">
        <v>7.2</v>
      </c>
      <c r="F1345" s="18">
        <v>11.2</v>
      </c>
      <c r="G1345" s="18">
        <v>86</v>
      </c>
      <c r="H1345" s="18">
        <v>1020</v>
      </c>
      <c r="I1345" s="18">
        <v>0</v>
      </c>
      <c r="J1345" s="18">
        <v>0.3</v>
      </c>
      <c r="K1345" s="18">
        <v>2.8</v>
      </c>
      <c r="L1345" s="18">
        <v>3.6</v>
      </c>
      <c r="M1345" s="18">
        <v>22.9</v>
      </c>
      <c r="N1345">
        <v>229.2</v>
      </c>
      <c r="O1345">
        <v>19</v>
      </c>
      <c r="P1345">
        <v>19.3</v>
      </c>
      <c r="Q1345" s="117">
        <v>0.92777777777777803</v>
      </c>
      <c r="S1345" s="216"/>
      <c r="T1345" s="216"/>
      <c r="U1345" s="208"/>
      <c r="V1345" s="210"/>
      <c r="W1345" s="238"/>
      <c r="X1345" s="350"/>
      <c r="AT1345" s="129"/>
      <c r="AV1345" s="114"/>
      <c r="AW1345" s="18"/>
      <c r="AY1345" s="130"/>
    </row>
    <row r="1346" spans="2:51" x14ac:dyDescent="0.25">
      <c r="B1346" s="18">
        <v>19.399999999999999</v>
      </c>
      <c r="C1346" s="18">
        <v>93</v>
      </c>
      <c r="D1346" s="18">
        <v>19.399999999999999</v>
      </c>
      <c r="E1346" s="18">
        <v>8.3000000000000007</v>
      </c>
      <c r="F1346" s="18">
        <v>11.2</v>
      </c>
      <c r="G1346" s="18">
        <v>279</v>
      </c>
      <c r="H1346" s="18">
        <v>1020.2</v>
      </c>
      <c r="I1346" s="18">
        <v>0</v>
      </c>
      <c r="J1346" s="18">
        <v>0.3</v>
      </c>
      <c r="K1346" s="18">
        <v>2.8</v>
      </c>
      <c r="L1346" s="18">
        <v>3.6</v>
      </c>
      <c r="M1346" s="18">
        <v>22.9</v>
      </c>
      <c r="N1346">
        <v>229.2</v>
      </c>
      <c r="O1346">
        <v>19</v>
      </c>
      <c r="P1346">
        <v>19.3</v>
      </c>
      <c r="Q1346" s="117">
        <v>0.92847222222222203</v>
      </c>
      <c r="S1346" s="216"/>
      <c r="T1346" s="216"/>
      <c r="U1346" s="208"/>
      <c r="V1346" s="210"/>
      <c r="W1346" s="238"/>
      <c r="X1346" s="350"/>
      <c r="AT1346" s="129"/>
      <c r="AV1346" s="114"/>
      <c r="AW1346" s="18"/>
      <c r="AY1346" s="130"/>
    </row>
    <row r="1347" spans="2:51" x14ac:dyDescent="0.25">
      <c r="B1347" s="18">
        <v>19.5</v>
      </c>
      <c r="C1347" s="18">
        <v>92</v>
      </c>
      <c r="D1347" s="18">
        <v>19.5</v>
      </c>
      <c r="E1347" s="18">
        <v>3.6</v>
      </c>
      <c r="F1347" s="18">
        <v>3.6</v>
      </c>
      <c r="G1347" s="18">
        <v>255</v>
      </c>
      <c r="H1347" s="18">
        <v>1019.9</v>
      </c>
      <c r="I1347" s="18">
        <v>0</v>
      </c>
      <c r="J1347" s="18">
        <v>0.3</v>
      </c>
      <c r="K1347" s="18">
        <v>2.8</v>
      </c>
      <c r="L1347" s="18">
        <v>3.6</v>
      </c>
      <c r="M1347" s="18">
        <v>22.9</v>
      </c>
      <c r="N1347">
        <v>229.2</v>
      </c>
      <c r="O1347">
        <v>19</v>
      </c>
      <c r="P1347">
        <v>19.3</v>
      </c>
      <c r="Q1347" s="117">
        <v>0.92916666666666703</v>
      </c>
      <c r="S1347" s="216"/>
      <c r="T1347" s="216"/>
      <c r="U1347" s="208"/>
      <c r="V1347" s="210"/>
      <c r="W1347" s="238"/>
      <c r="X1347" s="350"/>
      <c r="AT1347" s="129"/>
      <c r="AV1347" s="114"/>
      <c r="AW1347" s="18"/>
      <c r="AY1347" s="130"/>
    </row>
    <row r="1348" spans="2:51" x14ac:dyDescent="0.25">
      <c r="B1348" s="18">
        <v>19.5</v>
      </c>
      <c r="C1348" s="18">
        <v>92</v>
      </c>
      <c r="D1348" s="18">
        <v>19.5</v>
      </c>
      <c r="E1348" s="18">
        <v>2.5</v>
      </c>
      <c r="F1348" s="18">
        <v>3.6</v>
      </c>
      <c r="G1348" s="18">
        <v>288</v>
      </c>
      <c r="H1348" s="18">
        <v>1020.1</v>
      </c>
      <c r="I1348" s="18">
        <v>0</v>
      </c>
      <c r="J1348" s="18">
        <v>0.3</v>
      </c>
      <c r="K1348" s="18">
        <v>2.8</v>
      </c>
      <c r="L1348" s="18">
        <v>3.6</v>
      </c>
      <c r="M1348" s="18">
        <v>22.9</v>
      </c>
      <c r="N1348">
        <v>229.2</v>
      </c>
      <c r="O1348">
        <v>19</v>
      </c>
      <c r="P1348">
        <v>19.3</v>
      </c>
      <c r="Q1348" s="117">
        <v>0.92986111111111103</v>
      </c>
      <c r="S1348" s="216"/>
      <c r="T1348" s="216"/>
      <c r="U1348" s="208"/>
      <c r="V1348" s="210"/>
      <c r="W1348" s="238"/>
      <c r="X1348" s="350"/>
      <c r="AT1348" s="129"/>
      <c r="AV1348" s="114"/>
      <c r="AW1348" s="18"/>
      <c r="AY1348" s="130"/>
    </row>
    <row r="1349" spans="2:51" x14ac:dyDescent="0.25">
      <c r="B1349" s="18">
        <v>19.5</v>
      </c>
      <c r="C1349" s="18">
        <v>92</v>
      </c>
      <c r="D1349" s="18">
        <v>19.5</v>
      </c>
      <c r="E1349" s="18">
        <v>4.7</v>
      </c>
      <c r="F1349" s="18">
        <v>7.2</v>
      </c>
      <c r="G1349" s="18">
        <v>274</v>
      </c>
      <c r="H1349" s="18">
        <v>1020.1</v>
      </c>
      <c r="I1349" s="18">
        <v>0</v>
      </c>
      <c r="J1349" s="18">
        <v>0.3</v>
      </c>
      <c r="K1349" s="18">
        <v>2.8</v>
      </c>
      <c r="L1349" s="18">
        <v>3.6</v>
      </c>
      <c r="M1349" s="18">
        <v>22.9</v>
      </c>
      <c r="N1349">
        <v>229.2</v>
      </c>
      <c r="O1349">
        <v>19</v>
      </c>
      <c r="P1349">
        <v>19.3</v>
      </c>
      <c r="Q1349" s="117">
        <v>0.93055555555555602</v>
      </c>
      <c r="S1349" s="216"/>
      <c r="T1349" s="216"/>
      <c r="U1349" s="208"/>
      <c r="V1349" s="210"/>
      <c r="W1349" s="238"/>
      <c r="X1349" s="350"/>
      <c r="AT1349" s="129"/>
      <c r="AV1349" s="114"/>
      <c r="AW1349" s="18"/>
      <c r="AY1349" s="130"/>
    </row>
    <row r="1350" spans="2:51" x14ac:dyDescent="0.25">
      <c r="B1350" s="18">
        <v>19.5</v>
      </c>
      <c r="C1350" s="18">
        <v>92</v>
      </c>
      <c r="D1350" s="18">
        <v>19.5</v>
      </c>
      <c r="E1350" s="18">
        <v>8.6</v>
      </c>
      <c r="F1350" s="18">
        <v>11.2</v>
      </c>
      <c r="G1350" s="18">
        <v>265</v>
      </c>
      <c r="H1350" s="18">
        <v>1020.2</v>
      </c>
      <c r="I1350" s="18">
        <v>0</v>
      </c>
      <c r="J1350" s="18">
        <v>0.3</v>
      </c>
      <c r="K1350" s="18">
        <v>2.8</v>
      </c>
      <c r="L1350" s="18">
        <v>3.6</v>
      </c>
      <c r="M1350" s="18">
        <v>22.9</v>
      </c>
      <c r="N1350">
        <v>229.2</v>
      </c>
      <c r="O1350">
        <v>19</v>
      </c>
      <c r="P1350">
        <v>19.3</v>
      </c>
      <c r="Q1350" s="117">
        <v>0.93125000000000002</v>
      </c>
      <c r="S1350" s="216"/>
      <c r="T1350" s="216"/>
      <c r="U1350" s="208"/>
      <c r="V1350" s="210"/>
      <c r="W1350" s="238"/>
      <c r="X1350" s="350"/>
      <c r="AT1350" s="129"/>
      <c r="AV1350" s="114"/>
      <c r="AW1350" s="18"/>
      <c r="AY1350" s="130"/>
    </row>
    <row r="1351" spans="2:51" x14ac:dyDescent="0.25">
      <c r="B1351" s="18">
        <v>19.5</v>
      </c>
      <c r="C1351" s="18">
        <v>92</v>
      </c>
      <c r="D1351" s="18">
        <v>19.5</v>
      </c>
      <c r="E1351" s="18">
        <v>8.3000000000000007</v>
      </c>
      <c r="F1351" s="18">
        <v>11.2</v>
      </c>
      <c r="G1351" s="18">
        <v>272</v>
      </c>
      <c r="H1351" s="18">
        <v>1020.1</v>
      </c>
      <c r="I1351" s="18">
        <v>0</v>
      </c>
      <c r="J1351" s="18">
        <v>0.3</v>
      </c>
      <c r="K1351" s="18">
        <v>2.8</v>
      </c>
      <c r="L1351" s="18">
        <v>3.6</v>
      </c>
      <c r="M1351" s="18">
        <v>22.9</v>
      </c>
      <c r="N1351">
        <v>229.2</v>
      </c>
      <c r="O1351">
        <v>19</v>
      </c>
      <c r="P1351">
        <v>19.3</v>
      </c>
      <c r="Q1351" s="117">
        <v>0.93194444444444402</v>
      </c>
      <c r="S1351" s="216"/>
      <c r="T1351" s="216"/>
      <c r="U1351" s="208"/>
      <c r="V1351" s="210"/>
      <c r="W1351" s="238"/>
      <c r="X1351" s="350"/>
      <c r="AT1351" s="129"/>
      <c r="AV1351" s="114"/>
      <c r="AW1351" s="18"/>
      <c r="AY1351" s="130"/>
    </row>
    <row r="1352" spans="2:51" x14ac:dyDescent="0.25">
      <c r="B1352" s="18">
        <v>19.600000000000001</v>
      </c>
      <c r="C1352" s="18">
        <v>92</v>
      </c>
      <c r="D1352" s="18">
        <v>19.600000000000001</v>
      </c>
      <c r="E1352" s="18">
        <v>5.4</v>
      </c>
      <c r="F1352" s="18">
        <v>7.2</v>
      </c>
      <c r="G1352" s="18">
        <v>202</v>
      </c>
      <c r="H1352" s="18">
        <v>1020.4</v>
      </c>
      <c r="I1352" s="18">
        <v>0</v>
      </c>
      <c r="J1352" s="18">
        <v>0.3</v>
      </c>
      <c r="K1352" s="18">
        <v>2.8</v>
      </c>
      <c r="L1352" s="18">
        <v>3.6</v>
      </c>
      <c r="M1352" s="18">
        <v>22.9</v>
      </c>
      <c r="N1352">
        <v>229.2</v>
      </c>
      <c r="O1352">
        <v>19</v>
      </c>
      <c r="P1352">
        <v>19.3</v>
      </c>
      <c r="Q1352" s="117">
        <v>0.93263888888888902</v>
      </c>
      <c r="S1352" s="216"/>
      <c r="T1352" s="216"/>
      <c r="U1352" s="208"/>
      <c r="V1352" s="210"/>
      <c r="W1352" s="238"/>
      <c r="X1352" s="350"/>
      <c r="AT1352" s="129"/>
      <c r="AV1352" s="114"/>
      <c r="AW1352" s="18"/>
      <c r="AY1352" s="130"/>
    </row>
    <row r="1353" spans="2:51" x14ac:dyDescent="0.25">
      <c r="B1353" s="18">
        <v>19.600000000000001</v>
      </c>
      <c r="C1353" s="18">
        <v>92</v>
      </c>
      <c r="D1353" s="18">
        <v>19.600000000000001</v>
      </c>
      <c r="E1353" s="18">
        <v>6.5</v>
      </c>
      <c r="F1353" s="18">
        <v>9.4</v>
      </c>
      <c r="G1353" s="18">
        <v>281</v>
      </c>
      <c r="H1353" s="18">
        <v>1020.4</v>
      </c>
      <c r="I1353" s="18">
        <v>0</v>
      </c>
      <c r="J1353" s="18">
        <v>0.3</v>
      </c>
      <c r="K1353" s="18">
        <v>2.8</v>
      </c>
      <c r="L1353" s="18">
        <v>3.6</v>
      </c>
      <c r="M1353" s="18">
        <v>22.9</v>
      </c>
      <c r="N1353">
        <v>229.2</v>
      </c>
      <c r="O1353">
        <v>19</v>
      </c>
      <c r="P1353">
        <v>19.3</v>
      </c>
      <c r="Q1353" s="117">
        <v>0.93333333333333302</v>
      </c>
      <c r="S1353" s="216"/>
      <c r="T1353" s="216"/>
      <c r="U1353" s="208"/>
      <c r="V1353" s="210"/>
      <c r="W1353" s="238"/>
      <c r="X1353" s="350"/>
      <c r="AT1353" s="129"/>
      <c r="AV1353" s="114"/>
      <c r="AW1353" s="18"/>
      <c r="AY1353" s="130"/>
    </row>
    <row r="1354" spans="2:51" x14ac:dyDescent="0.25">
      <c r="B1354" s="18">
        <v>19.600000000000001</v>
      </c>
      <c r="C1354" s="18">
        <v>92</v>
      </c>
      <c r="D1354" s="18">
        <v>19.600000000000001</v>
      </c>
      <c r="E1354" s="18">
        <v>8.6</v>
      </c>
      <c r="F1354" s="18">
        <v>11.2</v>
      </c>
      <c r="G1354" s="18">
        <v>286</v>
      </c>
      <c r="H1354" s="18">
        <v>1020.4</v>
      </c>
      <c r="I1354" s="18">
        <v>0</v>
      </c>
      <c r="J1354" s="18">
        <v>0.3</v>
      </c>
      <c r="K1354" s="18">
        <v>2.8</v>
      </c>
      <c r="L1354" s="18">
        <v>3.6</v>
      </c>
      <c r="M1354" s="18">
        <v>22.9</v>
      </c>
      <c r="N1354">
        <v>229.2</v>
      </c>
      <c r="O1354">
        <v>19</v>
      </c>
      <c r="P1354">
        <v>19.3</v>
      </c>
      <c r="Q1354" s="117">
        <v>0.93402777777777801</v>
      </c>
      <c r="S1354" s="216"/>
      <c r="T1354" s="216"/>
      <c r="U1354" s="208"/>
      <c r="V1354" s="210"/>
      <c r="W1354" s="238"/>
      <c r="X1354" s="350"/>
      <c r="AT1354" s="129"/>
      <c r="AV1354" s="114"/>
      <c r="AW1354" s="18"/>
      <c r="AY1354" s="130"/>
    </row>
    <row r="1355" spans="2:51" x14ac:dyDescent="0.25">
      <c r="B1355" s="18">
        <v>19.600000000000001</v>
      </c>
      <c r="C1355" s="18">
        <v>92</v>
      </c>
      <c r="D1355" s="18">
        <v>19.600000000000001</v>
      </c>
      <c r="E1355" s="18">
        <v>5.4</v>
      </c>
      <c r="F1355" s="18">
        <v>7.2</v>
      </c>
      <c r="G1355" s="18">
        <v>269</v>
      </c>
      <c r="H1355" s="18">
        <v>1020.3</v>
      </c>
      <c r="I1355" s="18">
        <v>0</v>
      </c>
      <c r="J1355" s="18">
        <v>0.3</v>
      </c>
      <c r="K1355" s="18">
        <v>2.8</v>
      </c>
      <c r="L1355" s="18">
        <v>3.6</v>
      </c>
      <c r="M1355" s="18">
        <v>22.9</v>
      </c>
      <c r="N1355">
        <v>229.2</v>
      </c>
      <c r="O1355">
        <v>19.100000000000001</v>
      </c>
      <c r="P1355">
        <v>19.399999999999999</v>
      </c>
      <c r="Q1355" s="117">
        <v>0.93472222222222201</v>
      </c>
      <c r="S1355" s="216"/>
      <c r="T1355" s="216"/>
      <c r="U1355" s="208"/>
      <c r="V1355" s="210"/>
      <c r="W1355" s="238"/>
      <c r="X1355" s="350"/>
      <c r="AT1355" s="129"/>
      <c r="AV1355" s="114"/>
      <c r="AW1355" s="18"/>
      <c r="AY1355" s="130"/>
    </row>
    <row r="1356" spans="2:51" x14ac:dyDescent="0.25">
      <c r="B1356" s="18">
        <v>19.7</v>
      </c>
      <c r="C1356" s="18">
        <v>92</v>
      </c>
      <c r="D1356" s="18">
        <v>19.7</v>
      </c>
      <c r="E1356" s="18">
        <v>7.9</v>
      </c>
      <c r="F1356" s="18">
        <v>11.2</v>
      </c>
      <c r="G1356" s="18">
        <v>245</v>
      </c>
      <c r="H1356" s="18">
        <v>1020.5</v>
      </c>
      <c r="I1356" s="18">
        <v>0</v>
      </c>
      <c r="J1356" s="18">
        <v>0.3</v>
      </c>
      <c r="K1356" s="18">
        <v>2.8</v>
      </c>
      <c r="L1356" s="18">
        <v>3.6</v>
      </c>
      <c r="M1356" s="18">
        <v>22.9</v>
      </c>
      <c r="N1356">
        <v>229.2</v>
      </c>
      <c r="O1356">
        <v>19.100000000000001</v>
      </c>
      <c r="P1356">
        <v>19.399999999999999</v>
      </c>
      <c r="Q1356" s="117">
        <v>0.93541666666666701</v>
      </c>
      <c r="S1356" s="216"/>
      <c r="T1356" s="216"/>
      <c r="U1356" s="208"/>
      <c r="V1356" s="210"/>
      <c r="W1356" s="238"/>
      <c r="X1356" s="350"/>
      <c r="AT1356" s="129"/>
      <c r="AV1356" s="114"/>
      <c r="AW1356" s="18"/>
      <c r="AY1356" s="130"/>
    </row>
    <row r="1357" spans="2:51" x14ac:dyDescent="0.25">
      <c r="B1357" s="18">
        <v>19.7</v>
      </c>
      <c r="C1357" s="18">
        <v>92</v>
      </c>
      <c r="D1357" s="18">
        <v>19.7</v>
      </c>
      <c r="E1357" s="18">
        <v>9.4</v>
      </c>
      <c r="F1357" s="18">
        <v>11.2</v>
      </c>
      <c r="G1357" s="18">
        <v>283</v>
      </c>
      <c r="H1357" s="18">
        <v>1020.4</v>
      </c>
      <c r="I1357" s="18">
        <v>0</v>
      </c>
      <c r="J1357" s="18">
        <v>0.3</v>
      </c>
      <c r="K1357" s="18">
        <v>2.8</v>
      </c>
      <c r="L1357" s="18">
        <v>3.6</v>
      </c>
      <c r="M1357" s="18">
        <v>22.9</v>
      </c>
      <c r="N1357">
        <v>229.2</v>
      </c>
      <c r="O1357">
        <v>19.100000000000001</v>
      </c>
      <c r="P1357">
        <v>19.399999999999999</v>
      </c>
      <c r="Q1357" s="117">
        <v>0.93611111111111101</v>
      </c>
      <c r="S1357" s="216"/>
      <c r="T1357" s="216"/>
      <c r="U1357" s="208"/>
      <c r="V1357" s="210"/>
      <c r="W1357" s="238"/>
      <c r="X1357" s="350"/>
      <c r="AT1357" s="129"/>
      <c r="AV1357" s="114"/>
      <c r="AW1357" s="18"/>
      <c r="AY1357" s="130"/>
    </row>
    <row r="1358" spans="2:51" x14ac:dyDescent="0.25">
      <c r="B1358" s="18">
        <v>19.7</v>
      </c>
      <c r="C1358" s="18">
        <v>92</v>
      </c>
      <c r="D1358" s="18">
        <v>19.7</v>
      </c>
      <c r="E1358" s="18">
        <v>6.1</v>
      </c>
      <c r="F1358" s="18">
        <v>11.2</v>
      </c>
      <c r="G1358" s="18">
        <v>245</v>
      </c>
      <c r="H1358" s="18">
        <v>1020.2</v>
      </c>
      <c r="I1358" s="18">
        <v>0</v>
      </c>
      <c r="J1358" s="18">
        <v>0.3</v>
      </c>
      <c r="K1358" s="18">
        <v>2.8</v>
      </c>
      <c r="L1358" s="18">
        <v>3.6</v>
      </c>
      <c r="M1358" s="18">
        <v>22.9</v>
      </c>
      <c r="N1358">
        <v>229.2</v>
      </c>
      <c r="O1358">
        <v>19.100000000000001</v>
      </c>
      <c r="P1358">
        <v>19.399999999999999</v>
      </c>
      <c r="Q1358" s="117">
        <v>0.936805555555556</v>
      </c>
      <c r="S1358" s="216"/>
      <c r="T1358" s="216"/>
      <c r="U1358" s="208"/>
      <c r="V1358" s="210"/>
      <c r="W1358" s="238"/>
      <c r="X1358" s="350"/>
      <c r="AT1358" s="129"/>
      <c r="AV1358" s="114"/>
      <c r="AW1358" s="18"/>
      <c r="AY1358" s="130"/>
    </row>
    <row r="1359" spans="2:51" x14ac:dyDescent="0.25">
      <c r="B1359" s="18">
        <v>19.8</v>
      </c>
      <c r="C1359" s="18">
        <v>92</v>
      </c>
      <c r="D1359" s="18">
        <v>19.8</v>
      </c>
      <c r="E1359" s="18">
        <v>11.9</v>
      </c>
      <c r="F1359" s="18">
        <v>14.8</v>
      </c>
      <c r="G1359" s="18">
        <v>269</v>
      </c>
      <c r="H1359" s="18">
        <v>1020.2</v>
      </c>
      <c r="I1359" s="18">
        <v>0</v>
      </c>
      <c r="J1359" s="18">
        <v>0.3</v>
      </c>
      <c r="K1359" s="18">
        <v>2.8</v>
      </c>
      <c r="L1359" s="18">
        <v>3.6</v>
      </c>
      <c r="M1359" s="18">
        <v>22.9</v>
      </c>
      <c r="N1359">
        <v>229.2</v>
      </c>
      <c r="O1359">
        <v>19.100000000000001</v>
      </c>
      <c r="P1359">
        <v>19.399999999999999</v>
      </c>
      <c r="Q1359" s="117">
        <v>0.9375</v>
      </c>
      <c r="S1359" s="216"/>
      <c r="T1359" s="216"/>
      <c r="U1359" s="208"/>
      <c r="V1359" s="210"/>
      <c r="W1359" s="238"/>
      <c r="X1359" s="350"/>
      <c r="AT1359" s="129"/>
      <c r="AV1359" s="114"/>
      <c r="AW1359" s="18"/>
      <c r="AY1359" s="130"/>
    </row>
    <row r="1360" spans="2:51" x14ac:dyDescent="0.25">
      <c r="B1360" s="18">
        <v>19.8</v>
      </c>
      <c r="C1360" s="18">
        <v>92</v>
      </c>
      <c r="D1360" s="18">
        <v>19.8</v>
      </c>
      <c r="E1360" s="18">
        <v>11.9</v>
      </c>
      <c r="F1360" s="18">
        <v>14.8</v>
      </c>
      <c r="G1360" s="18">
        <v>290</v>
      </c>
      <c r="H1360" s="18">
        <v>1020.2</v>
      </c>
      <c r="I1360" s="18">
        <v>0</v>
      </c>
      <c r="J1360" s="18">
        <v>0.3</v>
      </c>
      <c r="K1360" s="18">
        <v>2.8</v>
      </c>
      <c r="L1360" s="18">
        <v>3.6</v>
      </c>
      <c r="M1360" s="18">
        <v>22.9</v>
      </c>
      <c r="N1360">
        <v>229.2</v>
      </c>
      <c r="O1360">
        <v>19.100000000000001</v>
      </c>
      <c r="P1360">
        <v>19.399999999999999</v>
      </c>
      <c r="Q1360" s="117">
        <v>0.938194444444444</v>
      </c>
      <c r="S1360" s="216"/>
      <c r="T1360" s="216"/>
      <c r="U1360" s="208"/>
      <c r="V1360" s="210"/>
      <c r="W1360" s="238"/>
      <c r="X1360" s="350"/>
      <c r="AT1360" s="129"/>
      <c r="AV1360" s="114"/>
      <c r="AW1360" s="18"/>
      <c r="AY1360" s="130"/>
    </row>
    <row r="1361" spans="2:51" x14ac:dyDescent="0.25">
      <c r="B1361" s="18">
        <v>19.8</v>
      </c>
      <c r="C1361" s="18">
        <v>92</v>
      </c>
      <c r="D1361" s="18">
        <v>19.8</v>
      </c>
      <c r="E1361" s="18">
        <v>15.1</v>
      </c>
      <c r="F1361" s="18">
        <v>22</v>
      </c>
      <c r="G1361" s="18">
        <v>257</v>
      </c>
      <c r="H1361" s="18">
        <v>1020.2</v>
      </c>
      <c r="I1361" s="18">
        <v>0</v>
      </c>
      <c r="J1361" s="18">
        <v>0.3</v>
      </c>
      <c r="K1361" s="18">
        <v>2.8</v>
      </c>
      <c r="L1361" s="18">
        <v>3.6</v>
      </c>
      <c r="M1361" s="18">
        <v>22.9</v>
      </c>
      <c r="N1361">
        <v>229.2</v>
      </c>
      <c r="O1361">
        <v>19.2</v>
      </c>
      <c r="P1361">
        <v>19.399999999999999</v>
      </c>
      <c r="Q1361" s="117">
        <v>0.93888888888888899</v>
      </c>
      <c r="S1361" s="216"/>
      <c r="T1361" s="216"/>
      <c r="U1361" s="208"/>
      <c r="V1361" s="210"/>
      <c r="W1361" s="238"/>
      <c r="X1361" s="350"/>
      <c r="AT1361" s="129"/>
      <c r="AV1361" s="114"/>
      <c r="AW1361" s="18"/>
      <c r="AY1361" s="130"/>
    </row>
    <row r="1362" spans="2:51" x14ac:dyDescent="0.25">
      <c r="B1362" s="18">
        <v>19.8</v>
      </c>
      <c r="C1362" s="18">
        <v>92</v>
      </c>
      <c r="D1362" s="18">
        <v>19.8</v>
      </c>
      <c r="E1362" s="18">
        <v>5.4</v>
      </c>
      <c r="F1362" s="18">
        <v>11.2</v>
      </c>
      <c r="G1362" s="18">
        <v>275</v>
      </c>
      <c r="H1362" s="18">
        <v>1020.3</v>
      </c>
      <c r="I1362" s="18">
        <v>0</v>
      </c>
      <c r="J1362" s="18">
        <v>0.3</v>
      </c>
      <c r="K1362" s="18">
        <v>2.8</v>
      </c>
      <c r="L1362" s="18">
        <v>3.6</v>
      </c>
      <c r="M1362" s="18">
        <v>22.9</v>
      </c>
      <c r="N1362">
        <v>229.2</v>
      </c>
      <c r="O1362">
        <v>19.2</v>
      </c>
      <c r="P1362">
        <v>19.399999999999999</v>
      </c>
      <c r="Q1362" s="117">
        <v>0.93958333333333299</v>
      </c>
      <c r="S1362" s="216"/>
      <c r="T1362" s="216"/>
      <c r="U1362" s="208"/>
      <c r="V1362" s="210"/>
      <c r="W1362" s="238"/>
      <c r="X1362" s="350"/>
      <c r="AT1362" s="129"/>
      <c r="AV1362" s="114"/>
      <c r="AW1362" s="18"/>
      <c r="AY1362" s="130"/>
    </row>
    <row r="1363" spans="2:51" x14ac:dyDescent="0.25">
      <c r="B1363" s="18">
        <v>19.8</v>
      </c>
      <c r="C1363" s="18">
        <v>92</v>
      </c>
      <c r="D1363" s="18">
        <v>19.8</v>
      </c>
      <c r="E1363" s="18">
        <v>5.4</v>
      </c>
      <c r="F1363" s="18">
        <v>7.2</v>
      </c>
      <c r="G1363" s="18">
        <v>278</v>
      </c>
      <c r="H1363" s="18">
        <v>1020.1</v>
      </c>
      <c r="I1363" s="18">
        <v>0</v>
      </c>
      <c r="J1363" s="18">
        <v>0.3</v>
      </c>
      <c r="K1363" s="18">
        <v>2.8</v>
      </c>
      <c r="L1363" s="18">
        <v>3.6</v>
      </c>
      <c r="M1363" s="18">
        <v>22.9</v>
      </c>
      <c r="N1363">
        <v>229.2</v>
      </c>
      <c r="O1363">
        <v>19.2</v>
      </c>
      <c r="P1363">
        <v>19.399999999999999</v>
      </c>
      <c r="Q1363" s="117">
        <v>0.94027777777777799</v>
      </c>
      <c r="S1363" s="216"/>
      <c r="T1363" s="216"/>
      <c r="U1363" s="208"/>
      <c r="V1363" s="210"/>
      <c r="W1363" s="238"/>
      <c r="X1363" s="350"/>
      <c r="AT1363" s="129"/>
      <c r="AV1363" s="114"/>
      <c r="AW1363" s="18"/>
      <c r="AY1363" s="130"/>
    </row>
    <row r="1364" spans="2:51" x14ac:dyDescent="0.25">
      <c r="B1364" s="18">
        <v>19.899999999999999</v>
      </c>
      <c r="C1364" s="18">
        <v>92</v>
      </c>
      <c r="D1364" s="18">
        <v>19.899999999999999</v>
      </c>
      <c r="E1364" s="18">
        <v>8.6</v>
      </c>
      <c r="F1364" s="18">
        <v>11.2</v>
      </c>
      <c r="G1364" s="18">
        <v>299</v>
      </c>
      <c r="H1364" s="18">
        <v>1020.2</v>
      </c>
      <c r="I1364" s="18">
        <v>0</v>
      </c>
      <c r="J1364" s="18">
        <v>0.3</v>
      </c>
      <c r="K1364" s="18">
        <v>2.8</v>
      </c>
      <c r="L1364" s="18">
        <v>3.6</v>
      </c>
      <c r="M1364" s="18">
        <v>22.9</v>
      </c>
      <c r="N1364">
        <v>229.2</v>
      </c>
      <c r="O1364">
        <v>19.2</v>
      </c>
      <c r="P1364">
        <v>19.399999999999999</v>
      </c>
      <c r="Q1364" s="117">
        <v>0.94097222222222199</v>
      </c>
      <c r="S1364" s="216"/>
      <c r="T1364" s="216"/>
      <c r="U1364" s="208"/>
      <c r="V1364" s="210"/>
      <c r="W1364" s="238"/>
      <c r="X1364" s="350"/>
      <c r="AT1364" s="129"/>
      <c r="AV1364" s="114"/>
      <c r="AW1364" s="18"/>
      <c r="AY1364" s="130"/>
    </row>
    <row r="1365" spans="2:51" x14ac:dyDescent="0.25">
      <c r="B1365" s="18">
        <v>19.899999999999999</v>
      </c>
      <c r="C1365" s="18">
        <v>92</v>
      </c>
      <c r="D1365" s="18">
        <v>19.899999999999999</v>
      </c>
      <c r="E1365" s="18">
        <v>12.6</v>
      </c>
      <c r="F1365" s="18">
        <v>18.399999999999999</v>
      </c>
      <c r="G1365" s="18">
        <v>274</v>
      </c>
      <c r="H1365" s="18">
        <v>1020.1</v>
      </c>
      <c r="I1365" s="18">
        <v>0</v>
      </c>
      <c r="J1365" s="18">
        <v>0.3</v>
      </c>
      <c r="K1365" s="18">
        <v>2.8</v>
      </c>
      <c r="L1365" s="18">
        <v>3.6</v>
      </c>
      <c r="M1365" s="18">
        <v>22.9</v>
      </c>
      <c r="N1365">
        <v>229.2</v>
      </c>
      <c r="O1365">
        <v>19.2</v>
      </c>
      <c r="P1365">
        <v>19.5</v>
      </c>
      <c r="Q1365" s="117">
        <v>0.94166666666666698</v>
      </c>
      <c r="S1365" s="216"/>
      <c r="T1365" s="216"/>
      <c r="U1365" s="208"/>
      <c r="V1365" s="210"/>
      <c r="W1365" s="238"/>
      <c r="X1365" s="350"/>
      <c r="AT1365" s="129"/>
      <c r="AV1365" s="114"/>
      <c r="AW1365" s="18"/>
      <c r="AY1365" s="130"/>
    </row>
    <row r="1366" spans="2:51" x14ac:dyDescent="0.25">
      <c r="B1366" s="18">
        <v>19.899999999999999</v>
      </c>
      <c r="C1366" s="18">
        <v>92</v>
      </c>
      <c r="D1366" s="18">
        <v>19.899999999999999</v>
      </c>
      <c r="E1366" s="18">
        <v>9.6999999999999993</v>
      </c>
      <c r="F1366" s="18">
        <v>13</v>
      </c>
      <c r="G1366" s="18">
        <v>275</v>
      </c>
      <c r="H1366" s="18">
        <v>1020</v>
      </c>
      <c r="I1366" s="18">
        <v>0</v>
      </c>
      <c r="J1366" s="18">
        <v>0.3</v>
      </c>
      <c r="K1366" s="18">
        <v>2.8</v>
      </c>
      <c r="L1366" s="18">
        <v>3.6</v>
      </c>
      <c r="M1366" s="18">
        <v>22.9</v>
      </c>
      <c r="N1366">
        <v>229.2</v>
      </c>
      <c r="O1366">
        <v>19.3</v>
      </c>
      <c r="P1366">
        <v>19.5</v>
      </c>
      <c r="Q1366" s="117">
        <v>0.94236111111111098</v>
      </c>
      <c r="S1366" s="216"/>
      <c r="T1366" s="216"/>
      <c r="U1366" s="208"/>
      <c r="V1366" s="210"/>
      <c r="W1366" s="238"/>
      <c r="X1366" s="350"/>
      <c r="AT1366" s="129"/>
      <c r="AV1366" s="114"/>
      <c r="AW1366" s="18"/>
      <c r="AY1366" s="130"/>
    </row>
    <row r="1367" spans="2:51" x14ac:dyDescent="0.25">
      <c r="B1367" s="18">
        <v>19.899999999999999</v>
      </c>
      <c r="C1367" s="18">
        <v>92</v>
      </c>
      <c r="D1367" s="18">
        <v>19.899999999999999</v>
      </c>
      <c r="E1367" s="18">
        <v>13.7</v>
      </c>
      <c r="F1367" s="18">
        <v>16.600000000000001</v>
      </c>
      <c r="G1367" s="18">
        <v>259</v>
      </c>
      <c r="H1367" s="18">
        <v>1020</v>
      </c>
      <c r="I1367" s="18">
        <v>0</v>
      </c>
      <c r="J1367" s="18">
        <v>0.3</v>
      </c>
      <c r="K1367" s="18">
        <v>2.8</v>
      </c>
      <c r="L1367" s="18">
        <v>3.6</v>
      </c>
      <c r="M1367" s="18">
        <v>22.9</v>
      </c>
      <c r="N1367">
        <v>229.2</v>
      </c>
      <c r="O1367">
        <v>19.3</v>
      </c>
      <c r="P1367">
        <v>19.5</v>
      </c>
      <c r="Q1367" s="117">
        <v>0.94305555555555598</v>
      </c>
      <c r="S1367" s="216"/>
      <c r="T1367" s="216"/>
      <c r="U1367" s="208"/>
      <c r="V1367" s="210"/>
      <c r="W1367" s="238"/>
      <c r="X1367" s="350"/>
      <c r="AT1367" s="129"/>
      <c r="AV1367" s="114"/>
      <c r="AW1367" s="18"/>
      <c r="AY1367" s="130"/>
    </row>
    <row r="1368" spans="2:51" x14ac:dyDescent="0.25">
      <c r="B1368" s="18">
        <v>19.899999999999999</v>
      </c>
      <c r="C1368" s="18">
        <v>92</v>
      </c>
      <c r="D1368" s="18">
        <v>19.899999999999999</v>
      </c>
      <c r="E1368" s="18">
        <v>6.5</v>
      </c>
      <c r="F1368" s="18">
        <v>9.4</v>
      </c>
      <c r="G1368" s="18">
        <v>319</v>
      </c>
      <c r="H1368" s="18">
        <v>1020.1</v>
      </c>
      <c r="I1368" s="18">
        <v>0</v>
      </c>
      <c r="J1368" s="18">
        <v>0.3</v>
      </c>
      <c r="K1368" s="18">
        <v>2.8</v>
      </c>
      <c r="L1368" s="18">
        <v>3.6</v>
      </c>
      <c r="M1368" s="18">
        <v>22.9</v>
      </c>
      <c r="N1368">
        <v>229.2</v>
      </c>
      <c r="O1368">
        <v>19.3</v>
      </c>
      <c r="P1368">
        <v>19.5</v>
      </c>
      <c r="Q1368" s="117">
        <v>0.94374999999999998</v>
      </c>
      <c r="S1368" s="216"/>
      <c r="T1368" s="216"/>
      <c r="U1368" s="208"/>
      <c r="V1368" s="210"/>
      <c r="W1368" s="238"/>
      <c r="X1368" s="350"/>
      <c r="AT1368" s="129"/>
      <c r="AV1368" s="114"/>
      <c r="AW1368" s="18"/>
      <c r="AY1368" s="130"/>
    </row>
    <row r="1369" spans="2:51" x14ac:dyDescent="0.25">
      <c r="B1369" s="18">
        <v>19.899999999999999</v>
      </c>
      <c r="C1369" s="18">
        <v>92</v>
      </c>
      <c r="D1369" s="18">
        <v>19.899999999999999</v>
      </c>
      <c r="E1369" s="18">
        <v>7.6</v>
      </c>
      <c r="F1369" s="18">
        <v>13</v>
      </c>
      <c r="G1369" s="18">
        <v>268</v>
      </c>
      <c r="H1369" s="18">
        <v>1020.3</v>
      </c>
      <c r="I1369" s="18">
        <v>0</v>
      </c>
      <c r="J1369" s="18">
        <v>0.3</v>
      </c>
      <c r="K1369" s="18">
        <v>2.8</v>
      </c>
      <c r="L1369" s="18">
        <v>3.6</v>
      </c>
      <c r="M1369" s="18">
        <v>22.9</v>
      </c>
      <c r="N1369">
        <v>229.2</v>
      </c>
      <c r="O1369">
        <v>19.3</v>
      </c>
      <c r="P1369">
        <v>19.5</v>
      </c>
      <c r="Q1369" s="117">
        <v>0.94444444444444497</v>
      </c>
      <c r="S1369" s="216"/>
      <c r="T1369" s="216"/>
      <c r="U1369" s="208"/>
      <c r="V1369" s="210"/>
      <c r="W1369" s="238"/>
      <c r="X1369" s="350"/>
      <c r="AT1369" s="129"/>
      <c r="AV1369" s="114"/>
      <c r="AW1369" s="18"/>
      <c r="AY1369" s="130"/>
    </row>
    <row r="1370" spans="2:51" x14ac:dyDescent="0.25">
      <c r="B1370" s="18">
        <v>19.899999999999999</v>
      </c>
      <c r="C1370" s="18">
        <v>92</v>
      </c>
      <c r="D1370" s="18">
        <v>19.899999999999999</v>
      </c>
      <c r="E1370" s="18">
        <v>7.2</v>
      </c>
      <c r="F1370" s="18">
        <v>7.2</v>
      </c>
      <c r="G1370" s="18">
        <v>268</v>
      </c>
      <c r="H1370" s="18">
        <v>1020.1</v>
      </c>
      <c r="I1370" s="18">
        <v>0</v>
      </c>
      <c r="J1370" s="18">
        <v>0.3</v>
      </c>
      <c r="K1370" s="18">
        <v>2.8</v>
      </c>
      <c r="L1370" s="18">
        <v>3.6</v>
      </c>
      <c r="M1370" s="18">
        <v>22.9</v>
      </c>
      <c r="N1370">
        <v>229.2</v>
      </c>
      <c r="O1370">
        <v>19.3</v>
      </c>
      <c r="P1370">
        <v>19.5</v>
      </c>
      <c r="Q1370" s="117">
        <v>0.94513888888888897</v>
      </c>
      <c r="S1370" s="216"/>
      <c r="T1370" s="216"/>
      <c r="U1370" s="208"/>
      <c r="V1370" s="210"/>
      <c r="W1370" s="238"/>
      <c r="X1370" s="350"/>
      <c r="AT1370" s="129"/>
      <c r="AV1370" s="114"/>
      <c r="AW1370" s="18"/>
      <c r="AY1370" s="130"/>
    </row>
    <row r="1371" spans="2:51" x14ac:dyDescent="0.25">
      <c r="B1371" s="18">
        <v>19.899999999999999</v>
      </c>
      <c r="C1371" s="18">
        <v>92</v>
      </c>
      <c r="D1371" s="18">
        <v>19.899999999999999</v>
      </c>
      <c r="E1371" s="18">
        <v>6.5</v>
      </c>
      <c r="F1371" s="18">
        <v>9.4</v>
      </c>
      <c r="G1371" s="18">
        <v>311</v>
      </c>
      <c r="H1371" s="18">
        <v>1020.2</v>
      </c>
      <c r="I1371" s="18">
        <v>0</v>
      </c>
      <c r="J1371" s="18">
        <v>0.3</v>
      </c>
      <c r="K1371" s="18">
        <v>2.8</v>
      </c>
      <c r="L1371" s="18">
        <v>3.6</v>
      </c>
      <c r="M1371" s="18">
        <v>22.9</v>
      </c>
      <c r="N1371">
        <v>229.2</v>
      </c>
      <c r="O1371">
        <v>19.3</v>
      </c>
      <c r="P1371">
        <v>19.5</v>
      </c>
      <c r="Q1371" s="117">
        <v>0.94583333333333297</v>
      </c>
      <c r="S1371" s="216"/>
      <c r="T1371" s="216"/>
      <c r="U1371" s="208"/>
      <c r="V1371" s="210"/>
      <c r="W1371" s="238"/>
      <c r="X1371" s="350"/>
      <c r="AT1371" s="129"/>
      <c r="AV1371" s="114"/>
      <c r="AW1371" s="18"/>
      <c r="AY1371" s="130"/>
    </row>
    <row r="1372" spans="2:51" x14ac:dyDescent="0.25">
      <c r="B1372" s="18">
        <v>19.899999999999999</v>
      </c>
      <c r="C1372" s="18">
        <v>92</v>
      </c>
      <c r="D1372" s="18">
        <v>19.899999999999999</v>
      </c>
      <c r="E1372" s="18">
        <v>5.8</v>
      </c>
      <c r="F1372" s="18">
        <v>11.2</v>
      </c>
      <c r="G1372" s="18">
        <v>251</v>
      </c>
      <c r="H1372" s="18">
        <v>1020.2</v>
      </c>
      <c r="I1372" s="18">
        <v>0</v>
      </c>
      <c r="J1372" s="18">
        <v>0.3</v>
      </c>
      <c r="K1372" s="18">
        <v>2.8</v>
      </c>
      <c r="L1372" s="18">
        <v>3.6</v>
      </c>
      <c r="M1372" s="18">
        <v>22.9</v>
      </c>
      <c r="N1372">
        <v>229.2</v>
      </c>
      <c r="O1372">
        <v>19.3</v>
      </c>
      <c r="P1372">
        <v>19.5</v>
      </c>
      <c r="Q1372" s="117">
        <v>0.94652777777777797</v>
      </c>
      <c r="S1372" s="216"/>
      <c r="T1372" s="216"/>
      <c r="U1372" s="208"/>
      <c r="V1372" s="210"/>
      <c r="W1372" s="238"/>
      <c r="X1372" s="350"/>
      <c r="AT1372" s="129"/>
      <c r="AV1372" s="114"/>
      <c r="AW1372" s="18"/>
      <c r="AY1372" s="130"/>
    </row>
    <row r="1373" spans="2:51" x14ac:dyDescent="0.25">
      <c r="B1373" s="18">
        <v>19.899999999999999</v>
      </c>
      <c r="C1373" s="18">
        <v>92</v>
      </c>
      <c r="D1373" s="18">
        <v>19.899999999999999</v>
      </c>
      <c r="E1373" s="18">
        <v>8.6</v>
      </c>
      <c r="F1373" s="18">
        <v>11.2</v>
      </c>
      <c r="G1373" s="18">
        <v>318</v>
      </c>
      <c r="H1373" s="18">
        <v>1020.3</v>
      </c>
      <c r="I1373" s="18">
        <v>0</v>
      </c>
      <c r="J1373" s="18">
        <v>0.3</v>
      </c>
      <c r="K1373" s="18">
        <v>2.8</v>
      </c>
      <c r="L1373" s="18">
        <v>3.6</v>
      </c>
      <c r="M1373" s="18">
        <v>22.9</v>
      </c>
      <c r="N1373">
        <v>229.2</v>
      </c>
      <c r="O1373">
        <v>19.3</v>
      </c>
      <c r="P1373">
        <v>19.5</v>
      </c>
      <c r="Q1373" s="117">
        <v>0.94722222222222197</v>
      </c>
      <c r="S1373" s="216"/>
      <c r="T1373" s="216"/>
      <c r="U1373" s="208"/>
      <c r="V1373" s="210"/>
      <c r="W1373" s="238"/>
      <c r="X1373" s="350"/>
      <c r="AT1373" s="129"/>
      <c r="AV1373" s="114"/>
      <c r="AW1373" s="18"/>
      <c r="AY1373" s="130"/>
    </row>
    <row r="1374" spans="2:51" x14ac:dyDescent="0.25">
      <c r="B1374" s="18">
        <v>19.899999999999999</v>
      </c>
      <c r="C1374" s="18">
        <v>92</v>
      </c>
      <c r="D1374" s="18">
        <v>19.899999999999999</v>
      </c>
      <c r="E1374" s="18">
        <v>6.5</v>
      </c>
      <c r="F1374" s="18">
        <v>7.2</v>
      </c>
      <c r="G1374" s="18">
        <v>275</v>
      </c>
      <c r="H1374" s="18">
        <v>1020</v>
      </c>
      <c r="I1374" s="18">
        <v>0</v>
      </c>
      <c r="J1374" s="18">
        <v>0.3</v>
      </c>
      <c r="K1374" s="18">
        <v>2.8</v>
      </c>
      <c r="L1374" s="18">
        <v>3.6</v>
      </c>
      <c r="M1374" s="18">
        <v>22.9</v>
      </c>
      <c r="N1374">
        <v>229.2</v>
      </c>
      <c r="O1374">
        <v>19.3</v>
      </c>
      <c r="P1374">
        <v>19.5</v>
      </c>
      <c r="Q1374" s="117">
        <v>0.94791666666666696</v>
      </c>
      <c r="S1374" s="216"/>
      <c r="T1374" s="216"/>
      <c r="U1374" s="208"/>
      <c r="V1374" s="210"/>
      <c r="W1374" s="238"/>
      <c r="X1374" s="350"/>
      <c r="AT1374" s="129"/>
      <c r="AV1374" s="114"/>
      <c r="AW1374" s="18"/>
      <c r="AY1374" s="130"/>
    </row>
    <row r="1375" spans="2:51" x14ac:dyDescent="0.25">
      <c r="B1375" s="18">
        <v>19.899999999999999</v>
      </c>
      <c r="C1375" s="18">
        <v>92</v>
      </c>
      <c r="D1375" s="18">
        <v>19.899999999999999</v>
      </c>
      <c r="E1375" s="18">
        <v>8.3000000000000007</v>
      </c>
      <c r="F1375" s="18">
        <v>14.8</v>
      </c>
      <c r="G1375" s="18">
        <v>254</v>
      </c>
      <c r="H1375" s="18">
        <v>1020.1</v>
      </c>
      <c r="I1375" s="18">
        <v>0</v>
      </c>
      <c r="J1375" s="18">
        <v>0.3</v>
      </c>
      <c r="K1375" s="18">
        <v>2.8</v>
      </c>
      <c r="L1375" s="18">
        <v>3.6</v>
      </c>
      <c r="M1375" s="18">
        <v>22.9</v>
      </c>
      <c r="N1375">
        <v>229.2</v>
      </c>
      <c r="O1375">
        <v>19.3</v>
      </c>
      <c r="P1375">
        <v>19.600000000000001</v>
      </c>
      <c r="Q1375" s="117">
        <v>0.94861111111111096</v>
      </c>
      <c r="S1375" s="216"/>
      <c r="T1375" s="216"/>
      <c r="U1375" s="208"/>
      <c r="V1375" s="210"/>
      <c r="W1375" s="238"/>
      <c r="X1375" s="350"/>
      <c r="AT1375" s="129"/>
      <c r="AV1375" s="114"/>
      <c r="AW1375" s="18"/>
      <c r="AY1375" s="130"/>
    </row>
    <row r="1376" spans="2:51" x14ac:dyDescent="0.25">
      <c r="B1376" s="18">
        <v>19.899999999999999</v>
      </c>
      <c r="C1376" s="18">
        <v>92</v>
      </c>
      <c r="D1376" s="18">
        <v>19.899999999999999</v>
      </c>
      <c r="E1376" s="18">
        <v>5.4</v>
      </c>
      <c r="F1376" s="18">
        <v>7.2</v>
      </c>
      <c r="G1376" s="18">
        <v>177</v>
      </c>
      <c r="H1376" s="18">
        <v>1020</v>
      </c>
      <c r="I1376" s="18">
        <v>0</v>
      </c>
      <c r="J1376" s="18">
        <v>0.3</v>
      </c>
      <c r="K1376" s="18">
        <v>2.8</v>
      </c>
      <c r="L1376" s="18">
        <v>3.6</v>
      </c>
      <c r="M1376" s="18">
        <v>22.9</v>
      </c>
      <c r="N1376">
        <v>229.2</v>
      </c>
      <c r="O1376">
        <v>19.3</v>
      </c>
      <c r="P1376">
        <v>19.5</v>
      </c>
      <c r="Q1376" s="117">
        <v>0.94930555555555596</v>
      </c>
      <c r="S1376" s="216"/>
      <c r="T1376" s="216"/>
      <c r="U1376" s="208"/>
      <c r="V1376" s="210"/>
      <c r="W1376" s="238"/>
      <c r="X1376" s="350"/>
      <c r="AT1376" s="129"/>
      <c r="AV1376" s="114"/>
      <c r="AW1376" s="18"/>
      <c r="AY1376" s="130"/>
    </row>
    <row r="1377" spans="2:51" x14ac:dyDescent="0.25">
      <c r="B1377" s="18">
        <v>19.899999999999999</v>
      </c>
      <c r="C1377" s="18">
        <v>92</v>
      </c>
      <c r="D1377" s="18">
        <v>19.899999999999999</v>
      </c>
      <c r="E1377" s="18">
        <v>10.1</v>
      </c>
      <c r="F1377" s="18">
        <v>13</v>
      </c>
      <c r="G1377" s="18">
        <v>266</v>
      </c>
      <c r="H1377" s="18">
        <v>1020.2</v>
      </c>
      <c r="I1377" s="18">
        <v>0</v>
      </c>
      <c r="J1377" s="18">
        <v>0.3</v>
      </c>
      <c r="K1377" s="18">
        <v>2.8</v>
      </c>
      <c r="L1377" s="18">
        <v>3.6</v>
      </c>
      <c r="M1377" s="18">
        <v>22.9</v>
      </c>
      <c r="N1377">
        <v>229.2</v>
      </c>
      <c r="O1377">
        <v>19.3</v>
      </c>
      <c r="P1377">
        <v>19.5</v>
      </c>
      <c r="Q1377" s="117">
        <v>0.95</v>
      </c>
      <c r="S1377" s="216"/>
      <c r="T1377" s="216"/>
      <c r="U1377" s="208"/>
      <c r="V1377" s="210"/>
      <c r="W1377" s="238"/>
      <c r="X1377" s="350"/>
      <c r="AT1377" s="129"/>
      <c r="AV1377" s="114"/>
      <c r="AW1377" s="18"/>
      <c r="AY1377" s="130"/>
    </row>
    <row r="1378" spans="2:51" x14ac:dyDescent="0.25">
      <c r="B1378" s="18">
        <v>19.899999999999999</v>
      </c>
      <c r="C1378" s="18">
        <v>93</v>
      </c>
      <c r="D1378" s="18">
        <v>19.899999999999999</v>
      </c>
      <c r="E1378" s="18">
        <v>5.8</v>
      </c>
      <c r="F1378" s="18">
        <v>7.2</v>
      </c>
      <c r="G1378" s="18">
        <v>270</v>
      </c>
      <c r="H1378" s="18">
        <v>1019.9</v>
      </c>
      <c r="I1378" s="18">
        <v>0</v>
      </c>
      <c r="J1378" s="18">
        <v>0.3</v>
      </c>
      <c r="K1378" s="18">
        <v>2.8</v>
      </c>
      <c r="L1378" s="18">
        <v>3.6</v>
      </c>
      <c r="M1378" s="18">
        <v>22.9</v>
      </c>
      <c r="N1378">
        <v>229.2</v>
      </c>
      <c r="O1378">
        <v>19.3</v>
      </c>
      <c r="P1378">
        <v>19.5</v>
      </c>
      <c r="Q1378" s="117">
        <v>0.95069444444444495</v>
      </c>
      <c r="S1378" s="216"/>
      <c r="T1378" s="216"/>
      <c r="U1378" s="208"/>
      <c r="V1378" s="210"/>
      <c r="W1378" s="238"/>
      <c r="X1378" s="350"/>
      <c r="AT1378" s="129"/>
      <c r="AV1378" s="114"/>
      <c r="AW1378" s="18"/>
      <c r="AY1378" s="130"/>
    </row>
    <row r="1379" spans="2:51" x14ac:dyDescent="0.25">
      <c r="B1379" s="18">
        <v>19.899999999999999</v>
      </c>
      <c r="C1379" s="18">
        <v>93</v>
      </c>
      <c r="D1379" s="18">
        <v>19.899999999999999</v>
      </c>
      <c r="E1379" s="18">
        <v>11.2</v>
      </c>
      <c r="F1379" s="18">
        <v>13</v>
      </c>
      <c r="G1379" s="18">
        <v>270</v>
      </c>
      <c r="H1379" s="18">
        <v>1020.1</v>
      </c>
      <c r="I1379" s="18">
        <v>0</v>
      </c>
      <c r="J1379" s="18">
        <v>0.3</v>
      </c>
      <c r="K1379" s="18">
        <v>2.8</v>
      </c>
      <c r="L1379" s="18">
        <v>3.6</v>
      </c>
      <c r="M1379" s="18">
        <v>22.9</v>
      </c>
      <c r="N1379">
        <v>229.2</v>
      </c>
      <c r="O1379">
        <v>19.3</v>
      </c>
      <c r="P1379">
        <v>19.5</v>
      </c>
      <c r="Q1379" s="117">
        <v>0.95138888888888895</v>
      </c>
      <c r="S1379" s="216"/>
      <c r="T1379" s="216"/>
      <c r="U1379" s="208"/>
      <c r="V1379" s="210"/>
      <c r="W1379" s="238"/>
      <c r="X1379" s="350"/>
      <c r="AT1379" s="129"/>
      <c r="AV1379" s="114"/>
      <c r="AW1379" s="18"/>
      <c r="AY1379" s="130"/>
    </row>
    <row r="1380" spans="2:51" x14ac:dyDescent="0.25">
      <c r="B1380" s="18">
        <v>19.899999999999999</v>
      </c>
      <c r="C1380" s="18">
        <v>93</v>
      </c>
      <c r="D1380" s="18">
        <v>19.899999999999999</v>
      </c>
      <c r="E1380" s="18">
        <v>4</v>
      </c>
      <c r="F1380" s="18">
        <v>5.4</v>
      </c>
      <c r="G1380" s="18">
        <v>280</v>
      </c>
      <c r="H1380" s="18">
        <v>1020.2</v>
      </c>
      <c r="I1380" s="18">
        <v>0</v>
      </c>
      <c r="J1380" s="18">
        <v>0.3</v>
      </c>
      <c r="K1380" s="18">
        <v>2.8</v>
      </c>
      <c r="L1380" s="18">
        <v>3.6</v>
      </c>
      <c r="M1380" s="18">
        <v>22.9</v>
      </c>
      <c r="N1380">
        <v>229.2</v>
      </c>
      <c r="O1380">
        <v>19.2</v>
      </c>
      <c r="P1380">
        <v>19.5</v>
      </c>
      <c r="Q1380" s="117">
        <v>0.95208333333333295</v>
      </c>
      <c r="S1380" s="216"/>
      <c r="T1380" s="216"/>
      <c r="U1380" s="208"/>
      <c r="V1380" s="210"/>
      <c r="W1380" s="238"/>
      <c r="X1380" s="350"/>
      <c r="AT1380" s="129"/>
      <c r="AV1380" s="114"/>
      <c r="AW1380" s="18"/>
      <c r="AY1380" s="130"/>
    </row>
    <row r="1381" spans="2:51" x14ac:dyDescent="0.25">
      <c r="B1381" s="18">
        <v>19.899999999999999</v>
      </c>
      <c r="C1381" s="18">
        <v>93</v>
      </c>
      <c r="D1381" s="18">
        <v>19.899999999999999</v>
      </c>
      <c r="E1381" s="18">
        <v>8.6</v>
      </c>
      <c r="F1381" s="18">
        <v>11.2</v>
      </c>
      <c r="G1381" s="18">
        <v>9</v>
      </c>
      <c r="H1381" s="18">
        <v>1019.9</v>
      </c>
      <c r="I1381" s="18">
        <v>0</v>
      </c>
      <c r="J1381" s="18">
        <v>0.3</v>
      </c>
      <c r="K1381" s="18">
        <v>2.8</v>
      </c>
      <c r="L1381" s="18">
        <v>3.6</v>
      </c>
      <c r="M1381" s="18">
        <v>22.9</v>
      </c>
      <c r="N1381">
        <v>229.2</v>
      </c>
      <c r="O1381">
        <v>19.2</v>
      </c>
      <c r="P1381">
        <v>19.5</v>
      </c>
      <c r="Q1381" s="117">
        <v>0.95277777777777795</v>
      </c>
      <c r="S1381" s="216"/>
      <c r="T1381" s="216"/>
      <c r="U1381" s="208"/>
      <c r="V1381" s="210"/>
      <c r="W1381" s="238"/>
      <c r="X1381" s="350"/>
      <c r="AT1381" s="129"/>
      <c r="AV1381" s="114"/>
      <c r="AW1381" s="18"/>
      <c r="AY1381" s="130"/>
    </row>
    <row r="1382" spans="2:51" x14ac:dyDescent="0.25">
      <c r="B1382" s="18">
        <v>19.899999999999999</v>
      </c>
      <c r="C1382" s="18">
        <v>93</v>
      </c>
      <c r="D1382" s="18">
        <v>19.899999999999999</v>
      </c>
      <c r="E1382" s="18">
        <v>3.6</v>
      </c>
      <c r="F1382" s="18">
        <v>5.4</v>
      </c>
      <c r="G1382" s="18">
        <v>328</v>
      </c>
      <c r="H1382" s="18">
        <v>1020.3</v>
      </c>
      <c r="I1382" s="18">
        <v>0</v>
      </c>
      <c r="J1382" s="18">
        <v>0.3</v>
      </c>
      <c r="K1382" s="18">
        <v>2.8</v>
      </c>
      <c r="L1382" s="18">
        <v>3.6</v>
      </c>
      <c r="M1382" s="18">
        <v>22.9</v>
      </c>
      <c r="N1382">
        <v>229.2</v>
      </c>
      <c r="O1382">
        <v>19.2</v>
      </c>
      <c r="P1382">
        <v>19.5</v>
      </c>
      <c r="Q1382" s="117">
        <v>0.95347222222222205</v>
      </c>
      <c r="S1382" s="216"/>
      <c r="T1382" s="216"/>
      <c r="U1382" s="208"/>
      <c r="V1382" s="210"/>
      <c r="W1382" s="238"/>
      <c r="X1382" s="350"/>
      <c r="AT1382" s="129"/>
      <c r="AV1382" s="114"/>
      <c r="AW1382" s="18"/>
      <c r="AY1382" s="130"/>
    </row>
    <row r="1383" spans="2:51" x14ac:dyDescent="0.25">
      <c r="B1383" s="18">
        <v>19.899999999999999</v>
      </c>
      <c r="C1383" s="18">
        <v>93</v>
      </c>
      <c r="D1383" s="18">
        <v>19.899999999999999</v>
      </c>
      <c r="E1383" s="18">
        <v>7.2</v>
      </c>
      <c r="F1383" s="18">
        <v>9.4</v>
      </c>
      <c r="G1383" s="18">
        <v>284</v>
      </c>
      <c r="H1383" s="18">
        <v>1020.2</v>
      </c>
      <c r="I1383" s="18">
        <v>0</v>
      </c>
      <c r="J1383" s="18">
        <v>0.3</v>
      </c>
      <c r="K1383" s="18">
        <v>2.8</v>
      </c>
      <c r="L1383" s="18">
        <v>3.6</v>
      </c>
      <c r="M1383" s="18">
        <v>22.9</v>
      </c>
      <c r="N1383">
        <v>229.2</v>
      </c>
      <c r="O1383">
        <v>19.2</v>
      </c>
      <c r="P1383">
        <v>19.5</v>
      </c>
      <c r="Q1383" s="117">
        <v>0.95416666666666705</v>
      </c>
      <c r="S1383" s="216"/>
      <c r="T1383" s="216"/>
      <c r="U1383" s="208"/>
      <c r="V1383" s="210"/>
      <c r="W1383" s="238"/>
      <c r="X1383" s="350"/>
      <c r="AT1383" s="129"/>
      <c r="AV1383" s="114"/>
      <c r="AW1383" s="18"/>
      <c r="AY1383" s="130"/>
    </row>
    <row r="1384" spans="2:51" x14ac:dyDescent="0.25">
      <c r="B1384" s="18">
        <v>19.899999999999999</v>
      </c>
      <c r="C1384" s="18">
        <v>93</v>
      </c>
      <c r="D1384" s="18">
        <v>19.899999999999999</v>
      </c>
      <c r="E1384" s="18">
        <v>2.2000000000000002</v>
      </c>
      <c r="F1384" s="18">
        <v>3.6</v>
      </c>
      <c r="G1384" s="18">
        <v>16</v>
      </c>
      <c r="H1384" s="18">
        <v>1020.1</v>
      </c>
      <c r="I1384" s="18">
        <v>0</v>
      </c>
      <c r="J1384" s="18">
        <v>0.3</v>
      </c>
      <c r="K1384" s="18">
        <v>2.8</v>
      </c>
      <c r="L1384" s="18">
        <v>3.6</v>
      </c>
      <c r="M1384" s="18">
        <v>22.9</v>
      </c>
      <c r="N1384">
        <v>229.2</v>
      </c>
      <c r="O1384">
        <v>19.2</v>
      </c>
      <c r="P1384">
        <v>19.5</v>
      </c>
      <c r="Q1384" s="117">
        <v>0.95486111111111105</v>
      </c>
      <c r="S1384" s="216"/>
      <c r="T1384" s="216"/>
      <c r="U1384" s="208"/>
      <c r="V1384" s="210"/>
      <c r="W1384" s="238"/>
      <c r="X1384" s="350"/>
      <c r="AT1384" s="129"/>
      <c r="AV1384" s="114"/>
      <c r="AW1384" s="18"/>
      <c r="AY1384" s="130"/>
    </row>
    <row r="1385" spans="2:51" x14ac:dyDescent="0.25">
      <c r="B1385" s="18">
        <v>19.899999999999999</v>
      </c>
      <c r="C1385" s="18">
        <v>93</v>
      </c>
      <c r="D1385" s="18">
        <v>19.899999999999999</v>
      </c>
      <c r="E1385" s="18">
        <v>3.6</v>
      </c>
      <c r="F1385" s="18">
        <v>5.4</v>
      </c>
      <c r="G1385" s="18">
        <v>264</v>
      </c>
      <c r="H1385" s="18">
        <v>1020.3</v>
      </c>
      <c r="I1385" s="18">
        <v>0</v>
      </c>
      <c r="J1385" s="18">
        <v>0.3</v>
      </c>
      <c r="K1385" s="18">
        <v>2.8</v>
      </c>
      <c r="L1385" s="18">
        <v>3.6</v>
      </c>
      <c r="M1385" s="18">
        <v>22.9</v>
      </c>
      <c r="N1385">
        <v>229.2</v>
      </c>
      <c r="O1385">
        <v>19.2</v>
      </c>
      <c r="P1385">
        <v>19.5</v>
      </c>
      <c r="Q1385" s="117">
        <v>0.95555555555555605</v>
      </c>
      <c r="S1385" s="216"/>
      <c r="T1385" s="216"/>
      <c r="U1385" s="208"/>
      <c r="V1385" s="210"/>
      <c r="W1385" s="238"/>
      <c r="X1385" s="350"/>
      <c r="AT1385" s="129"/>
      <c r="AV1385" s="114"/>
      <c r="AW1385" s="18"/>
      <c r="AY1385" s="130"/>
    </row>
    <row r="1386" spans="2:51" x14ac:dyDescent="0.25">
      <c r="B1386" s="18">
        <v>19.899999999999999</v>
      </c>
      <c r="C1386" s="18">
        <v>93</v>
      </c>
      <c r="D1386" s="18">
        <v>19.899999999999999</v>
      </c>
      <c r="E1386" s="18">
        <v>8.6</v>
      </c>
      <c r="F1386" s="18">
        <v>11.2</v>
      </c>
      <c r="G1386" s="18">
        <v>284</v>
      </c>
      <c r="H1386" s="18">
        <v>1020.3</v>
      </c>
      <c r="I1386" s="18">
        <v>0</v>
      </c>
      <c r="J1386" s="18">
        <v>0.3</v>
      </c>
      <c r="K1386" s="18">
        <v>2.8</v>
      </c>
      <c r="L1386" s="18">
        <v>3.6</v>
      </c>
      <c r="M1386" s="18">
        <v>22.9</v>
      </c>
      <c r="N1386">
        <v>229.2</v>
      </c>
      <c r="O1386">
        <v>19.2</v>
      </c>
      <c r="P1386">
        <v>19.399999999999999</v>
      </c>
      <c r="Q1386" s="117">
        <v>0.95625000000000004</v>
      </c>
      <c r="S1386" s="216"/>
      <c r="T1386" s="216"/>
      <c r="U1386" s="208"/>
      <c r="V1386" s="210"/>
      <c r="W1386" s="238"/>
      <c r="X1386" s="350"/>
      <c r="AT1386" s="129"/>
      <c r="AV1386" s="114"/>
      <c r="AW1386" s="18"/>
      <c r="AY1386" s="130"/>
    </row>
    <row r="1387" spans="2:51" x14ac:dyDescent="0.25">
      <c r="B1387" s="18">
        <v>19.899999999999999</v>
      </c>
      <c r="C1387" s="18">
        <v>93</v>
      </c>
      <c r="D1387" s="18">
        <v>19.899999999999999</v>
      </c>
      <c r="E1387" s="18">
        <v>4.7</v>
      </c>
      <c r="F1387" s="18">
        <v>5.4</v>
      </c>
      <c r="G1387" s="18">
        <v>20</v>
      </c>
      <c r="H1387" s="18">
        <v>1020.4</v>
      </c>
      <c r="I1387" s="18">
        <v>0</v>
      </c>
      <c r="J1387" s="18">
        <v>0.3</v>
      </c>
      <c r="K1387" s="18">
        <v>2.8</v>
      </c>
      <c r="L1387" s="18">
        <v>3.6</v>
      </c>
      <c r="M1387" s="18">
        <v>22.9</v>
      </c>
      <c r="N1387">
        <v>229.2</v>
      </c>
      <c r="O1387">
        <v>19.2</v>
      </c>
      <c r="P1387">
        <v>19.5</v>
      </c>
      <c r="Q1387" s="117">
        <v>0.95694444444444404</v>
      </c>
      <c r="S1387" s="216"/>
      <c r="T1387" s="216"/>
      <c r="U1387" s="208"/>
      <c r="V1387" s="210"/>
      <c r="W1387" s="238"/>
      <c r="X1387" s="350"/>
      <c r="AT1387" s="129"/>
      <c r="AV1387" s="114"/>
      <c r="AW1387" s="18"/>
      <c r="AY1387" s="130"/>
    </row>
    <row r="1388" spans="2:51" x14ac:dyDescent="0.25">
      <c r="B1388" s="18">
        <v>19.899999999999999</v>
      </c>
      <c r="C1388" s="18">
        <v>93</v>
      </c>
      <c r="D1388" s="18">
        <v>19.899999999999999</v>
      </c>
      <c r="E1388" s="18">
        <v>3.6</v>
      </c>
      <c r="F1388" s="18">
        <v>3.6</v>
      </c>
      <c r="G1388" s="18">
        <v>341</v>
      </c>
      <c r="H1388" s="18">
        <v>1020.4</v>
      </c>
      <c r="I1388" s="18">
        <v>0</v>
      </c>
      <c r="J1388" s="18">
        <v>0.3</v>
      </c>
      <c r="K1388" s="18">
        <v>2.8</v>
      </c>
      <c r="L1388" s="18">
        <v>3.6</v>
      </c>
      <c r="M1388" s="18">
        <v>22.9</v>
      </c>
      <c r="N1388">
        <v>229.2</v>
      </c>
      <c r="O1388">
        <v>19.2</v>
      </c>
      <c r="P1388">
        <v>19.5</v>
      </c>
      <c r="Q1388" s="117">
        <v>0.95763888888888904</v>
      </c>
      <c r="S1388" s="216"/>
      <c r="T1388" s="216"/>
      <c r="U1388" s="208"/>
      <c r="V1388" s="210"/>
      <c r="W1388" s="238"/>
      <c r="X1388" s="210"/>
      <c r="AT1388" s="129"/>
      <c r="AV1388" s="114"/>
      <c r="AW1388" s="18"/>
      <c r="AY1388" s="130"/>
    </row>
    <row r="1389" spans="2:51" x14ac:dyDescent="0.25">
      <c r="B1389" s="18">
        <v>19.899999999999999</v>
      </c>
      <c r="C1389" s="18">
        <v>93</v>
      </c>
      <c r="D1389" s="18">
        <v>19.899999999999999</v>
      </c>
      <c r="E1389" s="18">
        <v>0.7</v>
      </c>
      <c r="F1389" s="18">
        <v>1.8</v>
      </c>
      <c r="G1389" s="18">
        <v>47</v>
      </c>
      <c r="H1389" s="18">
        <v>1020.3</v>
      </c>
      <c r="I1389" s="18">
        <v>0</v>
      </c>
      <c r="J1389" s="18">
        <v>0.3</v>
      </c>
      <c r="K1389" s="18">
        <v>2.8</v>
      </c>
      <c r="L1389" s="18">
        <v>3.6</v>
      </c>
      <c r="M1389" s="18">
        <v>22.9</v>
      </c>
      <c r="N1389">
        <v>229.2</v>
      </c>
      <c r="O1389">
        <v>19.2</v>
      </c>
      <c r="P1389">
        <v>19.399999999999999</v>
      </c>
      <c r="Q1389" s="117">
        <v>0.95833333333333304</v>
      </c>
      <c r="S1389" s="216"/>
      <c r="T1389" s="216"/>
      <c r="U1389" s="208"/>
      <c r="V1389" s="210"/>
      <c r="W1389" s="238"/>
      <c r="X1389" s="350"/>
      <c r="AT1389" s="129"/>
      <c r="AV1389" s="114"/>
      <c r="AW1389" s="18"/>
      <c r="AY1389" s="130"/>
    </row>
    <row r="1390" spans="2:51" x14ac:dyDescent="0.25">
      <c r="B1390" s="18">
        <v>19.899999999999999</v>
      </c>
      <c r="C1390" s="18">
        <v>93</v>
      </c>
      <c r="D1390" s="18">
        <v>19.899999999999999</v>
      </c>
      <c r="E1390" s="18">
        <v>4</v>
      </c>
      <c r="F1390" s="18">
        <v>5.4</v>
      </c>
      <c r="G1390" s="18">
        <v>13</v>
      </c>
      <c r="H1390" s="18">
        <v>1020.3</v>
      </c>
      <c r="I1390" s="18">
        <v>0</v>
      </c>
      <c r="J1390" s="18">
        <v>0.3</v>
      </c>
      <c r="K1390" s="18">
        <v>2.8</v>
      </c>
      <c r="L1390" s="18">
        <v>3.6</v>
      </c>
      <c r="M1390" s="18">
        <v>22.9</v>
      </c>
      <c r="N1390">
        <v>229.2</v>
      </c>
      <c r="O1390">
        <v>19.2</v>
      </c>
      <c r="P1390">
        <v>19.399999999999999</v>
      </c>
      <c r="Q1390" s="117">
        <v>0.95902777777777803</v>
      </c>
      <c r="S1390" s="216"/>
      <c r="T1390" s="216"/>
      <c r="U1390" s="208"/>
      <c r="V1390" s="210"/>
      <c r="W1390" s="238"/>
      <c r="X1390" s="350"/>
      <c r="AT1390" s="129"/>
      <c r="AV1390" s="114"/>
      <c r="AW1390" s="18"/>
      <c r="AY1390" s="130"/>
    </row>
    <row r="1391" spans="2:51" x14ac:dyDescent="0.25">
      <c r="B1391" s="18">
        <v>19.899999999999999</v>
      </c>
      <c r="C1391" s="18">
        <v>93</v>
      </c>
      <c r="D1391" s="18">
        <v>19.899999999999999</v>
      </c>
      <c r="E1391" s="18">
        <v>4.7</v>
      </c>
      <c r="F1391" s="18">
        <v>7.2</v>
      </c>
      <c r="G1391" s="18">
        <v>29</v>
      </c>
      <c r="H1391" s="18">
        <v>1020.5</v>
      </c>
      <c r="I1391" s="18">
        <v>0</v>
      </c>
      <c r="J1391" s="18">
        <v>0.3</v>
      </c>
      <c r="K1391" s="18">
        <v>2.8</v>
      </c>
      <c r="L1391" s="18">
        <v>3.6</v>
      </c>
      <c r="M1391" s="18">
        <v>22.9</v>
      </c>
      <c r="N1391">
        <v>229.2</v>
      </c>
      <c r="O1391">
        <v>19.2</v>
      </c>
      <c r="P1391">
        <v>19.399999999999999</v>
      </c>
      <c r="Q1391" s="117">
        <v>0.95972222222222203</v>
      </c>
      <c r="S1391" s="216"/>
      <c r="T1391" s="216"/>
      <c r="U1391" s="208"/>
      <c r="V1391" s="210"/>
      <c r="W1391" s="238"/>
      <c r="X1391" s="350"/>
      <c r="AT1391" s="129"/>
      <c r="AV1391" s="114"/>
      <c r="AW1391" s="18"/>
      <c r="AY1391" s="130"/>
    </row>
    <row r="1392" spans="2:51" x14ac:dyDescent="0.25">
      <c r="B1392" s="18">
        <v>19.8</v>
      </c>
      <c r="C1392" s="18">
        <v>93</v>
      </c>
      <c r="D1392" s="18">
        <v>19.8</v>
      </c>
      <c r="E1392" s="18">
        <v>2.9</v>
      </c>
      <c r="F1392" s="18">
        <v>3.6</v>
      </c>
      <c r="G1392" s="18">
        <v>38</v>
      </c>
      <c r="H1392" s="18">
        <v>1020.4</v>
      </c>
      <c r="I1392" s="18">
        <v>0</v>
      </c>
      <c r="J1392" s="18">
        <v>0.3</v>
      </c>
      <c r="K1392" s="18">
        <v>2.8</v>
      </c>
      <c r="L1392" s="18">
        <v>3.6</v>
      </c>
      <c r="M1392" s="18">
        <v>22.9</v>
      </c>
      <c r="N1392">
        <v>229.2</v>
      </c>
      <c r="O1392">
        <v>19.100000000000001</v>
      </c>
      <c r="P1392">
        <v>19.399999999999999</v>
      </c>
      <c r="Q1392" s="117">
        <v>0.96041666666666703</v>
      </c>
      <c r="S1392" s="216"/>
      <c r="T1392" s="216"/>
      <c r="U1392" s="208"/>
      <c r="V1392" s="210"/>
      <c r="W1392" s="238"/>
      <c r="X1392" s="350"/>
      <c r="AT1392" s="129"/>
      <c r="AV1392" s="114"/>
      <c r="AW1392" s="18"/>
      <c r="AY1392" s="130"/>
    </row>
    <row r="1393" spans="2:51" x14ac:dyDescent="0.25">
      <c r="B1393" s="18">
        <v>19.8</v>
      </c>
      <c r="C1393" s="18">
        <v>93</v>
      </c>
      <c r="D1393" s="18">
        <v>19.8</v>
      </c>
      <c r="E1393" s="18">
        <v>2.9</v>
      </c>
      <c r="F1393" s="18">
        <v>3.6</v>
      </c>
      <c r="G1393" s="18">
        <v>63</v>
      </c>
      <c r="H1393" s="18">
        <v>1020.5</v>
      </c>
      <c r="I1393" s="18">
        <v>0</v>
      </c>
      <c r="J1393" s="18">
        <v>0.3</v>
      </c>
      <c r="K1393" s="18">
        <v>2.8</v>
      </c>
      <c r="L1393" s="18">
        <v>3.6</v>
      </c>
      <c r="M1393" s="18">
        <v>22.9</v>
      </c>
      <c r="N1393">
        <v>229.2</v>
      </c>
      <c r="O1393">
        <v>19.100000000000001</v>
      </c>
      <c r="P1393">
        <v>19.399999999999999</v>
      </c>
      <c r="Q1393" s="117">
        <v>0.96111111111111103</v>
      </c>
      <c r="S1393" s="216"/>
      <c r="T1393" s="216"/>
      <c r="U1393" s="208"/>
      <c r="V1393" s="210"/>
      <c r="W1393" s="238"/>
      <c r="X1393" s="350"/>
      <c r="AT1393" s="129"/>
      <c r="AV1393" s="114"/>
      <c r="AW1393" s="18"/>
      <c r="AY1393" s="130"/>
    </row>
    <row r="1394" spans="2:51" x14ac:dyDescent="0.25">
      <c r="B1394" s="18">
        <v>19.8</v>
      </c>
      <c r="C1394" s="18">
        <v>93</v>
      </c>
      <c r="D1394" s="18">
        <v>19.8</v>
      </c>
      <c r="E1394" s="18">
        <v>2.5</v>
      </c>
      <c r="F1394" s="18">
        <v>3.6</v>
      </c>
      <c r="G1394" s="18">
        <v>54</v>
      </c>
      <c r="H1394" s="18">
        <v>1020.4</v>
      </c>
      <c r="I1394" s="18">
        <v>0</v>
      </c>
      <c r="J1394" s="18">
        <v>0.3</v>
      </c>
      <c r="K1394" s="18">
        <v>2.8</v>
      </c>
      <c r="L1394" s="18">
        <v>3.6</v>
      </c>
      <c r="M1394" s="18">
        <v>22.9</v>
      </c>
      <c r="N1394">
        <v>229.2</v>
      </c>
      <c r="O1394">
        <v>19.100000000000001</v>
      </c>
      <c r="P1394">
        <v>19.399999999999999</v>
      </c>
      <c r="Q1394" s="117">
        <v>0.96180555555555602</v>
      </c>
      <c r="S1394" s="216"/>
      <c r="T1394" s="216"/>
      <c r="U1394" s="208"/>
      <c r="V1394" s="210"/>
      <c r="W1394" s="238"/>
      <c r="X1394" s="350"/>
      <c r="AT1394" s="129"/>
      <c r="AV1394" s="114"/>
      <c r="AW1394" s="18"/>
      <c r="AY1394" s="130"/>
    </row>
    <row r="1395" spans="2:51" x14ac:dyDescent="0.25">
      <c r="B1395" s="18">
        <v>19.8</v>
      </c>
      <c r="C1395" s="18">
        <v>93</v>
      </c>
      <c r="D1395" s="18">
        <v>19.8</v>
      </c>
      <c r="E1395" s="18">
        <v>3.2</v>
      </c>
      <c r="F1395" s="18">
        <v>5.4</v>
      </c>
      <c r="G1395" s="18">
        <v>322</v>
      </c>
      <c r="H1395" s="18">
        <v>1020.5</v>
      </c>
      <c r="I1395" s="18">
        <v>0</v>
      </c>
      <c r="J1395" s="18">
        <v>0.3</v>
      </c>
      <c r="K1395" s="18">
        <v>2.8</v>
      </c>
      <c r="L1395" s="18">
        <v>3.6</v>
      </c>
      <c r="M1395" s="18">
        <v>22.9</v>
      </c>
      <c r="N1395">
        <v>229.2</v>
      </c>
      <c r="O1395">
        <v>19.100000000000001</v>
      </c>
      <c r="P1395">
        <v>19.399999999999999</v>
      </c>
      <c r="Q1395" s="117">
        <v>0.96250000000000002</v>
      </c>
      <c r="S1395" s="216"/>
      <c r="T1395" s="216"/>
      <c r="U1395" s="208"/>
      <c r="V1395" s="210"/>
      <c r="W1395" s="238"/>
      <c r="X1395" s="350"/>
      <c r="AT1395" s="129"/>
      <c r="AV1395" s="114"/>
      <c r="AW1395" s="18"/>
      <c r="AY1395" s="130"/>
    </row>
    <row r="1396" spans="2:51" x14ac:dyDescent="0.25">
      <c r="B1396" s="18">
        <v>19.8</v>
      </c>
      <c r="C1396" s="18">
        <v>93</v>
      </c>
      <c r="D1396" s="18">
        <v>19.8</v>
      </c>
      <c r="E1396" s="18">
        <v>2.9</v>
      </c>
      <c r="F1396" s="18">
        <v>3.6</v>
      </c>
      <c r="G1396" s="18">
        <v>58</v>
      </c>
      <c r="H1396" s="18">
        <v>1020.4</v>
      </c>
      <c r="I1396" s="18">
        <v>0</v>
      </c>
      <c r="J1396" s="18">
        <v>0.3</v>
      </c>
      <c r="K1396" s="18">
        <v>2.8</v>
      </c>
      <c r="L1396" s="18">
        <v>3.6</v>
      </c>
      <c r="M1396" s="18">
        <v>22.9</v>
      </c>
      <c r="N1396">
        <v>229.2</v>
      </c>
      <c r="O1396">
        <v>19.100000000000001</v>
      </c>
      <c r="P1396">
        <v>19.3</v>
      </c>
      <c r="Q1396" s="117">
        <v>0.96319444444444402</v>
      </c>
      <c r="S1396" s="216"/>
      <c r="T1396" s="216"/>
      <c r="U1396" s="208"/>
      <c r="V1396" s="210"/>
      <c r="W1396" s="238"/>
      <c r="X1396" s="350"/>
      <c r="AT1396" s="129"/>
      <c r="AV1396" s="114"/>
      <c r="AW1396" s="18"/>
      <c r="AY1396" s="130"/>
    </row>
    <row r="1397" spans="2:51" x14ac:dyDescent="0.25">
      <c r="B1397" s="18">
        <v>19.7</v>
      </c>
      <c r="C1397" s="18">
        <v>93</v>
      </c>
      <c r="D1397" s="18">
        <v>19.7</v>
      </c>
      <c r="E1397" s="18">
        <v>1.4</v>
      </c>
      <c r="F1397" s="18">
        <v>1.8</v>
      </c>
      <c r="G1397" s="18">
        <v>36</v>
      </c>
      <c r="H1397" s="18">
        <v>1020.5</v>
      </c>
      <c r="I1397" s="18">
        <v>0</v>
      </c>
      <c r="J1397" s="18">
        <v>0.3</v>
      </c>
      <c r="K1397" s="18">
        <v>2.8</v>
      </c>
      <c r="L1397" s="18">
        <v>3.6</v>
      </c>
      <c r="M1397" s="18">
        <v>22.9</v>
      </c>
      <c r="N1397">
        <v>229.2</v>
      </c>
      <c r="O1397">
        <v>19.100000000000001</v>
      </c>
      <c r="P1397">
        <v>19.3</v>
      </c>
      <c r="Q1397" s="117">
        <v>0.96388888888888902</v>
      </c>
      <c r="S1397" s="216"/>
      <c r="T1397" s="216"/>
      <c r="U1397" s="208"/>
      <c r="V1397" s="210"/>
      <c r="W1397" s="238"/>
      <c r="X1397" s="350"/>
      <c r="AT1397" s="129"/>
      <c r="AV1397" s="114"/>
      <c r="AW1397" s="18"/>
      <c r="AY1397" s="130"/>
    </row>
    <row r="1398" spans="2:51" x14ac:dyDescent="0.25">
      <c r="B1398" s="18">
        <v>19.7</v>
      </c>
      <c r="C1398" s="18">
        <v>93</v>
      </c>
      <c r="D1398" s="18">
        <v>19.7</v>
      </c>
      <c r="E1398" s="18">
        <v>1.1000000000000001</v>
      </c>
      <c r="F1398" s="18">
        <v>1.8</v>
      </c>
      <c r="G1398" s="18">
        <v>52</v>
      </c>
      <c r="H1398" s="18">
        <v>1020.3</v>
      </c>
      <c r="I1398" s="18">
        <v>0</v>
      </c>
      <c r="J1398" s="18">
        <v>0.3</v>
      </c>
      <c r="K1398" s="18">
        <v>2.8</v>
      </c>
      <c r="L1398" s="18">
        <v>3.6</v>
      </c>
      <c r="M1398" s="18">
        <v>22.9</v>
      </c>
      <c r="N1398">
        <v>229.2</v>
      </c>
      <c r="O1398">
        <v>19.100000000000001</v>
      </c>
      <c r="P1398">
        <v>19.3</v>
      </c>
      <c r="Q1398" s="117">
        <v>0.96458333333333302</v>
      </c>
      <c r="S1398" s="216"/>
      <c r="T1398" s="216"/>
      <c r="U1398" s="208"/>
      <c r="V1398" s="210"/>
      <c r="W1398" s="238"/>
      <c r="X1398" s="350"/>
      <c r="AT1398" s="129"/>
      <c r="AV1398" s="114"/>
      <c r="AW1398" s="18"/>
      <c r="AY1398" s="130"/>
    </row>
    <row r="1399" spans="2:51" x14ac:dyDescent="0.25">
      <c r="B1399" s="18">
        <v>19.7</v>
      </c>
      <c r="C1399" s="18">
        <v>93</v>
      </c>
      <c r="D1399" s="18">
        <v>19.7</v>
      </c>
      <c r="E1399" s="18">
        <v>1.8</v>
      </c>
      <c r="F1399" s="18">
        <v>1.8</v>
      </c>
      <c r="G1399" s="18">
        <v>28</v>
      </c>
      <c r="H1399" s="18">
        <v>1020.4</v>
      </c>
      <c r="I1399" s="18">
        <v>0</v>
      </c>
      <c r="J1399" s="18">
        <v>0</v>
      </c>
      <c r="K1399" s="18">
        <v>2.8</v>
      </c>
      <c r="L1399" s="18">
        <v>3.6</v>
      </c>
      <c r="M1399" s="18">
        <v>22.9</v>
      </c>
      <c r="N1399">
        <v>229.2</v>
      </c>
      <c r="O1399">
        <v>19.100000000000001</v>
      </c>
      <c r="P1399">
        <v>19.3</v>
      </c>
      <c r="Q1399" s="117">
        <v>0.96527777777777801</v>
      </c>
      <c r="S1399" s="216"/>
      <c r="T1399" s="216"/>
      <c r="U1399" s="208"/>
      <c r="V1399" s="210"/>
      <c r="W1399" s="238"/>
      <c r="X1399" s="350"/>
      <c r="AT1399" s="129"/>
      <c r="AV1399" s="114"/>
      <c r="AW1399" s="18"/>
      <c r="AY1399" s="130"/>
    </row>
    <row r="1400" spans="2:51" x14ac:dyDescent="0.25">
      <c r="B1400" s="18">
        <v>19.7</v>
      </c>
      <c r="C1400" s="18">
        <v>93</v>
      </c>
      <c r="D1400" s="18">
        <v>19.7</v>
      </c>
      <c r="E1400" s="18">
        <v>5.8</v>
      </c>
      <c r="F1400" s="18">
        <v>7.2</v>
      </c>
      <c r="G1400" s="18">
        <v>45</v>
      </c>
      <c r="H1400" s="18">
        <v>1020.4</v>
      </c>
      <c r="I1400" s="18">
        <v>0</v>
      </c>
      <c r="J1400" s="18">
        <v>0</v>
      </c>
      <c r="K1400" s="18">
        <v>2.8</v>
      </c>
      <c r="L1400" s="18">
        <v>3.6</v>
      </c>
      <c r="M1400" s="18">
        <v>22.9</v>
      </c>
      <c r="N1400">
        <v>229.2</v>
      </c>
      <c r="O1400">
        <v>19</v>
      </c>
      <c r="P1400">
        <v>19.2</v>
      </c>
      <c r="Q1400" s="117">
        <v>0.96597222222222201</v>
      </c>
      <c r="S1400" s="216"/>
      <c r="T1400" s="216"/>
      <c r="U1400" s="208"/>
      <c r="V1400" s="210"/>
      <c r="W1400" s="238"/>
      <c r="X1400" s="350"/>
      <c r="AT1400" s="129"/>
      <c r="AV1400" s="114"/>
      <c r="AW1400" s="18"/>
      <c r="AY1400" s="130"/>
    </row>
    <row r="1401" spans="2:51" x14ac:dyDescent="0.25">
      <c r="B1401" s="18">
        <v>19.7</v>
      </c>
      <c r="C1401" s="18">
        <v>93</v>
      </c>
      <c r="D1401" s="18">
        <v>19.7</v>
      </c>
      <c r="E1401" s="18">
        <v>3.6</v>
      </c>
      <c r="F1401" s="18">
        <v>3.6</v>
      </c>
      <c r="G1401" s="18">
        <v>24</v>
      </c>
      <c r="H1401" s="18">
        <v>1020.4</v>
      </c>
      <c r="I1401" s="18">
        <v>0</v>
      </c>
      <c r="J1401" s="18">
        <v>0</v>
      </c>
      <c r="K1401" s="18">
        <v>2.8</v>
      </c>
      <c r="L1401" s="18">
        <v>3.6</v>
      </c>
      <c r="M1401" s="18">
        <v>22.9</v>
      </c>
      <c r="N1401">
        <v>229.2</v>
      </c>
      <c r="O1401">
        <v>19</v>
      </c>
      <c r="P1401">
        <v>19.2</v>
      </c>
      <c r="Q1401" s="117">
        <v>0.96666666666666701</v>
      </c>
      <c r="S1401" s="216"/>
      <c r="T1401" s="216"/>
      <c r="U1401" s="208"/>
      <c r="V1401" s="210"/>
      <c r="W1401" s="238"/>
      <c r="X1401" s="350"/>
      <c r="AT1401" s="129"/>
      <c r="AV1401" s="114"/>
      <c r="AW1401" s="18"/>
      <c r="AY1401" s="130"/>
    </row>
    <row r="1402" spans="2:51" x14ac:dyDescent="0.25">
      <c r="B1402" s="18">
        <v>19.600000000000001</v>
      </c>
      <c r="C1402" s="18">
        <v>93</v>
      </c>
      <c r="D1402" s="18">
        <v>19.600000000000001</v>
      </c>
      <c r="E1402" s="18">
        <v>0.4</v>
      </c>
      <c r="F1402" s="18">
        <v>1.8</v>
      </c>
      <c r="G1402" s="18">
        <v>63</v>
      </c>
      <c r="H1402" s="18">
        <v>1020.4</v>
      </c>
      <c r="I1402" s="18">
        <v>0</v>
      </c>
      <c r="J1402" s="18">
        <v>0</v>
      </c>
      <c r="K1402" s="18">
        <v>2.8</v>
      </c>
      <c r="L1402" s="18">
        <v>3.6</v>
      </c>
      <c r="M1402" s="18">
        <v>22.9</v>
      </c>
      <c r="N1402">
        <v>229.2</v>
      </c>
      <c r="O1402">
        <v>19</v>
      </c>
      <c r="P1402">
        <v>19.2</v>
      </c>
      <c r="Q1402" s="117">
        <v>0.96736111111111101</v>
      </c>
      <c r="S1402" s="216"/>
      <c r="T1402" s="216"/>
      <c r="U1402" s="208"/>
      <c r="V1402" s="210"/>
      <c r="W1402" s="238"/>
      <c r="X1402" s="350"/>
      <c r="AT1402" s="129"/>
      <c r="AV1402" s="114"/>
      <c r="AW1402" s="18"/>
      <c r="AY1402" s="130"/>
    </row>
    <row r="1403" spans="2:51" x14ac:dyDescent="0.25">
      <c r="B1403" s="18">
        <v>19.600000000000001</v>
      </c>
      <c r="C1403" s="18">
        <v>93</v>
      </c>
      <c r="D1403" s="18">
        <v>19.600000000000001</v>
      </c>
      <c r="E1403" s="18">
        <v>2.2000000000000002</v>
      </c>
      <c r="F1403" s="18">
        <v>3.6</v>
      </c>
      <c r="G1403" s="18">
        <v>30</v>
      </c>
      <c r="H1403" s="18">
        <v>1020.5</v>
      </c>
      <c r="I1403" s="18">
        <v>0</v>
      </c>
      <c r="J1403" s="18">
        <v>0</v>
      </c>
      <c r="K1403" s="18">
        <v>2.8</v>
      </c>
      <c r="L1403" s="18">
        <v>3.6</v>
      </c>
      <c r="M1403" s="18">
        <v>22.9</v>
      </c>
      <c r="N1403">
        <v>229.2</v>
      </c>
      <c r="O1403">
        <v>19</v>
      </c>
      <c r="P1403">
        <v>19.2</v>
      </c>
      <c r="Q1403" s="117">
        <v>0.968055555555556</v>
      </c>
      <c r="S1403" s="216"/>
      <c r="T1403" s="216"/>
      <c r="U1403" s="208"/>
      <c r="V1403" s="210"/>
      <c r="W1403" s="238"/>
      <c r="X1403" s="350"/>
      <c r="AT1403" s="129"/>
      <c r="AV1403" s="114"/>
      <c r="AW1403" s="18"/>
      <c r="AY1403" s="130"/>
    </row>
    <row r="1404" spans="2:51" x14ac:dyDescent="0.25">
      <c r="B1404" s="18">
        <v>19.600000000000001</v>
      </c>
      <c r="C1404" s="18">
        <v>93</v>
      </c>
      <c r="D1404" s="18">
        <v>19.600000000000001</v>
      </c>
      <c r="E1404" s="18">
        <v>2.5</v>
      </c>
      <c r="F1404" s="18">
        <v>3.6</v>
      </c>
      <c r="G1404" s="18">
        <v>18</v>
      </c>
      <c r="H1404" s="18">
        <v>1020.4</v>
      </c>
      <c r="I1404" s="18">
        <v>0</v>
      </c>
      <c r="J1404" s="18">
        <v>0</v>
      </c>
      <c r="K1404" s="18">
        <v>2.8</v>
      </c>
      <c r="L1404" s="18">
        <v>3.6</v>
      </c>
      <c r="M1404" s="18">
        <v>22.9</v>
      </c>
      <c r="N1404">
        <v>229.2</v>
      </c>
      <c r="O1404">
        <v>19</v>
      </c>
      <c r="P1404">
        <v>19.2</v>
      </c>
      <c r="Q1404" s="117">
        <v>0.96875</v>
      </c>
      <c r="S1404" s="216"/>
      <c r="T1404" s="216"/>
      <c r="U1404" s="208"/>
      <c r="V1404" s="210"/>
      <c r="W1404" s="238"/>
      <c r="X1404" s="350"/>
      <c r="AT1404" s="129"/>
      <c r="AV1404" s="114"/>
      <c r="AW1404" s="18"/>
      <c r="AY1404" s="130"/>
    </row>
    <row r="1405" spans="2:51" x14ac:dyDescent="0.25">
      <c r="B1405" s="18">
        <v>19.600000000000001</v>
      </c>
      <c r="C1405" s="18">
        <v>93</v>
      </c>
      <c r="D1405" s="18">
        <v>19.600000000000001</v>
      </c>
      <c r="E1405" s="18">
        <v>4.7</v>
      </c>
      <c r="F1405" s="18">
        <v>5.4</v>
      </c>
      <c r="G1405" s="18">
        <v>12</v>
      </c>
      <c r="H1405" s="18">
        <v>1020.6</v>
      </c>
      <c r="I1405" s="18">
        <v>0</v>
      </c>
      <c r="J1405" s="18">
        <v>0</v>
      </c>
      <c r="K1405" s="18">
        <v>2.8</v>
      </c>
      <c r="L1405" s="18">
        <v>3.6</v>
      </c>
      <c r="M1405" s="18">
        <v>22.9</v>
      </c>
      <c r="N1405">
        <v>229.2</v>
      </c>
      <c r="O1405">
        <v>18.899999999999999</v>
      </c>
      <c r="P1405">
        <v>19.100000000000001</v>
      </c>
      <c r="Q1405" s="117">
        <v>0.969444444444444</v>
      </c>
      <c r="S1405" s="216"/>
      <c r="T1405" s="216"/>
      <c r="U1405" s="208"/>
      <c r="V1405" s="210"/>
      <c r="W1405" s="238"/>
      <c r="X1405" s="350"/>
      <c r="AT1405" s="129"/>
      <c r="AV1405" s="114"/>
      <c r="AW1405" s="18"/>
      <c r="AY1405" s="130"/>
    </row>
    <row r="1406" spans="2:51" x14ac:dyDescent="0.25">
      <c r="B1406" s="18">
        <v>19.600000000000001</v>
      </c>
      <c r="C1406" s="18">
        <v>93</v>
      </c>
      <c r="D1406" s="18">
        <v>19.600000000000001</v>
      </c>
      <c r="E1406" s="18">
        <v>0.7</v>
      </c>
      <c r="F1406" s="18">
        <v>1.8</v>
      </c>
      <c r="G1406" s="18">
        <v>54</v>
      </c>
      <c r="H1406" s="18">
        <v>1020.4</v>
      </c>
      <c r="I1406" s="18">
        <v>0</v>
      </c>
      <c r="J1406" s="18">
        <v>0</v>
      </c>
      <c r="K1406" s="18">
        <v>2.8</v>
      </c>
      <c r="L1406" s="18">
        <v>3.6</v>
      </c>
      <c r="M1406" s="18">
        <v>22.9</v>
      </c>
      <c r="N1406">
        <v>229.2</v>
      </c>
      <c r="O1406">
        <v>18.899999999999999</v>
      </c>
      <c r="P1406">
        <v>19.100000000000001</v>
      </c>
      <c r="Q1406" s="117">
        <v>0.97013888888888899</v>
      </c>
      <c r="S1406" s="216"/>
      <c r="T1406" s="216"/>
      <c r="U1406" s="208"/>
      <c r="V1406" s="210"/>
      <c r="W1406" s="238"/>
      <c r="X1406" s="350"/>
      <c r="AT1406" s="129"/>
      <c r="AV1406" s="114"/>
      <c r="AW1406" s="18"/>
      <c r="AY1406" s="130"/>
    </row>
    <row r="1407" spans="2:51" x14ac:dyDescent="0.25">
      <c r="B1407" s="18">
        <v>19.600000000000001</v>
      </c>
      <c r="C1407" s="18">
        <v>93</v>
      </c>
      <c r="D1407" s="18">
        <v>19.600000000000001</v>
      </c>
      <c r="E1407" s="18">
        <v>2.9</v>
      </c>
      <c r="F1407" s="18">
        <v>3.6</v>
      </c>
      <c r="G1407" s="18">
        <v>29</v>
      </c>
      <c r="H1407" s="18">
        <v>1020.2</v>
      </c>
      <c r="I1407" s="18">
        <v>0</v>
      </c>
      <c r="J1407" s="18">
        <v>0</v>
      </c>
      <c r="K1407" s="18">
        <v>2.8</v>
      </c>
      <c r="L1407" s="18">
        <v>3.6</v>
      </c>
      <c r="M1407" s="18">
        <v>22.9</v>
      </c>
      <c r="N1407">
        <v>229.2</v>
      </c>
      <c r="O1407">
        <v>18.899999999999999</v>
      </c>
      <c r="P1407">
        <v>19.100000000000001</v>
      </c>
      <c r="Q1407" s="117">
        <v>0.97083333333333299</v>
      </c>
      <c r="S1407" s="216"/>
      <c r="T1407" s="216"/>
      <c r="U1407" s="208"/>
      <c r="V1407" s="210"/>
      <c r="W1407" s="238"/>
      <c r="X1407" s="350"/>
      <c r="AT1407" s="129"/>
      <c r="AV1407" s="114"/>
      <c r="AW1407" s="18"/>
      <c r="AY1407" s="130"/>
    </row>
    <row r="1408" spans="2:51" x14ac:dyDescent="0.25">
      <c r="B1408" s="18">
        <v>19.5</v>
      </c>
      <c r="C1408" s="18">
        <v>93</v>
      </c>
      <c r="D1408" s="18">
        <v>19.5</v>
      </c>
      <c r="E1408" s="18">
        <v>4</v>
      </c>
      <c r="F1408" s="18">
        <v>5.4</v>
      </c>
      <c r="G1408" s="18">
        <v>344</v>
      </c>
      <c r="H1408" s="18">
        <v>1020.4</v>
      </c>
      <c r="I1408" s="18">
        <v>0</v>
      </c>
      <c r="J1408" s="18">
        <v>0</v>
      </c>
      <c r="K1408" s="18">
        <v>2.8</v>
      </c>
      <c r="L1408" s="18">
        <v>3.6</v>
      </c>
      <c r="M1408" s="18">
        <v>22.9</v>
      </c>
      <c r="N1408">
        <v>229.2</v>
      </c>
      <c r="O1408">
        <v>18.899999999999999</v>
      </c>
      <c r="P1408">
        <v>19.100000000000001</v>
      </c>
      <c r="Q1408" s="117">
        <v>0.97152777777777799</v>
      </c>
      <c r="S1408" s="216"/>
      <c r="T1408" s="216"/>
      <c r="U1408" s="208"/>
      <c r="V1408" s="210"/>
      <c r="W1408" s="238"/>
      <c r="X1408" s="350"/>
      <c r="AT1408" s="129"/>
      <c r="AV1408" s="114"/>
      <c r="AW1408" s="18"/>
      <c r="AY1408" s="130"/>
    </row>
    <row r="1409" spans="2:51" x14ac:dyDescent="0.25">
      <c r="B1409" s="18">
        <v>19.5</v>
      </c>
      <c r="C1409" s="18">
        <v>94</v>
      </c>
      <c r="D1409" s="18">
        <v>19.5</v>
      </c>
      <c r="E1409" s="18">
        <v>1.4</v>
      </c>
      <c r="F1409" s="18">
        <v>1.8</v>
      </c>
      <c r="G1409" s="18">
        <v>18</v>
      </c>
      <c r="H1409" s="18">
        <v>1020.4</v>
      </c>
      <c r="I1409" s="18">
        <v>0</v>
      </c>
      <c r="J1409" s="18">
        <v>0</v>
      </c>
      <c r="K1409" s="18">
        <v>2.8</v>
      </c>
      <c r="L1409" s="18">
        <v>3.6</v>
      </c>
      <c r="M1409" s="18">
        <v>22.9</v>
      </c>
      <c r="N1409">
        <v>229.2</v>
      </c>
      <c r="O1409">
        <v>18.899999999999999</v>
      </c>
      <c r="P1409">
        <v>19.100000000000001</v>
      </c>
      <c r="Q1409" s="117">
        <v>0.97222222222222199</v>
      </c>
      <c r="S1409" s="216"/>
      <c r="T1409" s="216"/>
      <c r="U1409" s="208"/>
      <c r="V1409" s="210"/>
      <c r="W1409" s="238"/>
      <c r="X1409" s="350"/>
      <c r="AT1409" s="129"/>
      <c r="AV1409" s="114"/>
      <c r="AW1409" s="18"/>
      <c r="AY1409" s="130"/>
    </row>
    <row r="1410" spans="2:51" x14ac:dyDescent="0.25">
      <c r="B1410" s="18">
        <v>19.5</v>
      </c>
      <c r="C1410" s="18">
        <v>94</v>
      </c>
      <c r="D1410" s="18">
        <v>19.5</v>
      </c>
      <c r="E1410" s="18">
        <v>1.1000000000000001</v>
      </c>
      <c r="F1410" s="18">
        <v>1.8</v>
      </c>
      <c r="G1410" s="18">
        <v>60</v>
      </c>
      <c r="H1410" s="18">
        <v>1020.4</v>
      </c>
      <c r="I1410" s="18">
        <v>0</v>
      </c>
      <c r="J1410" s="18">
        <v>0</v>
      </c>
      <c r="K1410" s="18">
        <v>2.8</v>
      </c>
      <c r="L1410" s="18">
        <v>3.6</v>
      </c>
      <c r="M1410" s="18">
        <v>22.9</v>
      </c>
      <c r="N1410">
        <v>229.2</v>
      </c>
      <c r="O1410">
        <v>18.8</v>
      </c>
      <c r="P1410">
        <v>19</v>
      </c>
      <c r="Q1410" s="117">
        <v>0.97291666666666698</v>
      </c>
      <c r="S1410" s="216"/>
      <c r="T1410" s="216"/>
      <c r="U1410" s="208"/>
      <c r="V1410" s="210"/>
      <c r="W1410" s="238"/>
      <c r="X1410" s="350"/>
      <c r="AT1410" s="129"/>
      <c r="AV1410" s="114"/>
      <c r="AW1410" s="18"/>
      <c r="AY1410" s="130"/>
    </row>
    <row r="1411" spans="2:51" x14ac:dyDescent="0.25">
      <c r="B1411" s="18">
        <v>19.5</v>
      </c>
      <c r="C1411" s="18">
        <v>94</v>
      </c>
      <c r="D1411" s="18">
        <v>19.5</v>
      </c>
      <c r="E1411" s="18">
        <v>1.4</v>
      </c>
      <c r="F1411" s="18">
        <v>3.6</v>
      </c>
      <c r="G1411" s="18">
        <v>67</v>
      </c>
      <c r="H1411" s="18">
        <v>1020.4</v>
      </c>
      <c r="I1411" s="18">
        <v>0</v>
      </c>
      <c r="J1411" s="18">
        <v>0</v>
      </c>
      <c r="K1411" s="18">
        <v>2.8</v>
      </c>
      <c r="L1411" s="18">
        <v>3.6</v>
      </c>
      <c r="M1411" s="18">
        <v>22.9</v>
      </c>
      <c r="N1411">
        <v>229.2</v>
      </c>
      <c r="O1411">
        <v>18.8</v>
      </c>
      <c r="P1411">
        <v>19</v>
      </c>
      <c r="Q1411" s="117">
        <v>0.97361111111111098</v>
      </c>
      <c r="S1411" s="216"/>
      <c r="T1411" s="216"/>
      <c r="U1411" s="208"/>
      <c r="V1411" s="210"/>
      <c r="W1411" s="238"/>
      <c r="X1411" s="350"/>
      <c r="AT1411" s="129"/>
      <c r="AV1411" s="114"/>
      <c r="AW1411" s="18"/>
      <c r="AY1411" s="130"/>
    </row>
    <row r="1412" spans="2:51" x14ac:dyDescent="0.25">
      <c r="B1412" s="18">
        <v>19.5</v>
      </c>
      <c r="C1412" s="18">
        <v>94</v>
      </c>
      <c r="D1412" s="18">
        <v>19.5</v>
      </c>
      <c r="E1412" s="18">
        <v>0</v>
      </c>
      <c r="F1412" s="18">
        <v>0</v>
      </c>
      <c r="G1412" s="18">
        <v>66</v>
      </c>
      <c r="H1412" s="18">
        <v>1020.5</v>
      </c>
      <c r="I1412" s="18">
        <v>0</v>
      </c>
      <c r="J1412" s="18">
        <v>0</v>
      </c>
      <c r="K1412" s="18">
        <v>2.8</v>
      </c>
      <c r="L1412" s="18">
        <v>3.6</v>
      </c>
      <c r="M1412" s="18">
        <v>22.9</v>
      </c>
      <c r="N1412">
        <v>229.2</v>
      </c>
      <c r="O1412">
        <v>18.8</v>
      </c>
      <c r="P1412">
        <v>19</v>
      </c>
      <c r="Q1412" s="117">
        <v>0.97430555555555598</v>
      </c>
      <c r="S1412" s="216"/>
      <c r="T1412" s="216"/>
      <c r="U1412" s="208"/>
      <c r="V1412" s="210"/>
      <c r="W1412" s="238"/>
      <c r="X1412" s="350"/>
      <c r="AT1412" s="129"/>
      <c r="AV1412" s="114"/>
      <c r="AW1412" s="18"/>
      <c r="AY1412" s="130"/>
    </row>
    <row r="1413" spans="2:51" x14ac:dyDescent="0.25">
      <c r="B1413" s="18">
        <v>19.399999999999999</v>
      </c>
      <c r="C1413" s="18">
        <v>94</v>
      </c>
      <c r="D1413" s="18">
        <v>19.399999999999999</v>
      </c>
      <c r="E1413" s="18">
        <v>0</v>
      </c>
      <c r="F1413" s="18">
        <v>0</v>
      </c>
      <c r="G1413" s="18">
        <v>64</v>
      </c>
      <c r="H1413" s="18">
        <v>1020.5</v>
      </c>
      <c r="I1413" s="18">
        <v>0</v>
      </c>
      <c r="J1413" s="18">
        <v>0</v>
      </c>
      <c r="K1413" s="18">
        <v>2.8</v>
      </c>
      <c r="L1413" s="18">
        <v>3.6</v>
      </c>
      <c r="M1413" s="18">
        <v>22.9</v>
      </c>
      <c r="N1413">
        <v>229.2</v>
      </c>
      <c r="O1413">
        <v>18.7</v>
      </c>
      <c r="P1413">
        <v>18.899999999999999</v>
      </c>
      <c r="Q1413" s="117">
        <v>0.97499999999999998</v>
      </c>
      <c r="S1413" s="216"/>
      <c r="T1413" s="216"/>
      <c r="U1413" s="208"/>
      <c r="V1413" s="210"/>
      <c r="W1413" s="238"/>
      <c r="X1413" s="350"/>
      <c r="AT1413" s="129"/>
      <c r="AV1413" s="114"/>
      <c r="AW1413" s="18"/>
      <c r="AY1413" s="130"/>
    </row>
    <row r="1414" spans="2:51" x14ac:dyDescent="0.25">
      <c r="B1414" s="18">
        <v>19.399999999999999</v>
      </c>
      <c r="C1414" s="18">
        <v>94</v>
      </c>
      <c r="D1414" s="18">
        <v>19.399999999999999</v>
      </c>
      <c r="E1414" s="18">
        <v>0.4</v>
      </c>
      <c r="F1414" s="18">
        <v>1.8</v>
      </c>
      <c r="G1414" s="18">
        <v>40</v>
      </c>
      <c r="H1414" s="18">
        <v>1020.5</v>
      </c>
      <c r="I1414" s="18">
        <v>0</v>
      </c>
      <c r="J1414" s="18">
        <v>0</v>
      </c>
      <c r="K1414" s="18">
        <v>2.8</v>
      </c>
      <c r="L1414" s="18">
        <v>3.6</v>
      </c>
      <c r="M1414" s="18">
        <v>22.9</v>
      </c>
      <c r="N1414">
        <v>229.2</v>
      </c>
      <c r="O1414">
        <v>18.7</v>
      </c>
      <c r="P1414">
        <v>18.899999999999999</v>
      </c>
      <c r="Q1414" s="117">
        <v>0.97569444444444497</v>
      </c>
      <c r="S1414" s="216"/>
      <c r="T1414" s="216"/>
      <c r="U1414" s="208"/>
      <c r="V1414" s="210"/>
      <c r="W1414" s="238"/>
      <c r="X1414" s="350"/>
      <c r="AT1414" s="129"/>
      <c r="AV1414" s="114"/>
      <c r="AW1414" s="18"/>
      <c r="AY1414" s="130"/>
    </row>
    <row r="1415" spans="2:51" x14ac:dyDescent="0.25">
      <c r="B1415" s="18">
        <v>19.399999999999999</v>
      </c>
      <c r="C1415" s="18">
        <v>94</v>
      </c>
      <c r="D1415" s="18">
        <v>19.399999999999999</v>
      </c>
      <c r="E1415" s="18">
        <v>2.2000000000000002</v>
      </c>
      <c r="F1415" s="18">
        <v>3.6</v>
      </c>
      <c r="G1415" s="18">
        <v>51</v>
      </c>
      <c r="H1415" s="18">
        <v>1020.6</v>
      </c>
      <c r="I1415" s="18">
        <v>0</v>
      </c>
      <c r="J1415" s="18">
        <v>0</v>
      </c>
      <c r="K1415" s="18">
        <v>2.8</v>
      </c>
      <c r="L1415" s="18">
        <v>3.6</v>
      </c>
      <c r="M1415" s="18">
        <v>22.9</v>
      </c>
      <c r="N1415">
        <v>229.2</v>
      </c>
      <c r="O1415">
        <v>18.7</v>
      </c>
      <c r="P1415">
        <v>18.899999999999999</v>
      </c>
      <c r="Q1415" s="117">
        <v>0.97638888888888897</v>
      </c>
      <c r="S1415" s="216"/>
      <c r="T1415" s="216"/>
      <c r="U1415" s="208"/>
      <c r="V1415" s="210"/>
      <c r="W1415" s="238"/>
      <c r="X1415" s="350"/>
      <c r="AT1415" s="129"/>
      <c r="AV1415" s="114"/>
      <c r="AW1415" s="18"/>
      <c r="AY1415" s="130"/>
    </row>
    <row r="1416" spans="2:51" x14ac:dyDescent="0.25">
      <c r="B1416" s="18">
        <v>19.399999999999999</v>
      </c>
      <c r="C1416" s="18">
        <v>94</v>
      </c>
      <c r="D1416" s="18">
        <v>19.399999999999999</v>
      </c>
      <c r="E1416" s="18">
        <v>3.6</v>
      </c>
      <c r="F1416" s="18">
        <v>3.6</v>
      </c>
      <c r="G1416" s="18">
        <v>28</v>
      </c>
      <c r="H1416" s="18">
        <v>1020.4</v>
      </c>
      <c r="I1416" s="18">
        <v>0</v>
      </c>
      <c r="J1416" s="18">
        <v>0</v>
      </c>
      <c r="K1416" s="18">
        <v>2.8</v>
      </c>
      <c r="L1416" s="18">
        <v>3.6</v>
      </c>
      <c r="M1416" s="18">
        <v>22.9</v>
      </c>
      <c r="N1416">
        <v>229.2</v>
      </c>
      <c r="O1416">
        <v>18.7</v>
      </c>
      <c r="P1416">
        <v>18.899999999999999</v>
      </c>
      <c r="Q1416" s="117">
        <v>0.97708333333333297</v>
      </c>
      <c r="S1416" s="216"/>
      <c r="T1416" s="216"/>
      <c r="U1416" s="208"/>
      <c r="V1416" s="210"/>
      <c r="W1416" s="238"/>
      <c r="X1416" s="350"/>
      <c r="AT1416" s="129"/>
      <c r="AV1416" s="114"/>
      <c r="AW1416" s="18"/>
      <c r="AY1416" s="130"/>
    </row>
    <row r="1417" spans="2:51" x14ac:dyDescent="0.25">
      <c r="B1417" s="18">
        <v>19.399999999999999</v>
      </c>
      <c r="C1417" s="18">
        <v>94</v>
      </c>
      <c r="D1417" s="18">
        <v>19.399999999999999</v>
      </c>
      <c r="E1417" s="18">
        <v>2.9</v>
      </c>
      <c r="F1417" s="18">
        <v>3.6</v>
      </c>
      <c r="G1417" s="18">
        <v>27</v>
      </c>
      <c r="H1417" s="18">
        <v>1020.5</v>
      </c>
      <c r="I1417" s="18">
        <v>0</v>
      </c>
      <c r="J1417" s="18">
        <v>0</v>
      </c>
      <c r="K1417" s="18">
        <v>2.8</v>
      </c>
      <c r="L1417" s="18">
        <v>3.6</v>
      </c>
      <c r="M1417" s="18">
        <v>22.9</v>
      </c>
      <c r="N1417">
        <v>229.2</v>
      </c>
      <c r="O1417">
        <v>18.7</v>
      </c>
      <c r="P1417">
        <v>18.899999999999999</v>
      </c>
      <c r="Q1417" s="117">
        <v>0.97777777777777797</v>
      </c>
      <c r="S1417" s="216"/>
      <c r="T1417" s="216"/>
      <c r="U1417" s="208"/>
      <c r="V1417" s="210"/>
      <c r="W1417" s="238"/>
      <c r="X1417" s="350"/>
      <c r="AT1417" s="129"/>
      <c r="AV1417" s="114"/>
      <c r="AW1417" s="18"/>
      <c r="AY1417" s="130"/>
    </row>
    <row r="1418" spans="2:51" x14ac:dyDescent="0.25">
      <c r="B1418" s="18">
        <v>19.399999999999999</v>
      </c>
      <c r="C1418" s="18">
        <v>94</v>
      </c>
      <c r="D1418" s="18">
        <v>19.399999999999999</v>
      </c>
      <c r="E1418" s="18">
        <v>4</v>
      </c>
      <c r="F1418" s="18">
        <v>5.4</v>
      </c>
      <c r="G1418" s="18">
        <v>346</v>
      </c>
      <c r="H1418" s="18">
        <v>1020.5</v>
      </c>
      <c r="I1418" s="18">
        <v>0</v>
      </c>
      <c r="J1418" s="18">
        <v>0</v>
      </c>
      <c r="K1418" s="18">
        <v>2.8</v>
      </c>
      <c r="L1418" s="18">
        <v>3.6</v>
      </c>
      <c r="M1418" s="18">
        <v>22.9</v>
      </c>
      <c r="N1418">
        <v>229.2</v>
      </c>
      <c r="O1418">
        <v>18.600000000000001</v>
      </c>
      <c r="P1418">
        <v>18.8</v>
      </c>
      <c r="Q1418" s="117">
        <v>0.97847222222222197</v>
      </c>
      <c r="S1418" s="216"/>
      <c r="T1418" s="216"/>
      <c r="U1418" s="208"/>
      <c r="V1418" s="210"/>
      <c r="W1418" s="238"/>
      <c r="X1418" s="350"/>
      <c r="AT1418" s="129"/>
      <c r="AV1418" s="114"/>
      <c r="AW1418" s="18"/>
      <c r="AY1418" s="130"/>
    </row>
    <row r="1419" spans="2:51" x14ac:dyDescent="0.25">
      <c r="B1419" s="18">
        <v>19.399999999999999</v>
      </c>
      <c r="C1419" s="18">
        <v>94</v>
      </c>
      <c r="D1419" s="18">
        <v>19.399999999999999</v>
      </c>
      <c r="E1419" s="18">
        <v>1.4</v>
      </c>
      <c r="F1419" s="18">
        <v>1.8</v>
      </c>
      <c r="G1419" s="18">
        <v>69</v>
      </c>
      <c r="H1419" s="18">
        <v>1020.5</v>
      </c>
      <c r="I1419" s="18">
        <v>0</v>
      </c>
      <c r="J1419" s="18">
        <v>0</v>
      </c>
      <c r="K1419" s="18">
        <v>2.8</v>
      </c>
      <c r="L1419" s="18">
        <v>3.6</v>
      </c>
      <c r="M1419" s="18">
        <v>22.9</v>
      </c>
      <c r="N1419">
        <v>229.2</v>
      </c>
      <c r="O1419">
        <v>18.600000000000001</v>
      </c>
      <c r="P1419">
        <v>18.8</v>
      </c>
      <c r="Q1419" s="117">
        <v>0.97916666666666696</v>
      </c>
      <c r="S1419" s="216"/>
      <c r="T1419" s="216"/>
      <c r="U1419" s="208"/>
      <c r="V1419" s="210"/>
      <c r="W1419" s="238"/>
      <c r="X1419" s="350"/>
      <c r="AT1419" s="129"/>
      <c r="AV1419" s="114"/>
      <c r="AW1419" s="18"/>
      <c r="AY1419" s="130"/>
    </row>
    <row r="1420" spans="2:51" x14ac:dyDescent="0.25">
      <c r="B1420" s="18">
        <v>19.399999999999999</v>
      </c>
      <c r="C1420" s="18">
        <v>94</v>
      </c>
      <c r="D1420" s="18">
        <v>19.399999999999999</v>
      </c>
      <c r="E1420" s="18">
        <v>2.2000000000000002</v>
      </c>
      <c r="F1420" s="18">
        <v>3.6</v>
      </c>
      <c r="G1420" s="18">
        <v>311</v>
      </c>
      <c r="H1420" s="18">
        <v>1020.4</v>
      </c>
      <c r="I1420" s="18">
        <v>0</v>
      </c>
      <c r="J1420" s="18">
        <v>0</v>
      </c>
      <c r="K1420" s="18">
        <v>2.8</v>
      </c>
      <c r="L1420" s="18">
        <v>3.6</v>
      </c>
      <c r="M1420" s="18">
        <v>22.9</v>
      </c>
      <c r="N1420">
        <v>229.2</v>
      </c>
      <c r="O1420">
        <v>18.600000000000001</v>
      </c>
      <c r="P1420">
        <v>18.8</v>
      </c>
      <c r="Q1420" s="117">
        <v>0.97986111111111096</v>
      </c>
      <c r="S1420" s="216"/>
      <c r="T1420" s="216"/>
      <c r="U1420" s="208"/>
      <c r="V1420" s="210"/>
      <c r="W1420" s="238"/>
      <c r="X1420" s="350"/>
      <c r="AT1420" s="129"/>
      <c r="AV1420" s="114"/>
      <c r="AW1420" s="18"/>
      <c r="AY1420" s="130"/>
    </row>
    <row r="1421" spans="2:51" x14ac:dyDescent="0.25">
      <c r="B1421" s="18">
        <v>19.3</v>
      </c>
      <c r="C1421" s="18">
        <v>94</v>
      </c>
      <c r="D1421" s="18">
        <v>19.3</v>
      </c>
      <c r="E1421" s="18">
        <v>0.7</v>
      </c>
      <c r="F1421" s="18">
        <v>1.8</v>
      </c>
      <c r="G1421" s="18">
        <v>58</v>
      </c>
      <c r="H1421" s="18">
        <v>1020.4</v>
      </c>
      <c r="I1421" s="18">
        <v>0</v>
      </c>
      <c r="J1421" s="18">
        <v>0</v>
      </c>
      <c r="K1421" s="18">
        <v>2.8</v>
      </c>
      <c r="L1421" s="18">
        <v>3.6</v>
      </c>
      <c r="M1421" s="18">
        <v>22.9</v>
      </c>
      <c r="N1421">
        <v>229.2</v>
      </c>
      <c r="O1421">
        <v>18.600000000000001</v>
      </c>
      <c r="P1421">
        <v>18.8</v>
      </c>
      <c r="Q1421" s="117">
        <v>0.98055555555555596</v>
      </c>
      <c r="S1421" s="216"/>
      <c r="T1421" s="216"/>
      <c r="U1421" s="208"/>
      <c r="V1421" s="210"/>
      <c r="W1421" s="238"/>
      <c r="X1421" s="350"/>
      <c r="AT1421" s="129"/>
      <c r="AV1421" s="114"/>
      <c r="AW1421" s="18"/>
      <c r="AY1421" s="130"/>
    </row>
    <row r="1422" spans="2:51" x14ac:dyDescent="0.25">
      <c r="B1422" s="18">
        <v>19.3</v>
      </c>
      <c r="C1422" s="18">
        <v>94</v>
      </c>
      <c r="D1422" s="18">
        <v>19.3</v>
      </c>
      <c r="E1422" s="18">
        <v>3.2</v>
      </c>
      <c r="F1422" s="18">
        <v>3.6</v>
      </c>
      <c r="G1422" s="18">
        <v>268</v>
      </c>
      <c r="H1422" s="18">
        <v>1020.7</v>
      </c>
      <c r="I1422" s="18">
        <v>0</v>
      </c>
      <c r="J1422" s="18">
        <v>0</v>
      </c>
      <c r="K1422" s="18">
        <v>2.8</v>
      </c>
      <c r="L1422" s="18">
        <v>3.6</v>
      </c>
      <c r="M1422" s="18">
        <v>22.9</v>
      </c>
      <c r="N1422">
        <v>229.2</v>
      </c>
      <c r="O1422">
        <v>18.600000000000001</v>
      </c>
      <c r="P1422">
        <v>18.8</v>
      </c>
      <c r="Q1422" s="117">
        <v>0.98124999999999996</v>
      </c>
      <c r="S1422" s="216"/>
      <c r="T1422" s="216"/>
      <c r="U1422" s="208"/>
      <c r="V1422" s="210"/>
      <c r="W1422" s="238"/>
      <c r="X1422" s="350"/>
      <c r="AT1422" s="129"/>
      <c r="AV1422" s="114"/>
      <c r="AW1422" s="18"/>
      <c r="AY1422" s="130"/>
    </row>
    <row r="1423" spans="2:51" x14ac:dyDescent="0.25">
      <c r="B1423" s="18">
        <v>19.3</v>
      </c>
      <c r="C1423" s="18">
        <v>94</v>
      </c>
      <c r="D1423" s="18">
        <v>19.3</v>
      </c>
      <c r="E1423" s="18">
        <v>3.6</v>
      </c>
      <c r="F1423" s="18">
        <v>3.6</v>
      </c>
      <c r="G1423" s="18">
        <v>281</v>
      </c>
      <c r="H1423" s="18">
        <v>1020.4</v>
      </c>
      <c r="I1423" s="18">
        <v>0</v>
      </c>
      <c r="J1423" s="18">
        <v>0</v>
      </c>
      <c r="K1423" s="18">
        <v>2.8</v>
      </c>
      <c r="L1423" s="18">
        <v>3.6</v>
      </c>
      <c r="M1423" s="18">
        <v>22.9</v>
      </c>
      <c r="N1423">
        <v>229.2</v>
      </c>
      <c r="O1423">
        <v>18.5</v>
      </c>
      <c r="P1423">
        <v>18.8</v>
      </c>
      <c r="Q1423" s="117">
        <v>0.98194444444444495</v>
      </c>
      <c r="S1423" s="216"/>
      <c r="T1423" s="216"/>
      <c r="U1423" s="208"/>
      <c r="V1423" s="210"/>
      <c r="W1423" s="238"/>
      <c r="X1423" s="350"/>
      <c r="AT1423" s="129"/>
      <c r="AV1423" s="114"/>
      <c r="AW1423" s="18"/>
      <c r="AY1423" s="130"/>
    </row>
    <row r="1424" spans="2:51" x14ac:dyDescent="0.25">
      <c r="B1424" s="18">
        <v>19.3</v>
      </c>
      <c r="C1424" s="18">
        <v>94</v>
      </c>
      <c r="D1424" s="18">
        <v>19.3</v>
      </c>
      <c r="E1424" s="18">
        <v>3.6</v>
      </c>
      <c r="F1424" s="18">
        <v>3.6</v>
      </c>
      <c r="G1424" s="18">
        <v>307</v>
      </c>
      <c r="H1424" s="18">
        <v>1020.4</v>
      </c>
      <c r="I1424" s="18">
        <v>0</v>
      </c>
      <c r="J1424" s="18">
        <v>0</v>
      </c>
      <c r="K1424" s="18">
        <v>2.8</v>
      </c>
      <c r="L1424" s="18">
        <v>3.6</v>
      </c>
      <c r="M1424" s="18">
        <v>22.9</v>
      </c>
      <c r="N1424">
        <v>229.2</v>
      </c>
      <c r="O1424">
        <v>18.5</v>
      </c>
      <c r="P1424">
        <v>18.8</v>
      </c>
      <c r="Q1424" s="117">
        <v>0.98263888888888895</v>
      </c>
      <c r="S1424" s="216"/>
      <c r="T1424" s="216"/>
      <c r="U1424" s="208"/>
      <c r="V1424" s="210"/>
      <c r="W1424" s="238"/>
      <c r="X1424" s="350"/>
      <c r="AT1424" s="129"/>
      <c r="AV1424" s="114"/>
      <c r="AW1424" s="18"/>
      <c r="AY1424" s="130"/>
    </row>
    <row r="1425" spans="2:51" x14ac:dyDescent="0.25">
      <c r="B1425" s="18">
        <v>19.3</v>
      </c>
      <c r="C1425" s="18">
        <v>94</v>
      </c>
      <c r="D1425" s="18">
        <v>19.3</v>
      </c>
      <c r="E1425" s="18">
        <v>5.4</v>
      </c>
      <c r="F1425" s="18">
        <v>7.2</v>
      </c>
      <c r="G1425" s="18">
        <v>287</v>
      </c>
      <c r="H1425" s="18">
        <v>1020.6</v>
      </c>
      <c r="I1425" s="18">
        <v>0</v>
      </c>
      <c r="J1425" s="18">
        <v>0</v>
      </c>
      <c r="K1425" s="18">
        <v>2.8</v>
      </c>
      <c r="L1425" s="18">
        <v>3.6</v>
      </c>
      <c r="M1425" s="18">
        <v>22.9</v>
      </c>
      <c r="N1425">
        <v>229.2</v>
      </c>
      <c r="O1425">
        <v>18.5</v>
      </c>
      <c r="P1425">
        <v>18.7</v>
      </c>
      <c r="Q1425" s="117">
        <v>0.98333333333333295</v>
      </c>
      <c r="S1425" s="216"/>
      <c r="T1425" s="216"/>
      <c r="U1425" s="208"/>
      <c r="V1425" s="210"/>
      <c r="W1425" s="238"/>
      <c r="X1425" s="350"/>
      <c r="AT1425" s="129"/>
      <c r="AV1425" s="114"/>
      <c r="AW1425" s="18"/>
      <c r="AY1425" s="130"/>
    </row>
    <row r="1426" spans="2:51" x14ac:dyDescent="0.25">
      <c r="B1426" s="18">
        <v>19.3</v>
      </c>
      <c r="C1426" s="18">
        <v>94</v>
      </c>
      <c r="D1426" s="18">
        <v>19.3</v>
      </c>
      <c r="E1426" s="18">
        <v>3.6</v>
      </c>
      <c r="F1426" s="18">
        <v>3.6</v>
      </c>
      <c r="G1426" s="18">
        <v>301</v>
      </c>
      <c r="H1426" s="18">
        <v>1020.3</v>
      </c>
      <c r="I1426" s="18">
        <v>0</v>
      </c>
      <c r="J1426" s="18">
        <v>0</v>
      </c>
      <c r="K1426" s="18">
        <v>2.8</v>
      </c>
      <c r="L1426" s="18">
        <v>3.6</v>
      </c>
      <c r="M1426" s="18">
        <v>22.9</v>
      </c>
      <c r="N1426">
        <v>229.2</v>
      </c>
      <c r="O1426">
        <v>18.5</v>
      </c>
      <c r="P1426">
        <v>18.8</v>
      </c>
      <c r="Q1426" s="117">
        <v>0.98402777777777795</v>
      </c>
      <c r="S1426" s="216"/>
      <c r="T1426" s="216"/>
      <c r="U1426" s="208"/>
      <c r="V1426" s="210"/>
      <c r="W1426" s="238"/>
      <c r="X1426" s="350"/>
      <c r="AT1426" s="129"/>
      <c r="AV1426" s="114"/>
      <c r="AW1426" s="18"/>
      <c r="AY1426" s="130"/>
    </row>
    <row r="1427" spans="2:51" x14ac:dyDescent="0.25">
      <c r="B1427" s="18">
        <v>19.3</v>
      </c>
      <c r="C1427" s="18">
        <v>94</v>
      </c>
      <c r="D1427" s="18">
        <v>19.3</v>
      </c>
      <c r="E1427" s="18">
        <v>3.6</v>
      </c>
      <c r="F1427" s="18">
        <v>5.4</v>
      </c>
      <c r="G1427" s="18">
        <v>272</v>
      </c>
      <c r="H1427" s="18">
        <v>1020.6</v>
      </c>
      <c r="I1427" s="18">
        <v>0</v>
      </c>
      <c r="J1427" s="18">
        <v>0</v>
      </c>
      <c r="K1427" s="18">
        <v>2.8</v>
      </c>
      <c r="L1427" s="18">
        <v>3.6</v>
      </c>
      <c r="M1427" s="18">
        <v>22.9</v>
      </c>
      <c r="N1427">
        <v>229.2</v>
      </c>
      <c r="O1427">
        <v>18.5</v>
      </c>
      <c r="P1427">
        <v>18.8</v>
      </c>
      <c r="Q1427" s="117">
        <v>0.98472222222222205</v>
      </c>
      <c r="S1427" s="216"/>
      <c r="T1427" s="216"/>
      <c r="U1427" s="208"/>
      <c r="V1427" s="210"/>
      <c r="W1427" s="238"/>
      <c r="X1427" s="350"/>
      <c r="AT1427" s="129"/>
      <c r="AV1427" s="114"/>
      <c r="AW1427" s="18"/>
      <c r="AY1427" s="130"/>
    </row>
    <row r="1428" spans="2:51" x14ac:dyDescent="0.25">
      <c r="B1428" s="18">
        <v>19.3</v>
      </c>
      <c r="C1428" s="18">
        <v>94</v>
      </c>
      <c r="D1428" s="18">
        <v>19.3</v>
      </c>
      <c r="E1428" s="18">
        <v>3.2</v>
      </c>
      <c r="F1428" s="18">
        <v>3.6</v>
      </c>
      <c r="G1428" s="18">
        <v>355</v>
      </c>
      <c r="H1428" s="18">
        <v>1020.5</v>
      </c>
      <c r="I1428" s="18">
        <v>0</v>
      </c>
      <c r="J1428" s="18">
        <v>0</v>
      </c>
      <c r="K1428" s="18">
        <v>2.8</v>
      </c>
      <c r="L1428" s="18">
        <v>3.6</v>
      </c>
      <c r="M1428" s="18">
        <v>22.9</v>
      </c>
      <c r="N1428">
        <v>229.2</v>
      </c>
      <c r="O1428">
        <v>18.5</v>
      </c>
      <c r="P1428">
        <v>18.7</v>
      </c>
      <c r="Q1428" s="117">
        <v>0.98541666666666705</v>
      </c>
      <c r="S1428" s="216"/>
      <c r="T1428" s="216"/>
      <c r="U1428" s="208"/>
      <c r="V1428" s="210"/>
      <c r="W1428" s="238"/>
      <c r="X1428" s="350"/>
      <c r="AT1428" s="129"/>
      <c r="AV1428" s="114"/>
      <c r="AW1428" s="18"/>
      <c r="AY1428" s="130"/>
    </row>
    <row r="1429" spans="2:51" x14ac:dyDescent="0.25">
      <c r="B1429" s="18">
        <v>19.3</v>
      </c>
      <c r="C1429" s="18">
        <v>94</v>
      </c>
      <c r="D1429" s="18">
        <v>19.3</v>
      </c>
      <c r="E1429" s="18">
        <v>0.4</v>
      </c>
      <c r="F1429" s="18">
        <v>1.8</v>
      </c>
      <c r="G1429" s="18">
        <v>6</v>
      </c>
      <c r="H1429" s="18">
        <v>1020.3</v>
      </c>
      <c r="I1429" s="18">
        <v>0</v>
      </c>
      <c r="J1429" s="18">
        <v>0</v>
      </c>
      <c r="K1429" s="18">
        <v>2.8</v>
      </c>
      <c r="L1429" s="18">
        <v>3.6</v>
      </c>
      <c r="M1429" s="18">
        <v>22.9</v>
      </c>
      <c r="N1429">
        <v>229.2</v>
      </c>
      <c r="O1429">
        <v>18.399999999999999</v>
      </c>
      <c r="P1429">
        <v>18.7</v>
      </c>
      <c r="Q1429" s="117">
        <v>0.98611111111111105</v>
      </c>
      <c r="S1429" s="216"/>
      <c r="T1429" s="216"/>
      <c r="U1429" s="208"/>
      <c r="V1429" s="210"/>
      <c r="W1429" s="238"/>
      <c r="X1429" s="350"/>
      <c r="AT1429" s="129"/>
      <c r="AV1429" s="114"/>
      <c r="AW1429" s="18"/>
      <c r="AY1429" s="130"/>
    </row>
    <row r="1430" spans="2:51" x14ac:dyDescent="0.25">
      <c r="B1430" s="18">
        <v>19.3</v>
      </c>
      <c r="C1430" s="18">
        <v>94</v>
      </c>
      <c r="D1430" s="18">
        <v>19.3</v>
      </c>
      <c r="E1430" s="18">
        <v>3.6</v>
      </c>
      <c r="F1430" s="18">
        <v>7.2</v>
      </c>
      <c r="G1430" s="18">
        <v>304</v>
      </c>
      <c r="H1430" s="18">
        <v>1020.5</v>
      </c>
      <c r="I1430" s="18">
        <v>0</v>
      </c>
      <c r="J1430" s="18">
        <v>0</v>
      </c>
      <c r="K1430" s="18">
        <v>2.8</v>
      </c>
      <c r="L1430" s="18">
        <v>3.6</v>
      </c>
      <c r="M1430" s="18">
        <v>22.9</v>
      </c>
      <c r="N1430">
        <v>229.2</v>
      </c>
      <c r="O1430">
        <v>18.399999999999999</v>
      </c>
      <c r="P1430">
        <v>18.7</v>
      </c>
      <c r="Q1430" s="117">
        <v>0.98680555555555605</v>
      </c>
      <c r="S1430" s="216"/>
      <c r="T1430" s="216"/>
      <c r="U1430" s="208"/>
      <c r="V1430" s="210"/>
      <c r="W1430" s="238"/>
      <c r="X1430" s="350"/>
      <c r="AT1430" s="129"/>
      <c r="AV1430" s="114"/>
      <c r="AW1430" s="18"/>
      <c r="AY1430" s="130"/>
    </row>
    <row r="1431" spans="2:51" x14ac:dyDescent="0.25">
      <c r="B1431" s="18">
        <v>19.3</v>
      </c>
      <c r="C1431" s="18">
        <v>94</v>
      </c>
      <c r="D1431" s="18">
        <v>19.3</v>
      </c>
      <c r="E1431" s="18">
        <v>3.2</v>
      </c>
      <c r="F1431" s="18">
        <v>3.6</v>
      </c>
      <c r="G1431" s="18">
        <v>23</v>
      </c>
      <c r="H1431" s="18">
        <v>1020.4</v>
      </c>
      <c r="I1431" s="18">
        <v>0</v>
      </c>
      <c r="J1431" s="18">
        <v>0</v>
      </c>
      <c r="K1431" s="18">
        <v>2.8</v>
      </c>
      <c r="L1431" s="18">
        <v>3.6</v>
      </c>
      <c r="M1431" s="18">
        <v>22.9</v>
      </c>
      <c r="N1431">
        <v>229.2</v>
      </c>
      <c r="O1431">
        <v>18.399999999999999</v>
      </c>
      <c r="P1431">
        <v>18.7</v>
      </c>
      <c r="Q1431" s="117">
        <v>0.98750000000000004</v>
      </c>
      <c r="S1431" s="216"/>
      <c r="T1431" s="216"/>
      <c r="U1431" s="208"/>
      <c r="V1431" s="210"/>
      <c r="W1431" s="238"/>
      <c r="X1431" s="350"/>
      <c r="AT1431" s="129"/>
      <c r="AV1431" s="114"/>
      <c r="AW1431" s="18"/>
      <c r="AY1431" s="130"/>
    </row>
    <row r="1432" spans="2:51" x14ac:dyDescent="0.25">
      <c r="B1432" s="18">
        <v>19.3</v>
      </c>
      <c r="C1432" s="18">
        <v>94</v>
      </c>
      <c r="D1432" s="18">
        <v>19.3</v>
      </c>
      <c r="E1432" s="18">
        <v>3.6</v>
      </c>
      <c r="F1432" s="18">
        <v>3.6</v>
      </c>
      <c r="G1432" s="18">
        <v>15</v>
      </c>
      <c r="H1432" s="18">
        <v>1020.5</v>
      </c>
      <c r="I1432" s="18">
        <v>0</v>
      </c>
      <c r="J1432" s="18">
        <v>0</v>
      </c>
      <c r="K1432" s="18">
        <v>2.8</v>
      </c>
      <c r="L1432" s="18">
        <v>3.6</v>
      </c>
      <c r="M1432" s="18">
        <v>22.9</v>
      </c>
      <c r="N1432">
        <v>229.2</v>
      </c>
      <c r="O1432">
        <v>18.399999999999999</v>
      </c>
      <c r="P1432">
        <v>18.7</v>
      </c>
      <c r="Q1432" s="117">
        <v>0.98819444444444404</v>
      </c>
      <c r="S1432" s="216"/>
      <c r="T1432" s="216"/>
      <c r="U1432" s="208"/>
      <c r="V1432" s="210"/>
      <c r="W1432" s="238"/>
      <c r="X1432" s="350"/>
      <c r="AT1432" s="129"/>
      <c r="AV1432" s="114"/>
      <c r="AW1432" s="18"/>
      <c r="AY1432" s="130"/>
    </row>
    <row r="1433" spans="2:51" x14ac:dyDescent="0.25">
      <c r="B1433" s="18">
        <v>19.3</v>
      </c>
      <c r="C1433" s="18">
        <v>94</v>
      </c>
      <c r="D1433" s="18">
        <v>19.3</v>
      </c>
      <c r="E1433" s="18">
        <v>4</v>
      </c>
      <c r="F1433" s="18">
        <v>5.4</v>
      </c>
      <c r="G1433" s="18">
        <v>332</v>
      </c>
      <c r="H1433" s="18">
        <v>1020.1</v>
      </c>
      <c r="I1433" s="18">
        <v>0</v>
      </c>
      <c r="J1433" s="18">
        <v>0</v>
      </c>
      <c r="K1433" s="18">
        <v>2.8</v>
      </c>
      <c r="L1433" s="18">
        <v>3.6</v>
      </c>
      <c r="M1433" s="18">
        <v>22.9</v>
      </c>
      <c r="N1433">
        <v>229.2</v>
      </c>
      <c r="O1433">
        <v>18.399999999999999</v>
      </c>
      <c r="P1433">
        <v>18.7</v>
      </c>
      <c r="Q1433" s="117">
        <v>0.98888888888888904</v>
      </c>
      <c r="S1433" s="216"/>
      <c r="T1433" s="216"/>
      <c r="U1433" s="208"/>
      <c r="V1433" s="210"/>
      <c r="W1433" s="238"/>
      <c r="X1433" s="350"/>
      <c r="AT1433" s="129"/>
      <c r="AV1433" s="114"/>
      <c r="AW1433" s="18"/>
      <c r="AY1433" s="130"/>
    </row>
    <row r="1434" spans="2:51" x14ac:dyDescent="0.25">
      <c r="B1434" s="18">
        <v>19.2</v>
      </c>
      <c r="C1434" s="18">
        <v>94</v>
      </c>
      <c r="D1434" s="18">
        <v>19.2</v>
      </c>
      <c r="E1434" s="18">
        <v>2.2000000000000002</v>
      </c>
      <c r="F1434" s="18">
        <v>3.6</v>
      </c>
      <c r="G1434" s="18">
        <v>15</v>
      </c>
      <c r="H1434" s="18">
        <v>1020.5</v>
      </c>
      <c r="I1434" s="18">
        <v>0</v>
      </c>
      <c r="J1434" s="18">
        <v>0</v>
      </c>
      <c r="K1434" s="18">
        <v>2.8</v>
      </c>
      <c r="L1434" s="18">
        <v>3.6</v>
      </c>
      <c r="M1434" s="18">
        <v>22.9</v>
      </c>
      <c r="N1434">
        <v>229.2</v>
      </c>
      <c r="O1434">
        <v>18.399999999999999</v>
      </c>
      <c r="P1434">
        <v>18.7</v>
      </c>
      <c r="Q1434" s="117">
        <v>0.98958333333333304</v>
      </c>
      <c r="S1434" s="216"/>
      <c r="T1434" s="216"/>
      <c r="U1434" s="208"/>
      <c r="V1434" s="210"/>
      <c r="W1434" s="238"/>
      <c r="X1434" s="350"/>
      <c r="AT1434" s="129"/>
      <c r="AV1434" s="114"/>
      <c r="AW1434" s="18"/>
      <c r="AY1434" s="130"/>
    </row>
    <row r="1435" spans="2:51" x14ac:dyDescent="0.25">
      <c r="B1435" s="18">
        <v>19.2</v>
      </c>
      <c r="C1435" s="18">
        <v>94</v>
      </c>
      <c r="D1435" s="18">
        <v>19.2</v>
      </c>
      <c r="E1435" s="18">
        <v>1.4</v>
      </c>
      <c r="F1435" s="18">
        <v>3.6</v>
      </c>
      <c r="G1435" s="18">
        <v>13</v>
      </c>
      <c r="H1435" s="18">
        <v>1020.3</v>
      </c>
      <c r="I1435" s="18">
        <v>0</v>
      </c>
      <c r="J1435" s="18">
        <v>0</v>
      </c>
      <c r="K1435" s="18">
        <v>2.8</v>
      </c>
      <c r="L1435" s="18">
        <v>3.6</v>
      </c>
      <c r="M1435" s="18">
        <v>22.9</v>
      </c>
      <c r="N1435">
        <v>229.2</v>
      </c>
      <c r="O1435">
        <v>18.399999999999999</v>
      </c>
      <c r="P1435">
        <v>18.7</v>
      </c>
      <c r="Q1435" s="117">
        <v>0.99027777777777803</v>
      </c>
      <c r="S1435" s="216"/>
      <c r="T1435" s="216"/>
      <c r="U1435" s="208"/>
      <c r="V1435" s="210"/>
      <c r="W1435" s="238"/>
      <c r="X1435" s="350"/>
      <c r="AT1435" s="129"/>
      <c r="AV1435" s="114"/>
      <c r="AW1435" s="18"/>
      <c r="AY1435" s="130"/>
    </row>
    <row r="1436" spans="2:51" x14ac:dyDescent="0.25">
      <c r="B1436" s="18">
        <v>19.2</v>
      </c>
      <c r="C1436" s="18">
        <v>94</v>
      </c>
      <c r="D1436" s="18">
        <v>19.2</v>
      </c>
      <c r="E1436" s="18">
        <v>4</v>
      </c>
      <c r="F1436" s="18">
        <v>5.4</v>
      </c>
      <c r="G1436" s="18">
        <v>286</v>
      </c>
      <c r="H1436" s="18">
        <v>1020.4</v>
      </c>
      <c r="I1436" s="18">
        <v>0</v>
      </c>
      <c r="J1436" s="18">
        <v>0</v>
      </c>
      <c r="K1436" s="18">
        <v>2.8</v>
      </c>
      <c r="L1436" s="18">
        <v>3.6</v>
      </c>
      <c r="M1436" s="18">
        <v>22.9</v>
      </c>
      <c r="N1436">
        <v>229.2</v>
      </c>
      <c r="O1436">
        <v>18.399999999999999</v>
      </c>
      <c r="P1436">
        <v>18.7</v>
      </c>
      <c r="Q1436" s="117">
        <v>0.99097222222222203</v>
      </c>
      <c r="S1436" s="216"/>
      <c r="T1436" s="216"/>
      <c r="U1436" s="208"/>
      <c r="V1436" s="210"/>
      <c r="W1436" s="238"/>
      <c r="X1436" s="350"/>
      <c r="AT1436" s="129"/>
      <c r="AV1436" s="114"/>
      <c r="AW1436" s="18"/>
      <c r="AY1436" s="130"/>
    </row>
    <row r="1437" spans="2:51" x14ac:dyDescent="0.25">
      <c r="B1437" s="18">
        <v>19.2</v>
      </c>
      <c r="C1437" s="18">
        <v>94</v>
      </c>
      <c r="D1437" s="18">
        <v>19.2</v>
      </c>
      <c r="E1437" s="18">
        <v>2.9</v>
      </c>
      <c r="F1437" s="18">
        <v>3.6</v>
      </c>
      <c r="G1437" s="18">
        <v>31</v>
      </c>
      <c r="H1437" s="18">
        <v>1020.3</v>
      </c>
      <c r="I1437" s="18">
        <v>0</v>
      </c>
      <c r="J1437" s="18">
        <v>0</v>
      </c>
      <c r="K1437" s="18">
        <v>2.8</v>
      </c>
      <c r="L1437" s="18">
        <v>3.6</v>
      </c>
      <c r="M1437" s="18">
        <v>22.9</v>
      </c>
      <c r="N1437">
        <v>229.2</v>
      </c>
      <c r="O1437">
        <v>18.399999999999999</v>
      </c>
      <c r="P1437">
        <v>18.7</v>
      </c>
      <c r="Q1437" s="117">
        <v>0.99166666666666703</v>
      </c>
      <c r="S1437" s="216"/>
      <c r="T1437" s="216"/>
      <c r="U1437" s="208"/>
      <c r="V1437" s="210"/>
      <c r="W1437" s="238"/>
      <c r="X1437" s="350"/>
      <c r="AT1437" s="129"/>
      <c r="AV1437" s="114"/>
      <c r="AW1437" s="18"/>
      <c r="AY1437" s="130"/>
    </row>
    <row r="1438" spans="2:51" x14ac:dyDescent="0.25">
      <c r="B1438" s="18">
        <v>19.2</v>
      </c>
      <c r="C1438" s="18">
        <v>94</v>
      </c>
      <c r="D1438" s="18">
        <v>19.2</v>
      </c>
      <c r="E1438" s="18">
        <v>2.9</v>
      </c>
      <c r="F1438" s="18">
        <v>3.6</v>
      </c>
      <c r="G1438" s="18">
        <v>311</v>
      </c>
      <c r="H1438" s="18">
        <v>1020.5</v>
      </c>
      <c r="I1438" s="18">
        <v>0</v>
      </c>
      <c r="J1438" s="18">
        <v>0</v>
      </c>
      <c r="K1438" s="18">
        <v>2.8</v>
      </c>
      <c r="L1438" s="18">
        <v>3.6</v>
      </c>
      <c r="M1438" s="18">
        <v>22.9</v>
      </c>
      <c r="N1438">
        <v>229.2</v>
      </c>
      <c r="O1438">
        <v>18.399999999999999</v>
      </c>
      <c r="P1438">
        <v>18.600000000000001</v>
      </c>
      <c r="Q1438" s="117">
        <v>0.99236111111111103</v>
      </c>
      <c r="S1438" s="216"/>
      <c r="T1438" s="216"/>
      <c r="U1438" s="208"/>
      <c r="V1438" s="210"/>
      <c r="W1438" s="238"/>
      <c r="X1438" s="350"/>
      <c r="AM1438" s="18"/>
      <c r="AT1438" s="129"/>
      <c r="AV1438" s="114"/>
      <c r="AW1438" s="18"/>
      <c r="AY1438" s="130"/>
    </row>
    <row r="1439" spans="2:51" x14ac:dyDescent="0.25">
      <c r="B1439" s="18">
        <v>19.2</v>
      </c>
      <c r="C1439" s="18">
        <v>94</v>
      </c>
      <c r="D1439" s="18">
        <v>19.2</v>
      </c>
      <c r="E1439" s="18">
        <v>2.9</v>
      </c>
      <c r="F1439" s="18">
        <v>3.6</v>
      </c>
      <c r="G1439" s="18">
        <v>337</v>
      </c>
      <c r="H1439" s="18">
        <v>1020.3</v>
      </c>
      <c r="I1439" s="18">
        <v>0</v>
      </c>
      <c r="J1439" s="18">
        <v>0</v>
      </c>
      <c r="K1439" s="18">
        <v>2.8</v>
      </c>
      <c r="L1439" s="18">
        <v>3.6</v>
      </c>
      <c r="M1439" s="18">
        <v>22.9</v>
      </c>
      <c r="N1439">
        <v>229.2</v>
      </c>
      <c r="O1439">
        <v>18.399999999999999</v>
      </c>
      <c r="P1439">
        <v>18.600000000000001</v>
      </c>
      <c r="Q1439" s="117">
        <v>0.99305555555555602</v>
      </c>
      <c r="S1439" s="216"/>
      <c r="T1439" s="216"/>
      <c r="U1439" s="208"/>
      <c r="V1439" s="210"/>
      <c r="W1439" s="238"/>
      <c r="X1439" s="350"/>
      <c r="AM1439" s="106"/>
      <c r="AT1439" s="129"/>
      <c r="AV1439" s="114"/>
      <c r="AW1439" s="18"/>
      <c r="AY1439" s="130"/>
    </row>
    <row r="1440" spans="2:51" x14ac:dyDescent="0.25">
      <c r="B1440" s="18">
        <v>19.2</v>
      </c>
      <c r="C1440" s="18">
        <v>94</v>
      </c>
      <c r="D1440" s="18">
        <v>19.2</v>
      </c>
      <c r="E1440" s="18">
        <v>1.8</v>
      </c>
      <c r="F1440" s="18">
        <v>1.8</v>
      </c>
      <c r="G1440" s="18">
        <v>55</v>
      </c>
      <c r="H1440" s="18">
        <v>1020.6</v>
      </c>
      <c r="I1440" s="18">
        <v>0</v>
      </c>
      <c r="J1440" s="18">
        <v>0</v>
      </c>
      <c r="K1440" s="18">
        <v>2.8</v>
      </c>
      <c r="L1440" s="18">
        <v>3.6</v>
      </c>
      <c r="M1440" s="18">
        <v>22.9</v>
      </c>
      <c r="N1440">
        <v>229.2</v>
      </c>
      <c r="O1440">
        <v>18.399999999999999</v>
      </c>
      <c r="P1440">
        <v>18.600000000000001</v>
      </c>
      <c r="Q1440" s="117">
        <v>0.99375000000000002</v>
      </c>
      <c r="S1440" s="216"/>
      <c r="T1440" s="216"/>
      <c r="U1440" s="208"/>
      <c r="V1440" s="210"/>
      <c r="W1440" s="238"/>
      <c r="X1440" s="350"/>
      <c r="AM1440" s="106"/>
      <c r="AT1440" s="129"/>
      <c r="AV1440" s="114"/>
      <c r="AW1440" s="18"/>
      <c r="AY1440" s="130"/>
    </row>
    <row r="1441" spans="2:51" x14ac:dyDescent="0.25">
      <c r="B1441" s="18">
        <v>19.2</v>
      </c>
      <c r="C1441" s="18">
        <v>94</v>
      </c>
      <c r="D1441" s="18">
        <v>19.2</v>
      </c>
      <c r="E1441" s="18">
        <v>3.6</v>
      </c>
      <c r="F1441" s="18">
        <v>5.4</v>
      </c>
      <c r="G1441" s="18">
        <v>343</v>
      </c>
      <c r="H1441" s="18">
        <v>1020.3</v>
      </c>
      <c r="I1441" s="18">
        <v>0</v>
      </c>
      <c r="J1441" s="18">
        <v>0</v>
      </c>
      <c r="K1441" s="18">
        <v>2.8</v>
      </c>
      <c r="L1441" s="18">
        <v>3.6</v>
      </c>
      <c r="M1441" s="18">
        <v>22.9</v>
      </c>
      <c r="N1441">
        <v>229.2</v>
      </c>
      <c r="O1441">
        <v>18.3</v>
      </c>
      <c r="P1441">
        <v>18.600000000000001</v>
      </c>
      <c r="Q1441" s="117">
        <v>0.99444444444444402</v>
      </c>
      <c r="S1441" s="216"/>
      <c r="T1441" s="216"/>
      <c r="U1441" s="208"/>
      <c r="V1441" s="210"/>
      <c r="W1441" s="238"/>
      <c r="X1441" s="350"/>
      <c r="AO1441" s="106"/>
      <c r="AT1441" s="129"/>
      <c r="AV1441" s="114"/>
      <c r="AW1441" s="18"/>
      <c r="AY1441" s="130"/>
    </row>
    <row r="1442" spans="2:51" x14ac:dyDescent="0.25">
      <c r="B1442" s="18">
        <v>19.2</v>
      </c>
      <c r="C1442" s="18">
        <v>94</v>
      </c>
      <c r="D1442" s="18">
        <v>19.2</v>
      </c>
      <c r="E1442" s="18">
        <v>2.2000000000000002</v>
      </c>
      <c r="F1442" s="18">
        <v>3.6</v>
      </c>
      <c r="G1442" s="18">
        <v>359</v>
      </c>
      <c r="H1442" s="18">
        <v>1020.5</v>
      </c>
      <c r="I1442" s="18">
        <v>0</v>
      </c>
      <c r="J1442" s="18">
        <v>0</v>
      </c>
      <c r="K1442" s="18">
        <v>2.8</v>
      </c>
      <c r="L1442" s="18">
        <v>3.6</v>
      </c>
      <c r="M1442" s="18">
        <v>22.9</v>
      </c>
      <c r="N1442">
        <v>229.2</v>
      </c>
      <c r="O1442">
        <v>18.3</v>
      </c>
      <c r="P1442">
        <v>18.600000000000001</v>
      </c>
      <c r="Q1442" s="117">
        <v>0.99513888888888902</v>
      </c>
      <c r="S1442" s="216"/>
      <c r="T1442" s="216"/>
      <c r="U1442" s="208"/>
      <c r="V1442" s="210"/>
      <c r="W1442" s="238"/>
      <c r="X1442" s="350"/>
      <c r="AM1442" s="106"/>
      <c r="AT1442" s="129"/>
      <c r="AV1442" s="114"/>
      <c r="AW1442" s="18"/>
      <c r="AY1442" s="130"/>
    </row>
    <row r="1443" spans="2:51" x14ac:dyDescent="0.25">
      <c r="B1443" s="18">
        <v>19.2</v>
      </c>
      <c r="C1443" s="18">
        <v>94</v>
      </c>
      <c r="D1443" s="18">
        <v>19.2</v>
      </c>
      <c r="E1443" s="18">
        <v>2.5</v>
      </c>
      <c r="F1443" s="18">
        <v>3.6</v>
      </c>
      <c r="G1443" s="18">
        <v>324</v>
      </c>
      <c r="H1443" s="18">
        <v>1020.6</v>
      </c>
      <c r="I1443" s="18">
        <v>0</v>
      </c>
      <c r="J1443" s="18">
        <v>0</v>
      </c>
      <c r="K1443" s="18">
        <v>2.8</v>
      </c>
      <c r="L1443" s="18">
        <v>3.6</v>
      </c>
      <c r="M1443" s="18">
        <v>22.9</v>
      </c>
      <c r="N1443">
        <v>229.2</v>
      </c>
      <c r="O1443">
        <v>18.399999999999999</v>
      </c>
      <c r="P1443">
        <v>18.600000000000001</v>
      </c>
      <c r="Q1443" s="117">
        <v>0.99583333333333302</v>
      </c>
      <c r="S1443" s="216"/>
      <c r="T1443" s="216"/>
      <c r="U1443" s="208"/>
      <c r="V1443" s="210"/>
      <c r="W1443" s="238"/>
      <c r="X1443" s="350"/>
      <c r="AM1443" s="106"/>
      <c r="AT1443" s="129"/>
      <c r="AV1443" s="114"/>
      <c r="AW1443" s="18"/>
      <c r="AY1443" s="130"/>
    </row>
    <row r="1444" spans="2:51" x14ac:dyDescent="0.25">
      <c r="B1444" s="18">
        <v>19.2</v>
      </c>
      <c r="C1444" s="18">
        <v>94</v>
      </c>
      <c r="D1444" s="18">
        <v>19.2</v>
      </c>
      <c r="E1444" s="18">
        <v>1.8</v>
      </c>
      <c r="F1444" s="18">
        <v>3.6</v>
      </c>
      <c r="G1444" s="18">
        <v>279</v>
      </c>
      <c r="H1444" s="18">
        <v>1020.5</v>
      </c>
      <c r="I1444" s="18">
        <v>0</v>
      </c>
      <c r="J1444" s="18">
        <v>0</v>
      </c>
      <c r="K1444" s="18">
        <v>2.8</v>
      </c>
      <c r="L1444" s="18">
        <v>3.6</v>
      </c>
      <c r="M1444" s="18">
        <v>22.9</v>
      </c>
      <c r="N1444">
        <v>229.2</v>
      </c>
      <c r="O1444">
        <v>18.3</v>
      </c>
      <c r="P1444">
        <v>18.600000000000001</v>
      </c>
      <c r="Q1444" s="117">
        <v>0.99652777777777801</v>
      </c>
      <c r="S1444" s="216"/>
      <c r="T1444" s="216"/>
      <c r="U1444" s="208"/>
      <c r="V1444" s="210"/>
      <c r="W1444" s="238"/>
      <c r="X1444" s="350"/>
      <c r="AT1444" s="129"/>
      <c r="AV1444" s="114"/>
      <c r="AW1444" s="18"/>
      <c r="AY1444" s="130"/>
    </row>
    <row r="1445" spans="2:51" x14ac:dyDescent="0.25">
      <c r="B1445" s="18">
        <v>19.100000000000001</v>
      </c>
      <c r="C1445" s="18">
        <v>94</v>
      </c>
      <c r="D1445" s="18">
        <v>19.100000000000001</v>
      </c>
      <c r="E1445" s="18">
        <v>3.2</v>
      </c>
      <c r="F1445" s="18">
        <v>3.6</v>
      </c>
      <c r="G1445" s="18">
        <v>326</v>
      </c>
      <c r="H1445" s="18">
        <v>1020.6</v>
      </c>
      <c r="I1445" s="18">
        <v>0</v>
      </c>
      <c r="J1445" s="18">
        <v>0</v>
      </c>
      <c r="K1445" s="18">
        <v>2.8</v>
      </c>
      <c r="L1445" s="18">
        <v>3.6</v>
      </c>
      <c r="M1445" s="18">
        <v>22.9</v>
      </c>
      <c r="N1445">
        <v>229.2</v>
      </c>
      <c r="O1445">
        <v>18.3</v>
      </c>
      <c r="P1445">
        <v>18.5</v>
      </c>
      <c r="Q1445" s="117">
        <v>0.99722222222222201</v>
      </c>
      <c r="S1445" s="216"/>
      <c r="T1445" s="216"/>
      <c r="U1445" s="208"/>
      <c r="V1445" s="210"/>
      <c r="W1445" s="238"/>
      <c r="X1445" s="350"/>
      <c r="AT1445" s="129"/>
      <c r="AV1445" s="114"/>
      <c r="AW1445" s="18"/>
      <c r="AY1445" s="130"/>
    </row>
    <row r="1446" spans="2:51" x14ac:dyDescent="0.25">
      <c r="B1446" s="18">
        <v>19.100000000000001</v>
      </c>
      <c r="C1446" s="18">
        <v>94</v>
      </c>
      <c r="D1446" s="18">
        <v>19.100000000000001</v>
      </c>
      <c r="E1446" s="18">
        <v>2.9</v>
      </c>
      <c r="F1446" s="18">
        <v>3.6</v>
      </c>
      <c r="G1446" s="18">
        <v>346</v>
      </c>
      <c r="H1446" s="18">
        <v>1020.3</v>
      </c>
      <c r="I1446" s="18">
        <v>0</v>
      </c>
      <c r="J1446" s="18">
        <v>0</v>
      </c>
      <c r="K1446" s="18">
        <v>2.8</v>
      </c>
      <c r="L1446" s="18">
        <v>3.6</v>
      </c>
      <c r="M1446" s="18">
        <v>22.9</v>
      </c>
      <c r="N1446">
        <v>229.2</v>
      </c>
      <c r="O1446">
        <v>18.3</v>
      </c>
      <c r="P1446">
        <v>18.600000000000001</v>
      </c>
      <c r="Q1446" s="117">
        <v>0.99791666666666701</v>
      </c>
      <c r="S1446" s="216"/>
      <c r="T1446" s="216"/>
      <c r="U1446" s="208"/>
      <c r="V1446" s="210"/>
      <c r="W1446" s="238"/>
      <c r="X1446" s="350"/>
      <c r="AT1446" s="129"/>
      <c r="AV1446" s="114"/>
      <c r="AW1446" s="18"/>
      <c r="AY1446" s="130"/>
    </row>
    <row r="1447" spans="2:51" x14ac:dyDescent="0.25">
      <c r="B1447" s="18">
        <v>19.100000000000001</v>
      </c>
      <c r="C1447" s="18">
        <v>94</v>
      </c>
      <c r="D1447" s="18">
        <v>19.100000000000001</v>
      </c>
      <c r="E1447" s="18">
        <v>4</v>
      </c>
      <c r="F1447" s="18">
        <v>5.4</v>
      </c>
      <c r="G1447" s="18">
        <v>315</v>
      </c>
      <c r="H1447" s="18">
        <v>1020.4</v>
      </c>
      <c r="I1447" s="18">
        <v>0</v>
      </c>
      <c r="J1447" s="18">
        <v>0</v>
      </c>
      <c r="K1447" s="18">
        <v>2.8</v>
      </c>
      <c r="L1447" s="18">
        <v>3.6</v>
      </c>
      <c r="M1447" s="18">
        <v>22.9</v>
      </c>
      <c r="N1447">
        <v>229.2</v>
      </c>
      <c r="O1447">
        <v>18.3</v>
      </c>
      <c r="P1447">
        <v>18.600000000000001</v>
      </c>
      <c r="Q1447" s="117">
        <v>0.99861111111111101</v>
      </c>
      <c r="S1447" s="216"/>
      <c r="T1447" s="216"/>
      <c r="U1447" s="208"/>
      <c r="V1447" s="210"/>
      <c r="W1447" s="238"/>
      <c r="X1447" s="350"/>
      <c r="AT1447" s="129"/>
      <c r="AV1447" s="114"/>
      <c r="AW1447" s="18"/>
      <c r="AY1447" s="130"/>
    </row>
    <row r="1448" spans="2:51" x14ac:dyDescent="0.25">
      <c r="B1448" s="18">
        <v>19.100000000000001</v>
      </c>
      <c r="C1448" s="18">
        <v>94</v>
      </c>
      <c r="D1448" s="18">
        <v>19.100000000000001</v>
      </c>
      <c r="E1448" s="18">
        <v>2.2000000000000002</v>
      </c>
      <c r="F1448" s="18">
        <v>3.6</v>
      </c>
      <c r="G1448" s="18">
        <v>334</v>
      </c>
      <c r="H1448" s="18">
        <v>1020.5</v>
      </c>
      <c r="I1448" s="18">
        <v>0</v>
      </c>
      <c r="J1448" s="18">
        <v>0</v>
      </c>
      <c r="K1448" s="18">
        <v>2.8</v>
      </c>
      <c r="L1448" s="18">
        <v>3.6</v>
      </c>
      <c r="M1448" s="18">
        <v>22.9</v>
      </c>
      <c r="N1448">
        <v>229.2</v>
      </c>
      <c r="O1448">
        <v>18.3</v>
      </c>
      <c r="P1448">
        <v>18.600000000000001</v>
      </c>
      <c r="Q1448" s="117">
        <v>0.999305555555556</v>
      </c>
      <c r="S1448" s="214"/>
      <c r="T1448" s="214"/>
      <c r="U1448" s="208"/>
      <c r="V1448" s="211"/>
      <c r="W1448" s="239"/>
      <c r="X1448" s="351"/>
      <c r="AT1448" s="129"/>
      <c r="AV1448" s="114"/>
      <c r="AW1448" s="18"/>
      <c r="AY1448" s="130"/>
    </row>
    <row r="1449" spans="2:51" x14ac:dyDescent="0.25">
      <c r="B1449" s="18"/>
      <c r="C1449" s="18"/>
      <c r="D1449" s="18"/>
      <c r="E1449" s="18"/>
      <c r="F1449" s="18"/>
      <c r="G1449" s="18"/>
      <c r="H1449" s="18"/>
      <c r="I1449" s="18"/>
      <c r="J1449" s="130"/>
      <c r="K1449" s="130"/>
      <c r="L1449" s="18"/>
      <c r="M1449" s="18"/>
      <c r="N1449"/>
      <c r="O1449"/>
      <c r="P1449"/>
      <c r="Q1449" s="117"/>
      <c r="AW1449" s="114"/>
    </row>
    <row r="1450" spans="2:51" x14ac:dyDescent="0.25"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/>
      <c r="O1450"/>
      <c r="P1450"/>
      <c r="Q1450" s="117"/>
      <c r="S1450" s="241"/>
      <c r="T1450" s="241"/>
      <c r="U1450" s="86">
        <f>SUM($U$9:$U$1448)</f>
        <v>7800</v>
      </c>
      <c r="W1450" s="241">
        <f>SUM($W$9:$W$1448)</f>
        <v>33000</v>
      </c>
      <c r="AW1450" s="114"/>
    </row>
    <row r="1451" spans="2:51" x14ac:dyDescent="0.25"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/>
      <c r="O1451"/>
      <c r="P1451"/>
      <c r="Q1451" s="117"/>
      <c r="S1451" s="213"/>
      <c r="AW1451" s="114"/>
    </row>
    <row r="1452" spans="2:51" x14ac:dyDescent="0.25"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/>
      <c r="O1452"/>
      <c r="P1452"/>
      <c r="Q1452" s="117"/>
    </row>
    <row r="1453" spans="2:51" x14ac:dyDescent="0.25"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/>
      <c r="O1453"/>
      <c r="P1453"/>
      <c r="Q1453" s="117"/>
    </row>
    <row r="1454" spans="2:51" x14ac:dyDescent="0.25"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/>
      <c r="O1454"/>
      <c r="P1454"/>
      <c r="Q1454" s="117"/>
    </row>
    <row r="1455" spans="2:51" x14ac:dyDescent="0.25"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/>
      <c r="O1455"/>
      <c r="P1455"/>
      <c r="Q1455" s="117"/>
    </row>
    <row r="1456" spans="2:51" x14ac:dyDescent="0.25"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/>
      <c r="O1456"/>
      <c r="P1456"/>
      <c r="Q1456" s="117"/>
    </row>
    <row r="1457" spans="2:17" x14ac:dyDescent="0.25"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/>
      <c r="O1457"/>
      <c r="P1457"/>
      <c r="Q1457" s="117"/>
    </row>
    <row r="1458" spans="2:17" x14ac:dyDescent="0.25"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/>
      <c r="O1458"/>
      <c r="P1458"/>
      <c r="Q1458" s="117"/>
    </row>
    <row r="1459" spans="2:17" x14ac:dyDescent="0.25"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/>
      <c r="O1459"/>
      <c r="P1459"/>
      <c r="Q1459" s="117"/>
    </row>
    <row r="1460" spans="2:17" x14ac:dyDescent="0.25"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/>
      <c r="O1460"/>
      <c r="P1460"/>
      <c r="Q1460" s="117"/>
    </row>
    <row r="1461" spans="2:17" x14ac:dyDescent="0.25"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/>
      <c r="O1461"/>
      <c r="P1461"/>
      <c r="Q1461" s="117"/>
    </row>
    <row r="1462" spans="2:17" x14ac:dyDescent="0.25"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/>
      <c r="O1462"/>
      <c r="P1462"/>
      <c r="Q1462" s="117"/>
    </row>
    <row r="1463" spans="2:17" x14ac:dyDescent="0.25"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/>
      <c r="O1463"/>
      <c r="P1463"/>
      <c r="Q1463" s="117"/>
    </row>
    <row r="1464" spans="2:17" x14ac:dyDescent="0.25"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/>
      <c r="O1464"/>
      <c r="P1464"/>
      <c r="Q1464" s="117"/>
    </row>
    <row r="1465" spans="2:17" x14ac:dyDescent="0.25"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/>
      <c r="O1465"/>
      <c r="P1465"/>
      <c r="Q1465" s="117"/>
    </row>
    <row r="1466" spans="2:17" x14ac:dyDescent="0.25"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/>
      <c r="O1466"/>
      <c r="P1466"/>
      <c r="Q1466" s="117"/>
    </row>
    <row r="1467" spans="2:17" x14ac:dyDescent="0.25"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/>
      <c r="O1467"/>
      <c r="P1467"/>
      <c r="Q1467" s="117"/>
    </row>
    <row r="1468" spans="2:17" x14ac:dyDescent="0.25"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/>
      <c r="O1468"/>
      <c r="P1468"/>
      <c r="Q1468" s="117"/>
    </row>
    <row r="1469" spans="2:17" x14ac:dyDescent="0.25"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/>
      <c r="O1469"/>
      <c r="P1469"/>
      <c r="Q1469" s="117"/>
    </row>
    <row r="1470" spans="2:17" x14ac:dyDescent="0.25"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/>
      <c r="O1470"/>
      <c r="P1470"/>
      <c r="Q1470" s="117"/>
    </row>
    <row r="1471" spans="2:17" x14ac:dyDescent="0.25"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/>
      <c r="O1471"/>
      <c r="P1471"/>
      <c r="Q1471" s="117"/>
    </row>
    <row r="1472" spans="2:17" x14ac:dyDescent="0.25"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/>
      <c r="O1472"/>
      <c r="P1472"/>
      <c r="Q1472" s="117"/>
    </row>
    <row r="1473" spans="2:17" x14ac:dyDescent="0.25"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/>
      <c r="O1473"/>
      <c r="P1473"/>
      <c r="Q1473" s="117"/>
    </row>
    <row r="1474" spans="2:17" x14ac:dyDescent="0.25"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/>
      <c r="O1474"/>
      <c r="P1474"/>
      <c r="Q1474" s="117"/>
    </row>
    <row r="1475" spans="2:17" x14ac:dyDescent="0.25"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/>
      <c r="O1475"/>
      <c r="P1475"/>
      <c r="Q1475" s="117"/>
    </row>
    <row r="1476" spans="2:17" x14ac:dyDescent="0.25"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/>
      <c r="O1476"/>
      <c r="P1476"/>
      <c r="Q1476" s="117"/>
    </row>
    <row r="1477" spans="2:17" x14ac:dyDescent="0.25"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/>
      <c r="O1477"/>
      <c r="P1477"/>
      <c r="Q1477" s="117"/>
    </row>
    <row r="1478" spans="2:17" x14ac:dyDescent="0.25"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/>
      <c r="O1478"/>
      <c r="P1478"/>
      <c r="Q1478" s="117"/>
    </row>
    <row r="1479" spans="2:17" x14ac:dyDescent="0.25"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/>
      <c r="O1479"/>
      <c r="P1479"/>
      <c r="Q1479" s="117"/>
    </row>
    <row r="1480" spans="2:17" x14ac:dyDescent="0.25"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/>
      <c r="O1480"/>
      <c r="P1480"/>
      <c r="Q1480" s="117"/>
    </row>
    <row r="1481" spans="2:17" x14ac:dyDescent="0.25"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/>
      <c r="O1481"/>
      <c r="P1481"/>
      <c r="Q1481" s="117"/>
    </row>
    <row r="1482" spans="2:17" x14ac:dyDescent="0.25"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/>
      <c r="O1482"/>
      <c r="P1482"/>
      <c r="Q1482" s="117"/>
    </row>
    <row r="1483" spans="2:17" x14ac:dyDescent="0.25"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/>
      <c r="O1483"/>
      <c r="P1483"/>
      <c r="Q1483" s="117"/>
    </row>
    <row r="1484" spans="2:17" x14ac:dyDescent="0.25"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/>
      <c r="O1484"/>
      <c r="P1484"/>
      <c r="Q1484" s="117"/>
    </row>
    <row r="1485" spans="2:17" x14ac:dyDescent="0.25"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/>
      <c r="O1485"/>
      <c r="P1485"/>
      <c r="Q1485" s="117"/>
    </row>
    <row r="1486" spans="2:17" x14ac:dyDescent="0.25"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/>
      <c r="O1486"/>
      <c r="P1486"/>
      <c r="Q1486" s="117"/>
    </row>
    <row r="1487" spans="2:17" x14ac:dyDescent="0.25"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/>
      <c r="O1487"/>
      <c r="P1487"/>
      <c r="Q1487" s="117"/>
    </row>
    <row r="1488" spans="2:17" x14ac:dyDescent="0.25"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/>
      <c r="O1488"/>
      <c r="P1488"/>
      <c r="Q1488" s="117"/>
    </row>
    <row r="1489" spans="2:17" x14ac:dyDescent="0.25"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/>
      <c r="O1489"/>
      <c r="P1489"/>
      <c r="Q1489" s="117"/>
    </row>
    <row r="1490" spans="2:17" x14ac:dyDescent="0.25"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/>
      <c r="O1490"/>
      <c r="P1490"/>
      <c r="Q1490" s="117"/>
    </row>
    <row r="1491" spans="2:17" x14ac:dyDescent="0.25"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/>
      <c r="O1491"/>
      <c r="P1491"/>
      <c r="Q1491" s="117"/>
    </row>
    <row r="1492" spans="2:17" x14ac:dyDescent="0.25"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/>
      <c r="O1492"/>
      <c r="P1492"/>
      <c r="Q1492" s="117"/>
    </row>
    <row r="1493" spans="2:17" x14ac:dyDescent="0.25"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/>
      <c r="O1493"/>
      <c r="P1493"/>
      <c r="Q1493" s="117"/>
    </row>
    <row r="1494" spans="2:17" x14ac:dyDescent="0.25"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/>
      <c r="O1494"/>
      <c r="P1494"/>
      <c r="Q1494" s="117"/>
    </row>
    <row r="1495" spans="2:17" x14ac:dyDescent="0.25"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/>
      <c r="O1495"/>
      <c r="P1495"/>
      <c r="Q1495" s="117"/>
    </row>
    <row r="1496" spans="2:17" x14ac:dyDescent="0.25"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/>
      <c r="O1496"/>
      <c r="P1496"/>
      <c r="Q1496" s="117"/>
    </row>
    <row r="1497" spans="2:17" x14ac:dyDescent="0.25"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/>
      <c r="O1497"/>
      <c r="P1497"/>
      <c r="Q1497" s="117"/>
    </row>
    <row r="1498" spans="2:17" x14ac:dyDescent="0.25"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/>
      <c r="O1498"/>
      <c r="P1498"/>
      <c r="Q1498" s="117"/>
    </row>
    <row r="1499" spans="2:17" x14ac:dyDescent="0.25"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/>
      <c r="O1499"/>
      <c r="P1499"/>
      <c r="Q1499" s="117"/>
    </row>
    <row r="1500" spans="2:17" x14ac:dyDescent="0.25"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/>
      <c r="O1500"/>
      <c r="P1500"/>
      <c r="Q1500" s="117"/>
    </row>
    <row r="1501" spans="2:17" x14ac:dyDescent="0.25"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/>
      <c r="O1501"/>
      <c r="P1501"/>
      <c r="Q1501" s="117"/>
    </row>
    <row r="1502" spans="2:17" x14ac:dyDescent="0.25"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/>
      <c r="O1502"/>
      <c r="P1502"/>
      <c r="Q1502" s="117"/>
    </row>
    <row r="1503" spans="2:17" x14ac:dyDescent="0.25"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/>
      <c r="O1503"/>
      <c r="P1503"/>
      <c r="Q1503" s="117"/>
    </row>
    <row r="1504" spans="2:17" x14ac:dyDescent="0.25"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/>
      <c r="O1504"/>
      <c r="P1504"/>
      <c r="Q1504" s="117"/>
    </row>
    <row r="1505" spans="2:17" x14ac:dyDescent="0.25"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/>
      <c r="O1505"/>
      <c r="P1505"/>
      <c r="Q1505" s="117"/>
    </row>
    <row r="1506" spans="2:17" x14ac:dyDescent="0.25"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/>
      <c r="O1506"/>
      <c r="P1506"/>
      <c r="Q1506" s="117"/>
    </row>
    <row r="1507" spans="2:17" x14ac:dyDescent="0.25"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/>
      <c r="O1507"/>
      <c r="P1507"/>
      <c r="Q1507" s="117"/>
    </row>
    <row r="1508" spans="2:17" x14ac:dyDescent="0.25"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/>
      <c r="O1508"/>
      <c r="P1508"/>
      <c r="Q1508" s="117"/>
    </row>
    <row r="1509" spans="2:17" x14ac:dyDescent="0.25"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/>
      <c r="O1509"/>
      <c r="P1509"/>
      <c r="Q1509" s="117"/>
    </row>
    <row r="1510" spans="2:17" x14ac:dyDescent="0.25"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/>
      <c r="O1510"/>
      <c r="P1510"/>
      <c r="Q1510" s="117"/>
    </row>
    <row r="1511" spans="2:17" x14ac:dyDescent="0.25"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/>
      <c r="O1511"/>
      <c r="P1511"/>
      <c r="Q1511" s="117"/>
    </row>
    <row r="1512" spans="2:17" x14ac:dyDescent="0.25"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/>
      <c r="O1512"/>
      <c r="P1512"/>
      <c r="Q1512" s="117"/>
    </row>
    <row r="1513" spans="2:17" x14ac:dyDescent="0.25"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/>
      <c r="O1513"/>
      <c r="P1513"/>
      <c r="Q1513" s="117"/>
    </row>
    <row r="1514" spans="2:17" x14ac:dyDescent="0.25"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/>
      <c r="O1514"/>
      <c r="P1514"/>
      <c r="Q1514" s="117"/>
    </row>
    <row r="1515" spans="2:17" x14ac:dyDescent="0.25"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/>
      <c r="O1515"/>
      <c r="P1515"/>
      <c r="Q1515" s="117"/>
    </row>
    <row r="1516" spans="2:17" x14ac:dyDescent="0.25"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/>
      <c r="O1516"/>
      <c r="P1516"/>
      <c r="Q1516" s="117"/>
    </row>
    <row r="1517" spans="2:17" x14ac:dyDescent="0.25"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/>
      <c r="O1517"/>
      <c r="P1517"/>
      <c r="Q1517" s="117"/>
    </row>
    <row r="1518" spans="2:17" x14ac:dyDescent="0.25"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/>
      <c r="O1518"/>
      <c r="P1518"/>
      <c r="Q1518" s="117"/>
    </row>
    <row r="1519" spans="2:17" x14ac:dyDescent="0.25"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/>
      <c r="O1519"/>
      <c r="P1519"/>
      <c r="Q1519" s="117"/>
    </row>
    <row r="1520" spans="2:17" x14ac:dyDescent="0.25"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/>
      <c r="O1520"/>
      <c r="P1520"/>
      <c r="Q1520" s="117"/>
    </row>
    <row r="1521" spans="2:17" x14ac:dyDescent="0.25"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/>
      <c r="O1521"/>
      <c r="P1521"/>
      <c r="Q1521" s="117"/>
    </row>
    <row r="1522" spans="2:17" x14ac:dyDescent="0.25"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/>
      <c r="O1522"/>
      <c r="P1522"/>
      <c r="Q1522" s="117"/>
    </row>
    <row r="1523" spans="2:17" x14ac:dyDescent="0.25"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/>
      <c r="O1523"/>
      <c r="P1523"/>
      <c r="Q1523" s="117"/>
    </row>
    <row r="1524" spans="2:17" x14ac:dyDescent="0.25"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/>
      <c r="O1524"/>
      <c r="P1524"/>
      <c r="Q1524" s="117"/>
    </row>
    <row r="1525" spans="2:17" x14ac:dyDescent="0.25"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/>
      <c r="O1525"/>
      <c r="P1525"/>
      <c r="Q1525" s="117"/>
    </row>
    <row r="1526" spans="2:17" x14ac:dyDescent="0.25"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/>
      <c r="O1526"/>
      <c r="P1526"/>
      <c r="Q1526" s="117"/>
    </row>
    <row r="1527" spans="2:17" x14ac:dyDescent="0.25"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/>
      <c r="O1527"/>
      <c r="P1527"/>
      <c r="Q1527" s="117"/>
    </row>
    <row r="1528" spans="2:17" x14ac:dyDescent="0.25"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/>
      <c r="O1528"/>
      <c r="P1528"/>
      <c r="Q1528" s="117"/>
    </row>
    <row r="1529" spans="2:17" x14ac:dyDescent="0.25"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/>
      <c r="O1529"/>
      <c r="P1529"/>
      <c r="Q1529" s="117"/>
    </row>
    <row r="1530" spans="2:17" x14ac:dyDescent="0.25"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/>
      <c r="O1530"/>
      <c r="P1530"/>
      <c r="Q1530" s="117"/>
    </row>
    <row r="1531" spans="2:17" x14ac:dyDescent="0.25"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/>
      <c r="O1531"/>
      <c r="P1531"/>
      <c r="Q1531" s="117"/>
    </row>
    <row r="1532" spans="2:17" x14ac:dyDescent="0.25"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/>
      <c r="O1532"/>
      <c r="P1532"/>
      <c r="Q1532" s="117"/>
    </row>
    <row r="1533" spans="2:17" x14ac:dyDescent="0.25"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/>
      <c r="O1533"/>
      <c r="P1533"/>
      <c r="Q1533" s="117"/>
    </row>
    <row r="1534" spans="2:17" x14ac:dyDescent="0.25"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/>
      <c r="O1534"/>
      <c r="P1534"/>
      <c r="Q1534" s="117"/>
    </row>
    <row r="1535" spans="2:17" x14ac:dyDescent="0.25"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/>
      <c r="O1535"/>
      <c r="P1535"/>
      <c r="Q1535" s="117"/>
    </row>
    <row r="1536" spans="2:17" x14ac:dyDescent="0.25"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/>
      <c r="O1536"/>
      <c r="P1536"/>
      <c r="Q1536" s="117"/>
    </row>
    <row r="1537" spans="2:17" x14ac:dyDescent="0.25"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/>
      <c r="O1537"/>
      <c r="P1537"/>
      <c r="Q1537" s="117"/>
    </row>
    <row r="1538" spans="2:17" x14ac:dyDescent="0.25"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/>
      <c r="O1538"/>
      <c r="P1538"/>
      <c r="Q1538" s="117"/>
    </row>
    <row r="1539" spans="2:17" x14ac:dyDescent="0.25"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/>
      <c r="O1539"/>
      <c r="P1539"/>
      <c r="Q1539" s="117"/>
    </row>
    <row r="1540" spans="2:17" x14ac:dyDescent="0.25"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/>
      <c r="O1540"/>
      <c r="P1540"/>
      <c r="Q1540" s="117"/>
    </row>
    <row r="1541" spans="2:17" x14ac:dyDescent="0.25"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/>
      <c r="O1541"/>
      <c r="P1541"/>
      <c r="Q1541" s="117"/>
    </row>
    <row r="1542" spans="2:17" x14ac:dyDescent="0.25"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/>
      <c r="O1542"/>
      <c r="P1542"/>
      <c r="Q1542" s="117"/>
    </row>
    <row r="1543" spans="2:17" x14ac:dyDescent="0.25"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/>
      <c r="O1543"/>
      <c r="P1543"/>
      <c r="Q1543" s="117"/>
    </row>
    <row r="1544" spans="2:17" x14ac:dyDescent="0.25"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/>
      <c r="O1544"/>
      <c r="P1544"/>
      <c r="Q1544" s="117"/>
    </row>
    <row r="1545" spans="2:17" x14ac:dyDescent="0.25"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/>
      <c r="O1545"/>
      <c r="P1545"/>
      <c r="Q1545" s="117"/>
    </row>
    <row r="1546" spans="2:17" x14ac:dyDescent="0.25"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/>
      <c r="O1546"/>
      <c r="P1546"/>
      <c r="Q1546" s="117"/>
    </row>
    <row r="1547" spans="2:17" x14ac:dyDescent="0.25"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/>
      <c r="O1547"/>
      <c r="P1547"/>
      <c r="Q1547" s="117"/>
    </row>
    <row r="1548" spans="2:17" x14ac:dyDescent="0.25"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/>
      <c r="O1548"/>
      <c r="P1548"/>
      <c r="Q1548" s="117"/>
    </row>
    <row r="1549" spans="2:17" x14ac:dyDescent="0.25"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/>
      <c r="O1549"/>
      <c r="P1549"/>
      <c r="Q1549" s="117"/>
    </row>
    <row r="1550" spans="2:17" x14ac:dyDescent="0.25"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/>
      <c r="O1550"/>
      <c r="P1550"/>
      <c r="Q1550" s="117"/>
    </row>
    <row r="1551" spans="2:17" x14ac:dyDescent="0.25"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/>
      <c r="O1551"/>
      <c r="P1551"/>
      <c r="Q1551" s="117"/>
    </row>
    <row r="1552" spans="2:17" x14ac:dyDescent="0.25"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/>
      <c r="O1552"/>
      <c r="P1552"/>
      <c r="Q1552" s="117"/>
    </row>
    <row r="1553" spans="2:17" x14ac:dyDescent="0.25"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/>
      <c r="O1553"/>
      <c r="P1553"/>
      <c r="Q1553" s="117"/>
    </row>
    <row r="1554" spans="2:17" x14ac:dyDescent="0.25"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/>
      <c r="O1554"/>
      <c r="P1554"/>
      <c r="Q1554" s="117"/>
    </row>
    <row r="1555" spans="2:17" x14ac:dyDescent="0.25"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/>
      <c r="O1555"/>
      <c r="P1555"/>
      <c r="Q1555" s="117"/>
    </row>
    <row r="1556" spans="2:17" x14ac:dyDescent="0.25"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/>
      <c r="O1556"/>
      <c r="P1556"/>
      <c r="Q1556" s="117"/>
    </row>
    <row r="1557" spans="2:17" x14ac:dyDescent="0.25"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/>
      <c r="O1557"/>
      <c r="P1557"/>
      <c r="Q1557" s="117"/>
    </row>
    <row r="1558" spans="2:17" x14ac:dyDescent="0.25"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/>
      <c r="O1558"/>
      <c r="P1558"/>
      <c r="Q1558" s="117"/>
    </row>
    <row r="1559" spans="2:17" x14ac:dyDescent="0.25"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/>
      <c r="O1559"/>
      <c r="P1559"/>
      <c r="Q1559" s="117"/>
    </row>
    <row r="1560" spans="2:17" x14ac:dyDescent="0.25"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/>
      <c r="O1560"/>
      <c r="P1560"/>
      <c r="Q1560" s="117"/>
    </row>
    <row r="1561" spans="2:17" x14ac:dyDescent="0.25"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/>
      <c r="O1561"/>
      <c r="P1561"/>
      <c r="Q1561" s="117"/>
    </row>
    <row r="1562" spans="2:17" x14ac:dyDescent="0.25"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/>
      <c r="O1562"/>
      <c r="P1562"/>
      <c r="Q1562" s="117"/>
    </row>
    <row r="1563" spans="2:17" x14ac:dyDescent="0.25"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/>
      <c r="O1563"/>
      <c r="P1563"/>
      <c r="Q1563" s="117"/>
    </row>
    <row r="1564" spans="2:17" x14ac:dyDescent="0.25"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/>
      <c r="O1564"/>
      <c r="P1564"/>
      <c r="Q1564" s="117"/>
    </row>
    <row r="1565" spans="2:17" x14ac:dyDescent="0.25"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/>
      <c r="O1565"/>
      <c r="P1565"/>
      <c r="Q1565" s="117"/>
    </row>
    <row r="1566" spans="2:17" x14ac:dyDescent="0.25"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/>
      <c r="O1566"/>
      <c r="P1566"/>
      <c r="Q1566" s="117"/>
    </row>
    <row r="1567" spans="2:17" x14ac:dyDescent="0.25"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/>
      <c r="O1567"/>
      <c r="P1567"/>
      <c r="Q1567" s="117"/>
    </row>
    <row r="1568" spans="2:17" x14ac:dyDescent="0.25"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/>
      <c r="O1568"/>
      <c r="P1568"/>
      <c r="Q1568" s="117"/>
    </row>
    <row r="1569" spans="2:17" x14ac:dyDescent="0.25"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/>
      <c r="O1569"/>
      <c r="P1569"/>
      <c r="Q1569" s="117"/>
    </row>
    <row r="1570" spans="2:17" x14ac:dyDescent="0.25"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/>
      <c r="O1570"/>
      <c r="P1570"/>
      <c r="Q1570" s="117"/>
    </row>
    <row r="1571" spans="2:17" x14ac:dyDescent="0.25"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/>
      <c r="O1571"/>
      <c r="P1571"/>
      <c r="Q1571" s="117"/>
    </row>
    <row r="1572" spans="2:17" x14ac:dyDescent="0.25"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/>
      <c r="O1572"/>
      <c r="P1572"/>
      <c r="Q1572" s="117"/>
    </row>
    <row r="1573" spans="2:17" x14ac:dyDescent="0.25"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/>
      <c r="O1573"/>
      <c r="P1573"/>
      <c r="Q1573" s="117"/>
    </row>
    <row r="1574" spans="2:17" x14ac:dyDescent="0.25"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/>
      <c r="O1574"/>
      <c r="P1574"/>
      <c r="Q1574" s="117"/>
    </row>
    <row r="1575" spans="2:17" x14ac:dyDescent="0.25"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/>
      <c r="O1575"/>
      <c r="P1575"/>
      <c r="Q1575" s="117"/>
    </row>
    <row r="1576" spans="2:17" x14ac:dyDescent="0.25"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/>
      <c r="O1576"/>
      <c r="P1576"/>
      <c r="Q1576" s="117"/>
    </row>
    <row r="1577" spans="2:17" x14ac:dyDescent="0.25"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/>
      <c r="O1577"/>
      <c r="P1577"/>
      <c r="Q1577" s="117"/>
    </row>
    <row r="1578" spans="2:17" x14ac:dyDescent="0.25"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/>
      <c r="O1578"/>
      <c r="P1578"/>
      <c r="Q1578" s="117"/>
    </row>
    <row r="1579" spans="2:17" x14ac:dyDescent="0.25"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/>
      <c r="O1579"/>
      <c r="P1579"/>
      <c r="Q1579" s="117"/>
    </row>
    <row r="1580" spans="2:17" x14ac:dyDescent="0.25"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/>
      <c r="O1580"/>
      <c r="P1580"/>
      <c r="Q1580" s="117"/>
    </row>
    <row r="1581" spans="2:17" x14ac:dyDescent="0.25"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/>
      <c r="O1581"/>
      <c r="P1581"/>
      <c r="Q1581" s="117"/>
    </row>
    <row r="1582" spans="2:17" x14ac:dyDescent="0.25"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/>
      <c r="O1582"/>
      <c r="P1582"/>
      <c r="Q1582" s="117"/>
    </row>
    <row r="1583" spans="2:17" x14ac:dyDescent="0.25"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/>
      <c r="O1583"/>
      <c r="P1583"/>
      <c r="Q1583" s="117"/>
    </row>
    <row r="1584" spans="2:17" x14ac:dyDescent="0.25"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/>
      <c r="O1584"/>
      <c r="P1584"/>
      <c r="Q1584" s="117"/>
    </row>
    <row r="1585" spans="2:17" x14ac:dyDescent="0.25"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/>
      <c r="O1585"/>
      <c r="P1585"/>
      <c r="Q1585" s="117"/>
    </row>
    <row r="1586" spans="2:17" x14ac:dyDescent="0.25"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/>
      <c r="O1586"/>
      <c r="P1586"/>
      <c r="Q1586" s="117"/>
    </row>
    <row r="1587" spans="2:17" x14ac:dyDescent="0.25"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/>
      <c r="O1587"/>
      <c r="P1587"/>
      <c r="Q1587" s="117"/>
    </row>
    <row r="1588" spans="2:17" x14ac:dyDescent="0.25"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/>
      <c r="O1588"/>
      <c r="P1588"/>
      <c r="Q1588" s="117"/>
    </row>
    <row r="1589" spans="2:17" x14ac:dyDescent="0.25"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/>
      <c r="O1589"/>
      <c r="P1589"/>
      <c r="Q1589" s="117"/>
    </row>
    <row r="1590" spans="2:17" x14ac:dyDescent="0.25"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/>
      <c r="O1590"/>
      <c r="P1590"/>
      <c r="Q1590" s="117"/>
    </row>
    <row r="1591" spans="2:17" x14ac:dyDescent="0.25"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/>
      <c r="O1591"/>
      <c r="P1591"/>
      <c r="Q1591" s="117"/>
    </row>
    <row r="1592" spans="2:17" x14ac:dyDescent="0.25"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/>
      <c r="O1592"/>
      <c r="P1592"/>
      <c r="Q1592" s="117"/>
    </row>
    <row r="1593" spans="2:17" x14ac:dyDescent="0.25"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/>
      <c r="O1593"/>
      <c r="P1593"/>
      <c r="Q1593" s="117"/>
    </row>
    <row r="1594" spans="2:17" x14ac:dyDescent="0.25"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/>
      <c r="O1594"/>
      <c r="P1594"/>
      <c r="Q1594" s="117"/>
    </row>
    <row r="1595" spans="2:17" x14ac:dyDescent="0.25"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/>
      <c r="O1595"/>
      <c r="P1595"/>
      <c r="Q1595" s="117"/>
    </row>
    <row r="1596" spans="2:17" x14ac:dyDescent="0.25"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/>
      <c r="O1596"/>
      <c r="P1596"/>
      <c r="Q1596" s="117"/>
    </row>
    <row r="1597" spans="2:17" x14ac:dyDescent="0.25"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/>
      <c r="O1597"/>
      <c r="P1597"/>
      <c r="Q1597" s="117"/>
    </row>
    <row r="1598" spans="2:17" x14ac:dyDescent="0.25"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/>
      <c r="O1598"/>
      <c r="P1598"/>
      <c r="Q1598" s="117"/>
    </row>
    <row r="1599" spans="2:17" x14ac:dyDescent="0.25"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/>
      <c r="O1599"/>
      <c r="P1599"/>
      <c r="Q1599" s="117"/>
    </row>
    <row r="1600" spans="2:17" x14ac:dyDescent="0.25"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/>
      <c r="O1600"/>
      <c r="P1600"/>
      <c r="Q1600" s="117"/>
    </row>
    <row r="1601" spans="2:17" x14ac:dyDescent="0.25"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/>
      <c r="O1601"/>
      <c r="P1601"/>
      <c r="Q1601" s="117"/>
    </row>
    <row r="1602" spans="2:17" x14ac:dyDescent="0.25"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/>
      <c r="O1602"/>
      <c r="P1602"/>
      <c r="Q1602" s="117"/>
    </row>
    <row r="1603" spans="2:17" x14ac:dyDescent="0.25"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/>
      <c r="O1603"/>
      <c r="P1603"/>
      <c r="Q1603" s="117"/>
    </row>
    <row r="1604" spans="2:17" x14ac:dyDescent="0.25"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/>
      <c r="O1604"/>
      <c r="P1604"/>
      <c r="Q1604" s="117"/>
    </row>
    <row r="1605" spans="2:17" x14ac:dyDescent="0.25"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/>
      <c r="O1605"/>
      <c r="P1605"/>
      <c r="Q1605" s="117"/>
    </row>
    <row r="1606" spans="2:17" x14ac:dyDescent="0.25"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/>
      <c r="O1606"/>
      <c r="P1606"/>
      <c r="Q1606" s="117"/>
    </row>
    <row r="1607" spans="2:17" x14ac:dyDescent="0.25"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/>
      <c r="O1607"/>
      <c r="P1607"/>
      <c r="Q1607" s="117"/>
    </row>
    <row r="1608" spans="2:17" x14ac:dyDescent="0.25"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/>
      <c r="O1608"/>
      <c r="P1608"/>
      <c r="Q1608" s="117"/>
    </row>
    <row r="1609" spans="2:17" x14ac:dyDescent="0.25"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/>
      <c r="O1609"/>
      <c r="P1609"/>
      <c r="Q1609" s="117"/>
    </row>
    <row r="1610" spans="2:17" x14ac:dyDescent="0.25"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/>
      <c r="O1610"/>
      <c r="P1610"/>
      <c r="Q1610" s="117"/>
    </row>
    <row r="1611" spans="2:17" x14ac:dyDescent="0.25"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/>
      <c r="O1611"/>
      <c r="P1611"/>
      <c r="Q1611" s="117"/>
    </row>
    <row r="1612" spans="2:17" x14ac:dyDescent="0.25"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/>
      <c r="O1612"/>
      <c r="P1612"/>
      <c r="Q1612" s="117"/>
    </row>
    <row r="1613" spans="2:17" x14ac:dyDescent="0.25"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/>
      <c r="O1613"/>
      <c r="P1613"/>
      <c r="Q1613" s="117"/>
    </row>
    <row r="1614" spans="2:17" x14ac:dyDescent="0.25"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/>
      <c r="O1614"/>
      <c r="P1614"/>
      <c r="Q1614" s="117"/>
    </row>
    <row r="1615" spans="2:17" x14ac:dyDescent="0.25"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/>
      <c r="O1615"/>
      <c r="P1615"/>
      <c r="Q1615" s="117"/>
    </row>
    <row r="1616" spans="2:17" x14ac:dyDescent="0.25"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/>
      <c r="O1616"/>
      <c r="P1616"/>
      <c r="Q1616" s="117"/>
    </row>
    <row r="1617" spans="2:17" x14ac:dyDescent="0.25"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/>
      <c r="O1617"/>
      <c r="P1617"/>
      <c r="Q1617" s="117"/>
    </row>
    <row r="1618" spans="2:17" x14ac:dyDescent="0.25"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/>
      <c r="O1618"/>
      <c r="P1618"/>
      <c r="Q1618" s="117"/>
    </row>
    <row r="1619" spans="2:17" x14ac:dyDescent="0.25"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/>
      <c r="O1619"/>
      <c r="P1619"/>
      <c r="Q1619" s="117"/>
    </row>
    <row r="1620" spans="2:17" x14ac:dyDescent="0.25"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/>
      <c r="O1620"/>
      <c r="P1620"/>
      <c r="Q1620" s="117"/>
    </row>
    <row r="1621" spans="2:17" x14ac:dyDescent="0.25"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/>
      <c r="O1621"/>
      <c r="P1621"/>
      <c r="Q1621" s="117"/>
    </row>
    <row r="1622" spans="2:17" x14ac:dyDescent="0.25"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/>
      <c r="O1622"/>
      <c r="P1622"/>
      <c r="Q1622" s="117"/>
    </row>
    <row r="1623" spans="2:17" x14ac:dyDescent="0.25"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/>
      <c r="O1623"/>
      <c r="P1623"/>
      <c r="Q1623" s="117"/>
    </row>
    <row r="1624" spans="2:17" x14ac:dyDescent="0.25"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/>
      <c r="O1624"/>
      <c r="P1624"/>
      <c r="Q1624" s="117"/>
    </row>
    <row r="1625" spans="2:17" x14ac:dyDescent="0.25"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/>
      <c r="O1625"/>
      <c r="P1625"/>
      <c r="Q1625" s="117"/>
    </row>
    <row r="1626" spans="2:17" x14ac:dyDescent="0.25"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/>
      <c r="O1626"/>
      <c r="P1626"/>
      <c r="Q1626" s="117"/>
    </row>
    <row r="1627" spans="2:17" x14ac:dyDescent="0.25"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/>
      <c r="O1627"/>
      <c r="P1627"/>
      <c r="Q1627" s="117"/>
    </row>
    <row r="1628" spans="2:17" x14ac:dyDescent="0.25"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/>
      <c r="O1628"/>
      <c r="P1628"/>
      <c r="Q1628" s="117"/>
    </row>
    <row r="1629" spans="2:17" x14ac:dyDescent="0.25"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/>
      <c r="O1629"/>
      <c r="P1629"/>
      <c r="Q1629" s="117"/>
    </row>
    <row r="1630" spans="2:17" x14ac:dyDescent="0.25"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/>
      <c r="O1630"/>
      <c r="P1630"/>
      <c r="Q1630" s="117"/>
    </row>
    <row r="1631" spans="2:17" x14ac:dyDescent="0.25"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/>
      <c r="O1631"/>
      <c r="P1631"/>
      <c r="Q1631" s="117"/>
    </row>
    <row r="1632" spans="2:17" x14ac:dyDescent="0.25"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/>
      <c r="O1632"/>
      <c r="P1632"/>
      <c r="Q1632" s="117"/>
    </row>
    <row r="1633" spans="2:17" x14ac:dyDescent="0.25"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/>
      <c r="O1633"/>
      <c r="P1633"/>
      <c r="Q1633" s="117"/>
    </row>
    <row r="1634" spans="2:17" x14ac:dyDescent="0.25"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/>
      <c r="O1634"/>
      <c r="P1634"/>
      <c r="Q1634" s="117"/>
    </row>
    <row r="1635" spans="2:17" x14ac:dyDescent="0.25"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/>
      <c r="O1635"/>
      <c r="P1635"/>
      <c r="Q1635" s="117"/>
    </row>
    <row r="1636" spans="2:17" x14ac:dyDescent="0.25"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/>
      <c r="O1636"/>
      <c r="P1636"/>
      <c r="Q1636" s="117"/>
    </row>
    <row r="1637" spans="2:17" x14ac:dyDescent="0.25"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/>
      <c r="O1637"/>
      <c r="P1637"/>
      <c r="Q1637" s="117"/>
    </row>
    <row r="1638" spans="2:17" x14ac:dyDescent="0.25"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/>
      <c r="O1638"/>
      <c r="P1638"/>
      <c r="Q1638" s="117"/>
    </row>
    <row r="1639" spans="2:17" x14ac:dyDescent="0.25"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/>
      <c r="O1639"/>
      <c r="P1639"/>
      <c r="Q1639" s="117"/>
    </row>
    <row r="1640" spans="2:17" x14ac:dyDescent="0.25"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/>
      <c r="O1640"/>
      <c r="P1640"/>
      <c r="Q1640" s="117"/>
    </row>
    <row r="1641" spans="2:17" x14ac:dyDescent="0.25"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/>
      <c r="O1641"/>
      <c r="P1641"/>
      <c r="Q1641" s="117"/>
    </row>
    <row r="1642" spans="2:17" x14ac:dyDescent="0.25"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/>
      <c r="O1642"/>
      <c r="P1642"/>
      <c r="Q1642" s="117"/>
    </row>
    <row r="1643" spans="2:17" x14ac:dyDescent="0.25"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/>
      <c r="O1643"/>
      <c r="P1643"/>
      <c r="Q1643" s="117"/>
    </row>
    <row r="1644" spans="2:17" x14ac:dyDescent="0.25"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/>
      <c r="O1644"/>
      <c r="P1644"/>
      <c r="Q1644" s="117"/>
    </row>
    <row r="1645" spans="2:17" x14ac:dyDescent="0.25"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/>
      <c r="O1645"/>
      <c r="P1645"/>
      <c r="Q1645" s="117"/>
    </row>
    <row r="1646" spans="2:17" x14ac:dyDescent="0.25"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/>
      <c r="O1646"/>
      <c r="P1646"/>
      <c r="Q1646" s="117"/>
    </row>
    <row r="1647" spans="2:17" x14ac:dyDescent="0.25"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/>
      <c r="O1647"/>
      <c r="P1647"/>
      <c r="Q1647" s="117"/>
    </row>
    <row r="1648" spans="2:17" x14ac:dyDescent="0.25"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/>
      <c r="O1648"/>
      <c r="P1648"/>
      <c r="Q1648" s="117"/>
    </row>
    <row r="1649" spans="2:17" x14ac:dyDescent="0.25"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/>
      <c r="O1649"/>
      <c r="P1649"/>
      <c r="Q1649" s="117"/>
    </row>
    <row r="1650" spans="2:17" x14ac:dyDescent="0.25"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/>
      <c r="O1650"/>
      <c r="P1650"/>
      <c r="Q1650" s="117"/>
    </row>
    <row r="1651" spans="2:17" x14ac:dyDescent="0.25"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/>
      <c r="O1651"/>
      <c r="P1651"/>
      <c r="Q1651" s="117"/>
    </row>
    <row r="1652" spans="2:17" x14ac:dyDescent="0.25"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/>
      <c r="O1652"/>
      <c r="P1652"/>
      <c r="Q1652" s="117"/>
    </row>
    <row r="1653" spans="2:17" x14ac:dyDescent="0.25"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/>
      <c r="O1653"/>
      <c r="P1653"/>
      <c r="Q1653" s="117"/>
    </row>
    <row r="1654" spans="2:17" x14ac:dyDescent="0.25"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/>
      <c r="O1654"/>
      <c r="P1654"/>
      <c r="Q1654" s="117"/>
    </row>
    <row r="1655" spans="2:17" x14ac:dyDescent="0.25"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/>
      <c r="O1655"/>
      <c r="P1655"/>
      <c r="Q1655" s="117"/>
    </row>
    <row r="1656" spans="2:17" x14ac:dyDescent="0.25"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/>
      <c r="O1656"/>
      <c r="P1656"/>
      <c r="Q1656" s="117"/>
    </row>
    <row r="1657" spans="2:17" x14ac:dyDescent="0.25"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/>
      <c r="O1657"/>
      <c r="P1657"/>
      <c r="Q1657" s="117"/>
    </row>
    <row r="1658" spans="2:17" x14ac:dyDescent="0.25"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/>
      <c r="O1658"/>
      <c r="P1658"/>
      <c r="Q1658" s="117"/>
    </row>
    <row r="1659" spans="2:17" x14ac:dyDescent="0.25"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/>
      <c r="O1659"/>
      <c r="P1659"/>
      <c r="Q1659" s="117"/>
    </row>
    <row r="1660" spans="2:17" x14ac:dyDescent="0.25"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/>
      <c r="O1660"/>
      <c r="P1660"/>
      <c r="Q1660" s="117"/>
    </row>
    <row r="1661" spans="2:17" x14ac:dyDescent="0.25"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/>
      <c r="O1661"/>
      <c r="P1661"/>
      <c r="Q1661" s="117"/>
    </row>
    <row r="1662" spans="2:17" x14ac:dyDescent="0.25"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/>
      <c r="O1662"/>
      <c r="P1662"/>
      <c r="Q1662" s="117"/>
    </row>
    <row r="1663" spans="2:17" x14ac:dyDescent="0.25"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/>
      <c r="O1663"/>
      <c r="P1663"/>
      <c r="Q1663" s="117"/>
    </row>
    <row r="1664" spans="2:17" x14ac:dyDescent="0.25"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/>
      <c r="O1664"/>
      <c r="P1664"/>
      <c r="Q1664" s="117"/>
    </row>
    <row r="1665" spans="2:17" x14ac:dyDescent="0.25"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/>
      <c r="O1665"/>
      <c r="P1665"/>
      <c r="Q1665" s="117"/>
    </row>
    <row r="1666" spans="2:17" x14ac:dyDescent="0.25"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/>
      <c r="O1666"/>
      <c r="P1666"/>
      <c r="Q1666" s="117"/>
    </row>
    <row r="1667" spans="2:17" x14ac:dyDescent="0.25"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/>
      <c r="O1667"/>
      <c r="P1667"/>
      <c r="Q1667" s="117"/>
    </row>
    <row r="1668" spans="2:17" x14ac:dyDescent="0.25"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/>
      <c r="O1668"/>
      <c r="P1668"/>
      <c r="Q1668" s="117"/>
    </row>
    <row r="1669" spans="2:17" x14ac:dyDescent="0.25"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/>
      <c r="O1669"/>
      <c r="P1669"/>
      <c r="Q1669" s="117"/>
    </row>
    <row r="1670" spans="2:17" x14ac:dyDescent="0.25"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/>
      <c r="O1670"/>
      <c r="P1670"/>
      <c r="Q1670" s="117"/>
    </row>
    <row r="1671" spans="2:17" x14ac:dyDescent="0.25"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/>
      <c r="O1671"/>
      <c r="P1671"/>
      <c r="Q1671" s="117"/>
    </row>
    <row r="1672" spans="2:17" x14ac:dyDescent="0.25"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/>
      <c r="O1672"/>
      <c r="P1672"/>
      <c r="Q1672" s="117"/>
    </row>
    <row r="1673" spans="2:17" x14ac:dyDescent="0.25"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/>
      <c r="O1673"/>
      <c r="P1673"/>
      <c r="Q1673" s="117"/>
    </row>
    <row r="1674" spans="2:17" x14ac:dyDescent="0.25"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/>
      <c r="O1674"/>
      <c r="P1674"/>
      <c r="Q1674" s="117"/>
    </row>
    <row r="1675" spans="2:17" x14ac:dyDescent="0.25"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/>
      <c r="O1675"/>
      <c r="P1675"/>
      <c r="Q1675" s="117"/>
    </row>
    <row r="1676" spans="2:17" x14ac:dyDescent="0.25"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/>
      <c r="O1676"/>
      <c r="P1676"/>
      <c r="Q1676" s="117"/>
    </row>
    <row r="1677" spans="2:17" x14ac:dyDescent="0.25"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/>
      <c r="O1677"/>
      <c r="P1677"/>
      <c r="Q1677" s="117"/>
    </row>
    <row r="1678" spans="2:17" x14ac:dyDescent="0.25"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/>
      <c r="O1678"/>
      <c r="P1678"/>
      <c r="Q1678" s="117"/>
    </row>
    <row r="1679" spans="2:17" x14ac:dyDescent="0.25"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/>
      <c r="O1679"/>
      <c r="P1679"/>
      <c r="Q1679" s="117"/>
    </row>
    <row r="1680" spans="2:17" x14ac:dyDescent="0.25"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/>
      <c r="O1680"/>
      <c r="P1680"/>
      <c r="Q1680" s="117"/>
    </row>
    <row r="1681" spans="2:17" x14ac:dyDescent="0.25"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/>
      <c r="O1681"/>
      <c r="P1681"/>
      <c r="Q1681" s="117"/>
    </row>
    <row r="1682" spans="2:17" x14ac:dyDescent="0.25"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/>
      <c r="O1682"/>
      <c r="P1682"/>
      <c r="Q1682" s="117"/>
    </row>
    <row r="1683" spans="2:17" x14ac:dyDescent="0.25"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/>
      <c r="O1683"/>
      <c r="P1683"/>
      <c r="Q1683" s="117"/>
    </row>
    <row r="1684" spans="2:17" x14ac:dyDescent="0.25"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/>
      <c r="O1684"/>
      <c r="P1684"/>
      <c r="Q1684" s="117"/>
    </row>
    <row r="1685" spans="2:17" x14ac:dyDescent="0.25"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/>
      <c r="O1685"/>
      <c r="P1685"/>
      <c r="Q1685" s="117"/>
    </row>
    <row r="1686" spans="2:17" x14ac:dyDescent="0.25"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/>
      <c r="O1686"/>
      <c r="P1686"/>
      <c r="Q1686" s="117"/>
    </row>
    <row r="1687" spans="2:17" x14ac:dyDescent="0.25"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/>
      <c r="O1687"/>
      <c r="P1687"/>
      <c r="Q1687" s="117"/>
    </row>
    <row r="1688" spans="2:17" x14ac:dyDescent="0.25"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/>
      <c r="O1688"/>
      <c r="P1688"/>
      <c r="Q1688" s="117"/>
    </row>
    <row r="1689" spans="2:17" x14ac:dyDescent="0.25"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/>
      <c r="O1689"/>
      <c r="P1689"/>
      <c r="Q1689" s="117"/>
    </row>
    <row r="1690" spans="2:17" x14ac:dyDescent="0.25"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/>
      <c r="O1690"/>
      <c r="P1690"/>
      <c r="Q1690" s="117"/>
    </row>
    <row r="1691" spans="2:17" x14ac:dyDescent="0.25"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/>
      <c r="O1691"/>
      <c r="P1691"/>
      <c r="Q1691" s="117"/>
    </row>
    <row r="1692" spans="2:17" x14ac:dyDescent="0.25"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/>
      <c r="O1692"/>
      <c r="P1692"/>
      <c r="Q1692" s="117"/>
    </row>
    <row r="1693" spans="2:17" x14ac:dyDescent="0.25"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/>
      <c r="O1693"/>
      <c r="P1693"/>
      <c r="Q1693" s="117"/>
    </row>
    <row r="1694" spans="2:17" x14ac:dyDescent="0.25"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/>
      <c r="O1694"/>
      <c r="P1694"/>
      <c r="Q1694" s="117"/>
    </row>
    <row r="1695" spans="2:17" x14ac:dyDescent="0.25"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/>
      <c r="O1695"/>
      <c r="P1695"/>
      <c r="Q1695" s="117"/>
    </row>
    <row r="1696" spans="2:17" x14ac:dyDescent="0.25"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/>
      <c r="O1696"/>
      <c r="P1696"/>
      <c r="Q1696" s="117"/>
    </row>
    <row r="1697" spans="2:17" x14ac:dyDescent="0.25"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/>
      <c r="O1697"/>
      <c r="P1697"/>
      <c r="Q1697" s="117"/>
    </row>
    <row r="1698" spans="2:17" x14ac:dyDescent="0.25"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/>
      <c r="O1698"/>
      <c r="P1698"/>
      <c r="Q1698" s="117"/>
    </row>
    <row r="1699" spans="2:17" x14ac:dyDescent="0.25"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/>
      <c r="O1699"/>
      <c r="P1699"/>
      <c r="Q1699" s="117"/>
    </row>
    <row r="1700" spans="2:17" x14ac:dyDescent="0.25"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/>
      <c r="O1700"/>
      <c r="P1700"/>
      <c r="Q1700" s="117"/>
    </row>
    <row r="1701" spans="2:17" x14ac:dyDescent="0.25"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/>
      <c r="O1701"/>
      <c r="P1701"/>
      <c r="Q1701" s="117"/>
    </row>
    <row r="1702" spans="2:17" x14ac:dyDescent="0.25"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/>
      <c r="O1702"/>
      <c r="P1702"/>
      <c r="Q1702" s="117"/>
    </row>
    <row r="1703" spans="2:17" x14ac:dyDescent="0.25"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/>
      <c r="O1703"/>
      <c r="P1703"/>
      <c r="Q1703" s="117"/>
    </row>
    <row r="1704" spans="2:17" x14ac:dyDescent="0.25"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/>
      <c r="O1704"/>
      <c r="P1704"/>
      <c r="Q1704" s="117"/>
    </row>
    <row r="1705" spans="2:17" x14ac:dyDescent="0.25"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/>
      <c r="O1705"/>
      <c r="P1705"/>
      <c r="Q1705" s="117"/>
    </row>
    <row r="1706" spans="2:17" x14ac:dyDescent="0.25"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/>
      <c r="O1706"/>
      <c r="P1706"/>
      <c r="Q1706" s="117"/>
    </row>
    <row r="1707" spans="2:17" x14ac:dyDescent="0.25"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/>
      <c r="O1707"/>
      <c r="P1707"/>
      <c r="Q1707" s="117"/>
    </row>
    <row r="1708" spans="2:17" x14ac:dyDescent="0.25"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/>
      <c r="O1708"/>
      <c r="P1708"/>
      <c r="Q1708" s="117"/>
    </row>
    <row r="1709" spans="2:17" x14ac:dyDescent="0.25"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/>
      <c r="O1709"/>
      <c r="P1709"/>
      <c r="Q1709" s="117"/>
    </row>
    <row r="1710" spans="2:17" x14ac:dyDescent="0.25"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/>
      <c r="O1710"/>
      <c r="P1710"/>
      <c r="Q1710" s="117"/>
    </row>
    <row r="1711" spans="2:17" x14ac:dyDescent="0.25"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/>
      <c r="O1711"/>
      <c r="P1711"/>
      <c r="Q1711" s="117"/>
    </row>
    <row r="1712" spans="2:17" x14ac:dyDescent="0.25"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/>
      <c r="O1712"/>
      <c r="P1712"/>
      <c r="Q1712" s="117"/>
    </row>
    <row r="1713" spans="2:17" x14ac:dyDescent="0.25"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/>
      <c r="O1713"/>
      <c r="P1713"/>
      <c r="Q1713" s="117"/>
    </row>
    <row r="1714" spans="2:17" x14ac:dyDescent="0.25"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/>
      <c r="O1714"/>
      <c r="P1714"/>
      <c r="Q1714" s="117"/>
    </row>
    <row r="1715" spans="2:17" x14ac:dyDescent="0.25"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/>
      <c r="O1715"/>
      <c r="P1715"/>
      <c r="Q1715" s="117"/>
    </row>
    <row r="1716" spans="2:17" x14ac:dyDescent="0.25"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/>
      <c r="O1716"/>
      <c r="P1716"/>
      <c r="Q1716" s="117"/>
    </row>
    <row r="1717" spans="2:17" x14ac:dyDescent="0.25"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/>
      <c r="O1717"/>
      <c r="P1717"/>
      <c r="Q1717" s="117"/>
    </row>
    <row r="1718" spans="2:17" x14ac:dyDescent="0.25"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/>
      <c r="O1718"/>
      <c r="P1718"/>
      <c r="Q1718" s="117"/>
    </row>
    <row r="1719" spans="2:17" x14ac:dyDescent="0.25"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/>
      <c r="O1719"/>
      <c r="P1719"/>
      <c r="Q1719" s="117"/>
    </row>
    <row r="1720" spans="2:17" x14ac:dyDescent="0.25"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/>
      <c r="O1720"/>
      <c r="P1720"/>
      <c r="Q1720" s="117"/>
    </row>
    <row r="1721" spans="2:17" x14ac:dyDescent="0.25"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/>
      <c r="O1721"/>
      <c r="P1721"/>
      <c r="Q1721" s="117"/>
    </row>
    <row r="1722" spans="2:17" x14ac:dyDescent="0.25"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/>
      <c r="O1722"/>
      <c r="P1722"/>
      <c r="Q1722" s="117"/>
    </row>
    <row r="1723" spans="2:17" x14ac:dyDescent="0.25"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/>
      <c r="O1723"/>
      <c r="P1723"/>
      <c r="Q1723" s="117"/>
    </row>
    <row r="1724" spans="2:17" x14ac:dyDescent="0.25"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/>
      <c r="O1724"/>
      <c r="P1724"/>
      <c r="Q1724" s="117"/>
    </row>
    <row r="1725" spans="2:17" x14ac:dyDescent="0.25"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/>
      <c r="O1725"/>
      <c r="P1725"/>
      <c r="Q1725" s="117"/>
    </row>
    <row r="1726" spans="2:17" x14ac:dyDescent="0.25"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/>
      <c r="O1726"/>
      <c r="P1726"/>
      <c r="Q1726" s="117"/>
    </row>
    <row r="1727" spans="2:17" x14ac:dyDescent="0.25"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/>
      <c r="O1727"/>
      <c r="P1727"/>
      <c r="Q1727" s="117"/>
    </row>
    <row r="1728" spans="2:17" x14ac:dyDescent="0.25"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/>
      <c r="O1728"/>
      <c r="P1728"/>
      <c r="Q1728" s="117"/>
    </row>
    <row r="1729" spans="2:17" x14ac:dyDescent="0.25"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/>
      <c r="O1729"/>
      <c r="P1729"/>
      <c r="Q1729" s="117"/>
    </row>
    <row r="1730" spans="2:17" x14ac:dyDescent="0.25"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/>
      <c r="O1730"/>
      <c r="P1730"/>
      <c r="Q1730" s="117"/>
    </row>
    <row r="1731" spans="2:17" x14ac:dyDescent="0.25"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/>
      <c r="O1731"/>
      <c r="P1731"/>
      <c r="Q1731" s="117"/>
    </row>
    <row r="1732" spans="2:17" x14ac:dyDescent="0.25"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/>
      <c r="O1732"/>
      <c r="P1732"/>
      <c r="Q1732" s="117"/>
    </row>
    <row r="1733" spans="2:17" x14ac:dyDescent="0.25"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/>
      <c r="O1733"/>
      <c r="P1733"/>
      <c r="Q1733" s="117"/>
    </row>
    <row r="1734" spans="2:17" x14ac:dyDescent="0.25"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/>
      <c r="O1734"/>
      <c r="P1734"/>
      <c r="Q1734" s="117"/>
    </row>
    <row r="1735" spans="2:17" x14ac:dyDescent="0.25"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/>
      <c r="O1735"/>
      <c r="P1735"/>
      <c r="Q1735" s="117"/>
    </row>
    <row r="1736" spans="2:17" x14ac:dyDescent="0.25"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/>
      <c r="O1736"/>
      <c r="P1736"/>
      <c r="Q1736" s="117"/>
    </row>
    <row r="1737" spans="2:17" x14ac:dyDescent="0.25"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/>
      <c r="O1737"/>
      <c r="P1737"/>
      <c r="Q1737" s="117"/>
    </row>
    <row r="1738" spans="2:17" x14ac:dyDescent="0.25"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/>
      <c r="O1738"/>
      <c r="P1738"/>
      <c r="Q1738" s="117"/>
    </row>
    <row r="1739" spans="2:17" x14ac:dyDescent="0.25"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/>
      <c r="O1739"/>
      <c r="P1739"/>
      <c r="Q1739" s="117"/>
    </row>
    <row r="1740" spans="2:17" x14ac:dyDescent="0.25"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/>
      <c r="O1740"/>
      <c r="P1740"/>
      <c r="Q1740" s="117"/>
    </row>
    <row r="1741" spans="2:17" x14ac:dyDescent="0.25"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/>
      <c r="O1741"/>
      <c r="P1741"/>
      <c r="Q1741" s="117"/>
    </row>
    <row r="1742" spans="2:17" x14ac:dyDescent="0.25"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/>
      <c r="O1742"/>
      <c r="P1742"/>
      <c r="Q1742" s="117"/>
    </row>
    <row r="1743" spans="2:17" x14ac:dyDescent="0.25"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/>
      <c r="O1743"/>
      <c r="P1743"/>
      <c r="Q1743" s="117"/>
    </row>
    <row r="1744" spans="2:17" x14ac:dyDescent="0.25"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/>
      <c r="O1744"/>
      <c r="P1744"/>
      <c r="Q1744" s="117"/>
    </row>
    <row r="1745" spans="2:17" x14ac:dyDescent="0.25"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/>
      <c r="O1745"/>
      <c r="P1745"/>
      <c r="Q1745" s="117"/>
    </row>
    <row r="1746" spans="2:17" x14ac:dyDescent="0.25"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/>
      <c r="O1746"/>
      <c r="P1746"/>
      <c r="Q1746" s="117"/>
    </row>
    <row r="1747" spans="2:17" x14ac:dyDescent="0.25">
      <c r="B1747" s="18"/>
      <c r="C1747" s="18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/>
      <c r="O1747"/>
      <c r="P1747"/>
      <c r="Q1747" s="117"/>
    </row>
    <row r="1748" spans="2:17" x14ac:dyDescent="0.25">
      <c r="B1748" s="18"/>
      <c r="C1748" s="18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/>
      <c r="O1748"/>
      <c r="P1748"/>
      <c r="Q1748" s="117"/>
    </row>
    <row r="1749" spans="2:17" x14ac:dyDescent="0.25">
      <c r="B1749" s="18"/>
      <c r="C1749" s="18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/>
      <c r="O1749"/>
      <c r="P1749"/>
      <c r="Q1749" s="117"/>
    </row>
    <row r="1750" spans="2:17" x14ac:dyDescent="0.25">
      <c r="B1750" s="18"/>
      <c r="C1750" s="18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/>
      <c r="O1750"/>
      <c r="P1750"/>
      <c r="Q1750" s="117"/>
    </row>
    <row r="1751" spans="2:17" x14ac:dyDescent="0.25">
      <c r="B1751" s="18"/>
      <c r="C1751" s="18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/>
      <c r="O1751"/>
      <c r="P1751"/>
      <c r="Q1751" s="117"/>
    </row>
    <row r="1752" spans="2:17" x14ac:dyDescent="0.25">
      <c r="B1752" s="18"/>
      <c r="C1752" s="18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/>
      <c r="O1752"/>
      <c r="P1752"/>
      <c r="Q1752" s="117"/>
    </row>
    <row r="1753" spans="2:17" x14ac:dyDescent="0.25">
      <c r="B1753" s="18"/>
      <c r="C1753" s="18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/>
      <c r="O1753"/>
      <c r="P1753"/>
      <c r="Q1753" s="117"/>
    </row>
    <row r="1754" spans="2:17" x14ac:dyDescent="0.25">
      <c r="B1754" s="18"/>
      <c r="C1754" s="18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/>
      <c r="O1754"/>
      <c r="P1754"/>
      <c r="Q1754" s="117"/>
    </row>
    <row r="1755" spans="2:17" x14ac:dyDescent="0.25">
      <c r="B1755" s="18"/>
      <c r="C1755" s="18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/>
      <c r="O1755"/>
      <c r="P1755"/>
      <c r="Q1755" s="117"/>
    </row>
    <row r="1756" spans="2:17" x14ac:dyDescent="0.25">
      <c r="B1756" s="18"/>
      <c r="C1756" s="18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/>
      <c r="O1756"/>
      <c r="P1756"/>
      <c r="Q1756" s="117"/>
    </row>
    <row r="1757" spans="2:17" x14ac:dyDescent="0.25">
      <c r="B1757" s="18"/>
      <c r="C1757" s="18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/>
      <c r="O1757"/>
      <c r="P1757"/>
      <c r="Q1757" s="117"/>
    </row>
    <row r="1758" spans="2:17" x14ac:dyDescent="0.25">
      <c r="B1758" s="18"/>
      <c r="C1758" s="18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/>
      <c r="O1758"/>
      <c r="P1758"/>
      <c r="Q1758" s="117"/>
    </row>
    <row r="1759" spans="2:17" x14ac:dyDescent="0.25">
      <c r="B1759" s="18"/>
      <c r="C1759" s="18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/>
      <c r="O1759"/>
      <c r="P1759"/>
      <c r="Q1759" s="117"/>
    </row>
    <row r="1760" spans="2:17" x14ac:dyDescent="0.25">
      <c r="B1760" s="18"/>
      <c r="C1760" s="18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/>
      <c r="O1760"/>
      <c r="P1760"/>
      <c r="Q1760" s="117"/>
    </row>
    <row r="1761" spans="2:17" x14ac:dyDescent="0.25">
      <c r="B1761" s="18"/>
      <c r="C1761" s="18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/>
      <c r="O1761"/>
      <c r="P1761"/>
      <c r="Q1761" s="117"/>
    </row>
    <row r="1762" spans="2:17" x14ac:dyDescent="0.25">
      <c r="B1762" s="18"/>
      <c r="C1762" s="18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/>
      <c r="O1762"/>
      <c r="P1762"/>
      <c r="Q1762" s="117"/>
    </row>
    <row r="1763" spans="2:17" x14ac:dyDescent="0.25">
      <c r="B1763" s="18"/>
      <c r="C1763" s="18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/>
      <c r="O1763"/>
      <c r="P1763"/>
      <c r="Q1763" s="117"/>
    </row>
    <row r="1764" spans="2:17" x14ac:dyDescent="0.25">
      <c r="B1764" s="18"/>
      <c r="C1764" s="18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/>
      <c r="O1764"/>
      <c r="P1764"/>
      <c r="Q1764" s="117"/>
    </row>
    <row r="1765" spans="2:17" x14ac:dyDescent="0.25">
      <c r="B1765" s="18"/>
      <c r="C1765" s="18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/>
      <c r="O1765"/>
      <c r="P1765"/>
      <c r="Q1765" s="117"/>
    </row>
    <row r="1766" spans="2:17" x14ac:dyDescent="0.25">
      <c r="B1766" s="18"/>
      <c r="C1766" s="18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/>
      <c r="O1766"/>
      <c r="P1766"/>
      <c r="Q1766" s="117"/>
    </row>
    <row r="1767" spans="2:17" x14ac:dyDescent="0.25">
      <c r="B1767" s="18"/>
      <c r="C1767" s="18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/>
      <c r="O1767"/>
      <c r="P1767"/>
      <c r="Q1767" s="117"/>
    </row>
    <row r="1768" spans="2:17" x14ac:dyDescent="0.25">
      <c r="B1768" s="18"/>
      <c r="C1768" s="18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/>
      <c r="O1768"/>
      <c r="P1768"/>
      <c r="Q1768" s="117"/>
    </row>
    <row r="1769" spans="2:17" x14ac:dyDescent="0.25">
      <c r="B1769" s="18"/>
      <c r="C1769" s="18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/>
      <c r="O1769"/>
      <c r="P1769"/>
      <c r="Q1769" s="117"/>
    </row>
    <row r="1770" spans="2:17" x14ac:dyDescent="0.25">
      <c r="B1770" s="18"/>
      <c r="C1770" s="18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/>
      <c r="O1770"/>
      <c r="P1770"/>
      <c r="Q1770" s="117"/>
    </row>
    <row r="1771" spans="2:17" x14ac:dyDescent="0.25">
      <c r="B1771" s="18"/>
      <c r="C1771" s="18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/>
      <c r="O1771"/>
      <c r="P1771"/>
      <c r="Q1771" s="117"/>
    </row>
    <row r="1772" spans="2:17" x14ac:dyDescent="0.25">
      <c r="B1772" s="18"/>
      <c r="C1772" s="18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/>
      <c r="O1772"/>
      <c r="P1772"/>
      <c r="Q1772" s="117"/>
    </row>
    <row r="1773" spans="2:17" x14ac:dyDescent="0.25">
      <c r="B1773" s="18"/>
      <c r="C1773" s="18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/>
      <c r="O1773"/>
      <c r="P1773"/>
      <c r="Q1773" s="117"/>
    </row>
    <row r="1774" spans="2:17" x14ac:dyDescent="0.25">
      <c r="B1774" s="18"/>
      <c r="C1774" s="18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/>
      <c r="O1774"/>
      <c r="P1774"/>
      <c r="Q1774" s="117"/>
    </row>
    <row r="1775" spans="2:17" x14ac:dyDescent="0.25">
      <c r="B1775" s="18"/>
      <c r="C1775" s="18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/>
      <c r="O1775"/>
      <c r="P1775"/>
      <c r="Q1775" s="117"/>
    </row>
    <row r="1776" spans="2:17" x14ac:dyDescent="0.25">
      <c r="B1776" s="18"/>
      <c r="C1776" s="18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/>
      <c r="O1776"/>
      <c r="P1776"/>
      <c r="Q1776" s="117"/>
    </row>
    <row r="1777" spans="2:17" x14ac:dyDescent="0.25">
      <c r="B1777" s="18"/>
      <c r="C1777" s="18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/>
      <c r="O1777"/>
      <c r="P1777"/>
      <c r="Q1777" s="117"/>
    </row>
    <row r="1778" spans="2:17" x14ac:dyDescent="0.25">
      <c r="B1778" s="18"/>
      <c r="C1778" s="18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/>
      <c r="O1778"/>
      <c r="P1778"/>
      <c r="Q1778" s="117"/>
    </row>
    <row r="1779" spans="2:17" x14ac:dyDescent="0.25">
      <c r="B1779" s="18"/>
      <c r="C1779" s="18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/>
      <c r="O1779"/>
      <c r="P1779"/>
      <c r="Q1779" s="117"/>
    </row>
    <row r="1780" spans="2:17" x14ac:dyDescent="0.25">
      <c r="B1780" s="18"/>
      <c r="C1780" s="18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/>
      <c r="O1780"/>
      <c r="P1780"/>
      <c r="Q1780" s="117"/>
    </row>
    <row r="1781" spans="2:17" x14ac:dyDescent="0.25">
      <c r="B1781" s="18"/>
      <c r="C1781" s="18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/>
      <c r="O1781"/>
      <c r="P1781"/>
      <c r="Q1781" s="117"/>
    </row>
    <row r="1782" spans="2:17" x14ac:dyDescent="0.25">
      <c r="B1782" s="18"/>
      <c r="C1782" s="18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/>
      <c r="O1782"/>
      <c r="P1782"/>
      <c r="Q1782" s="117"/>
    </row>
    <row r="1783" spans="2:17" x14ac:dyDescent="0.25">
      <c r="B1783" s="18"/>
      <c r="C1783" s="18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/>
      <c r="O1783"/>
      <c r="P1783"/>
      <c r="Q1783" s="117"/>
    </row>
    <row r="1784" spans="2:17" x14ac:dyDescent="0.25">
      <c r="B1784" s="18"/>
      <c r="C1784" s="18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/>
      <c r="O1784"/>
      <c r="P1784"/>
      <c r="Q1784" s="117"/>
    </row>
    <row r="1785" spans="2:17" x14ac:dyDescent="0.25">
      <c r="B1785" s="18"/>
      <c r="C1785" s="18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/>
      <c r="O1785"/>
      <c r="P1785"/>
      <c r="Q1785" s="117"/>
    </row>
    <row r="1786" spans="2:17" x14ac:dyDescent="0.25">
      <c r="B1786" s="18"/>
      <c r="C1786" s="18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/>
      <c r="O1786"/>
      <c r="P1786"/>
      <c r="Q1786" s="117"/>
    </row>
    <row r="1787" spans="2:17" x14ac:dyDescent="0.25">
      <c r="B1787" s="18"/>
      <c r="C1787" s="18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/>
      <c r="O1787"/>
      <c r="P1787"/>
      <c r="Q1787" s="117"/>
    </row>
    <row r="1788" spans="2:17" x14ac:dyDescent="0.25">
      <c r="B1788" s="18"/>
      <c r="C1788" s="18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/>
      <c r="O1788"/>
      <c r="P1788"/>
      <c r="Q1788" s="117"/>
    </row>
    <row r="1789" spans="2:17" x14ac:dyDescent="0.25">
      <c r="B1789" s="18"/>
      <c r="C1789" s="18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/>
      <c r="O1789"/>
      <c r="P1789"/>
      <c r="Q1789" s="117"/>
    </row>
    <row r="1790" spans="2:17" x14ac:dyDescent="0.25">
      <c r="B1790" s="18"/>
      <c r="C1790" s="18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/>
      <c r="O1790"/>
      <c r="P1790"/>
      <c r="Q1790" s="117"/>
    </row>
    <row r="1791" spans="2:17" x14ac:dyDescent="0.25">
      <c r="B1791" s="18"/>
      <c r="C1791" s="18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/>
      <c r="O1791"/>
      <c r="P1791"/>
      <c r="Q1791" s="117"/>
    </row>
    <row r="1792" spans="2:17" x14ac:dyDescent="0.25">
      <c r="B1792" s="18"/>
      <c r="C1792" s="18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/>
      <c r="O1792"/>
      <c r="P1792"/>
      <c r="Q1792" s="117"/>
    </row>
    <row r="1793" spans="2:17" x14ac:dyDescent="0.25">
      <c r="B1793" s="18"/>
      <c r="C1793" s="18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/>
      <c r="O1793"/>
      <c r="P1793"/>
      <c r="Q1793" s="117"/>
    </row>
    <row r="1794" spans="2:17" x14ac:dyDescent="0.25">
      <c r="B1794" s="18"/>
      <c r="C1794" s="18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/>
      <c r="O1794"/>
      <c r="P1794"/>
      <c r="Q1794" s="117"/>
    </row>
    <row r="1795" spans="2:17" x14ac:dyDescent="0.25">
      <c r="B1795" s="18"/>
      <c r="C1795" s="18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/>
      <c r="O1795"/>
      <c r="P1795"/>
      <c r="Q1795" s="117"/>
    </row>
    <row r="1796" spans="2:17" x14ac:dyDescent="0.25">
      <c r="B1796" s="18"/>
      <c r="C1796" s="18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/>
      <c r="O1796"/>
      <c r="P1796"/>
      <c r="Q1796" s="117"/>
    </row>
    <row r="1797" spans="2:17" x14ac:dyDescent="0.25">
      <c r="B1797" s="18"/>
      <c r="C1797" s="18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/>
      <c r="O1797"/>
      <c r="P1797"/>
      <c r="Q1797" s="117"/>
    </row>
    <row r="1798" spans="2:17" x14ac:dyDescent="0.25">
      <c r="B1798" s="18"/>
      <c r="C1798" s="18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/>
      <c r="O1798"/>
      <c r="P1798"/>
      <c r="Q1798" s="117"/>
    </row>
    <row r="1799" spans="2:17" x14ac:dyDescent="0.25">
      <c r="B1799" s="18"/>
      <c r="C1799" s="18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/>
      <c r="O1799"/>
      <c r="P1799"/>
      <c r="Q1799" s="117"/>
    </row>
    <row r="1800" spans="2:17" x14ac:dyDescent="0.25">
      <c r="B1800" s="18"/>
      <c r="C1800" s="18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/>
      <c r="O1800"/>
      <c r="P1800"/>
      <c r="Q1800" s="117"/>
    </row>
    <row r="1801" spans="2:17" x14ac:dyDescent="0.25">
      <c r="B1801" s="18"/>
      <c r="C1801" s="18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/>
      <c r="O1801"/>
      <c r="P1801"/>
      <c r="Q1801" s="117"/>
    </row>
    <row r="1802" spans="2:17" x14ac:dyDescent="0.25">
      <c r="B1802" s="18"/>
      <c r="C1802" s="18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/>
      <c r="O1802"/>
      <c r="P1802"/>
      <c r="Q1802" s="117"/>
    </row>
    <row r="1803" spans="2:17" x14ac:dyDescent="0.25">
      <c r="B1803" s="18"/>
      <c r="C1803" s="18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/>
      <c r="O1803"/>
      <c r="P1803"/>
      <c r="Q1803" s="117"/>
    </row>
    <row r="1804" spans="2:17" x14ac:dyDescent="0.25">
      <c r="B1804" s="18"/>
      <c r="C1804" s="18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/>
      <c r="O1804"/>
      <c r="P1804"/>
      <c r="Q1804" s="117"/>
    </row>
    <row r="1805" spans="2:17" x14ac:dyDescent="0.25">
      <c r="B1805" s="18"/>
      <c r="C1805" s="18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/>
      <c r="O1805"/>
      <c r="P1805"/>
      <c r="Q1805" s="117"/>
    </row>
    <row r="1806" spans="2:17" x14ac:dyDescent="0.25">
      <c r="B1806" s="18"/>
      <c r="C1806" s="18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/>
      <c r="O1806"/>
      <c r="P1806"/>
      <c r="Q1806" s="117"/>
    </row>
    <row r="1807" spans="2:17" x14ac:dyDescent="0.25">
      <c r="B1807" s="18"/>
      <c r="C1807" s="18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/>
      <c r="O1807"/>
      <c r="P1807"/>
      <c r="Q1807" s="117"/>
    </row>
    <row r="1808" spans="2:17" x14ac:dyDescent="0.25">
      <c r="B1808" s="18"/>
      <c r="C1808" s="18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/>
      <c r="O1808"/>
      <c r="P1808"/>
      <c r="Q1808" s="117"/>
    </row>
    <row r="1809" spans="2:17" x14ac:dyDescent="0.25">
      <c r="B1809" s="18"/>
      <c r="C1809" s="18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/>
      <c r="O1809"/>
      <c r="P1809"/>
      <c r="Q1809" s="117"/>
    </row>
    <row r="1810" spans="2:17" x14ac:dyDescent="0.25">
      <c r="B1810" s="18"/>
      <c r="C1810" s="18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/>
      <c r="O1810"/>
      <c r="P1810"/>
      <c r="Q1810" s="117"/>
    </row>
    <row r="1811" spans="2:17" x14ac:dyDescent="0.25">
      <c r="B1811" s="18"/>
      <c r="C1811" s="18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/>
      <c r="O1811"/>
      <c r="P1811"/>
      <c r="Q1811" s="117"/>
    </row>
    <row r="1812" spans="2:17" x14ac:dyDescent="0.25">
      <c r="B1812" s="18"/>
      <c r="C1812" s="18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/>
      <c r="O1812"/>
      <c r="P1812"/>
      <c r="Q1812" s="117"/>
    </row>
    <row r="1813" spans="2:17" x14ac:dyDescent="0.25">
      <c r="B1813" s="18"/>
      <c r="C1813" s="18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/>
      <c r="O1813"/>
      <c r="P1813"/>
      <c r="Q1813" s="117"/>
    </row>
    <row r="1814" spans="2:17" x14ac:dyDescent="0.25">
      <c r="B1814" s="18"/>
      <c r="C1814" s="18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/>
      <c r="O1814"/>
      <c r="P1814"/>
      <c r="Q1814" s="117"/>
    </row>
    <row r="1815" spans="2:17" x14ac:dyDescent="0.25">
      <c r="B1815" s="18"/>
      <c r="C1815" s="18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/>
      <c r="O1815"/>
      <c r="P1815"/>
      <c r="Q1815" s="117"/>
    </row>
    <row r="1816" spans="2:17" x14ac:dyDescent="0.25">
      <c r="B1816" s="18"/>
      <c r="C1816" s="18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/>
      <c r="O1816"/>
      <c r="P1816"/>
      <c r="Q1816" s="117"/>
    </row>
    <row r="1817" spans="2:17" x14ac:dyDescent="0.25">
      <c r="B1817" s="18"/>
      <c r="C1817" s="18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/>
      <c r="O1817"/>
      <c r="P1817"/>
      <c r="Q1817" s="117"/>
    </row>
    <row r="1818" spans="2:17" x14ac:dyDescent="0.25">
      <c r="B1818" s="18"/>
      <c r="C1818" s="18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/>
      <c r="O1818"/>
      <c r="P1818"/>
      <c r="Q1818" s="117"/>
    </row>
    <row r="1819" spans="2:17" x14ac:dyDescent="0.25">
      <c r="B1819" s="18"/>
      <c r="C1819" s="18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/>
      <c r="O1819"/>
      <c r="P1819"/>
      <c r="Q1819" s="117"/>
    </row>
    <row r="1820" spans="2:17" x14ac:dyDescent="0.25">
      <c r="B1820" s="18"/>
      <c r="C1820" s="18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/>
      <c r="O1820"/>
      <c r="P1820"/>
      <c r="Q1820" s="117"/>
    </row>
    <row r="1821" spans="2:17" x14ac:dyDescent="0.25">
      <c r="B1821" s="18"/>
      <c r="C1821" s="18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/>
      <c r="O1821"/>
      <c r="P1821"/>
      <c r="Q1821" s="117"/>
    </row>
    <row r="1822" spans="2:17" x14ac:dyDescent="0.25">
      <c r="B1822" s="18"/>
      <c r="C1822" s="18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/>
      <c r="O1822"/>
      <c r="P1822"/>
      <c r="Q1822" s="117"/>
    </row>
    <row r="1823" spans="2:17" x14ac:dyDescent="0.25">
      <c r="B1823" s="18"/>
      <c r="C1823" s="18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/>
      <c r="O1823"/>
      <c r="P1823"/>
      <c r="Q1823" s="117"/>
    </row>
    <row r="1824" spans="2:17" x14ac:dyDescent="0.25">
      <c r="B1824" s="18"/>
      <c r="C1824" s="18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/>
      <c r="O1824"/>
      <c r="P1824"/>
      <c r="Q1824" s="117"/>
    </row>
    <row r="1825" spans="2:17" x14ac:dyDescent="0.25">
      <c r="B1825" s="18"/>
      <c r="C1825" s="18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/>
      <c r="O1825"/>
      <c r="P1825"/>
      <c r="Q1825" s="117"/>
    </row>
    <row r="1826" spans="2:17" x14ac:dyDescent="0.25">
      <c r="B1826" s="18"/>
      <c r="C1826" s="18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/>
      <c r="O1826"/>
      <c r="P1826"/>
      <c r="Q1826" s="117"/>
    </row>
    <row r="1827" spans="2:17" x14ac:dyDescent="0.25">
      <c r="B1827" s="18"/>
      <c r="C1827" s="18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/>
      <c r="O1827"/>
      <c r="P1827"/>
      <c r="Q1827" s="117"/>
    </row>
    <row r="1828" spans="2:17" x14ac:dyDescent="0.25">
      <c r="B1828" s="18"/>
      <c r="C1828" s="18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/>
      <c r="O1828"/>
      <c r="P1828"/>
      <c r="Q1828" s="117"/>
    </row>
    <row r="1829" spans="2:17" x14ac:dyDescent="0.25">
      <c r="B1829" s="18"/>
      <c r="C1829" s="18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/>
      <c r="O1829"/>
      <c r="P1829"/>
      <c r="Q1829" s="117"/>
    </row>
    <row r="1830" spans="2:17" x14ac:dyDescent="0.25">
      <c r="B1830" s="18"/>
      <c r="C1830" s="18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/>
      <c r="O1830"/>
      <c r="P1830"/>
      <c r="Q1830" s="117"/>
    </row>
    <row r="1831" spans="2:17" x14ac:dyDescent="0.25">
      <c r="B1831" s="18"/>
      <c r="C1831" s="18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/>
      <c r="O1831"/>
      <c r="P1831"/>
      <c r="Q1831" s="117"/>
    </row>
    <row r="1832" spans="2:17" x14ac:dyDescent="0.25">
      <c r="B1832" s="18"/>
      <c r="C1832" s="18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/>
      <c r="O1832"/>
      <c r="P1832"/>
      <c r="Q1832" s="117"/>
    </row>
    <row r="1833" spans="2:17" x14ac:dyDescent="0.25">
      <c r="B1833" s="18"/>
      <c r="C1833" s="18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/>
      <c r="O1833"/>
      <c r="P1833"/>
      <c r="Q1833" s="117"/>
    </row>
    <row r="1834" spans="2:17" x14ac:dyDescent="0.25">
      <c r="B1834" s="18"/>
      <c r="C1834" s="18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/>
      <c r="O1834"/>
      <c r="P1834"/>
      <c r="Q1834" s="117"/>
    </row>
    <row r="1835" spans="2:17" x14ac:dyDescent="0.25">
      <c r="B1835" s="18"/>
      <c r="C1835" s="18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/>
      <c r="O1835"/>
      <c r="P1835"/>
      <c r="Q1835" s="117"/>
    </row>
    <row r="1836" spans="2:17" x14ac:dyDescent="0.25">
      <c r="B1836" s="18"/>
      <c r="C1836" s="18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/>
      <c r="O1836"/>
      <c r="P1836"/>
      <c r="Q1836" s="117"/>
    </row>
    <row r="1837" spans="2:17" x14ac:dyDescent="0.25">
      <c r="B1837" s="18"/>
      <c r="C1837" s="18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/>
      <c r="O1837"/>
      <c r="P1837"/>
      <c r="Q1837" s="117"/>
    </row>
    <row r="1838" spans="2:17" x14ac:dyDescent="0.25">
      <c r="B1838" s="18"/>
      <c r="C1838" s="18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/>
      <c r="O1838"/>
      <c r="P1838"/>
      <c r="Q1838" s="117"/>
    </row>
    <row r="1839" spans="2:17" x14ac:dyDescent="0.25">
      <c r="B1839" s="18"/>
      <c r="C1839" s="18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/>
      <c r="O1839"/>
      <c r="P1839"/>
      <c r="Q1839" s="117"/>
    </row>
    <row r="1840" spans="2:17" x14ac:dyDescent="0.25">
      <c r="B1840" s="18"/>
      <c r="C1840" s="18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/>
      <c r="O1840"/>
      <c r="P1840"/>
      <c r="Q1840" s="117"/>
    </row>
    <row r="1841" spans="2:17" x14ac:dyDescent="0.25">
      <c r="B1841" s="18"/>
      <c r="C1841" s="18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/>
      <c r="O1841"/>
      <c r="P1841"/>
      <c r="Q1841" s="117"/>
    </row>
    <row r="1842" spans="2:17" x14ac:dyDescent="0.25">
      <c r="B1842" s="18"/>
      <c r="C1842" s="18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/>
      <c r="O1842"/>
      <c r="P1842"/>
      <c r="Q1842" s="117"/>
    </row>
    <row r="1843" spans="2:17" x14ac:dyDescent="0.25">
      <c r="B1843" s="18"/>
      <c r="C1843" s="18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/>
      <c r="O1843"/>
      <c r="P1843"/>
      <c r="Q1843" s="117"/>
    </row>
    <row r="1844" spans="2:17" x14ac:dyDescent="0.25">
      <c r="B1844" s="18"/>
      <c r="C1844" s="18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/>
      <c r="O1844"/>
      <c r="P1844"/>
      <c r="Q1844" s="117"/>
    </row>
    <row r="1845" spans="2:17" x14ac:dyDescent="0.25">
      <c r="B1845" s="18"/>
      <c r="C1845" s="18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/>
      <c r="O1845"/>
      <c r="P1845"/>
      <c r="Q1845" s="117"/>
    </row>
    <row r="1846" spans="2:17" x14ac:dyDescent="0.25">
      <c r="B1846" s="18"/>
      <c r="C1846" s="18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/>
      <c r="O1846"/>
      <c r="P1846"/>
      <c r="Q1846" s="117"/>
    </row>
    <row r="1847" spans="2:17" x14ac:dyDescent="0.25">
      <c r="B1847" s="18"/>
      <c r="C1847" s="18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/>
      <c r="O1847"/>
      <c r="P1847"/>
      <c r="Q1847" s="117"/>
    </row>
    <row r="1848" spans="2:17" x14ac:dyDescent="0.25">
      <c r="B1848" s="18"/>
      <c r="C1848" s="18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/>
      <c r="O1848"/>
      <c r="P1848"/>
      <c r="Q1848" s="117"/>
    </row>
    <row r="1849" spans="2:17" x14ac:dyDescent="0.25">
      <c r="B1849" s="18"/>
      <c r="C1849" s="18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/>
      <c r="O1849"/>
      <c r="P1849"/>
      <c r="Q1849" s="117"/>
    </row>
    <row r="1850" spans="2:17" x14ac:dyDescent="0.25">
      <c r="B1850" s="18"/>
      <c r="C1850" s="18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/>
      <c r="O1850"/>
      <c r="P1850"/>
      <c r="Q1850" s="117"/>
    </row>
    <row r="1851" spans="2:17" x14ac:dyDescent="0.25">
      <c r="B1851" s="18"/>
      <c r="C1851" s="18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/>
      <c r="O1851"/>
      <c r="P1851"/>
      <c r="Q1851" s="117"/>
    </row>
    <row r="1852" spans="2:17" x14ac:dyDescent="0.25">
      <c r="B1852" s="18"/>
      <c r="C1852" s="18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/>
      <c r="O1852"/>
      <c r="P1852"/>
      <c r="Q1852" s="117"/>
    </row>
    <row r="1853" spans="2:17" x14ac:dyDescent="0.25">
      <c r="B1853" s="18"/>
      <c r="C1853" s="18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/>
      <c r="O1853"/>
      <c r="P1853"/>
      <c r="Q1853" s="117"/>
    </row>
    <row r="1854" spans="2:17" x14ac:dyDescent="0.25">
      <c r="B1854" s="18"/>
      <c r="C1854" s="18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/>
      <c r="O1854"/>
      <c r="P1854"/>
      <c r="Q1854" s="117"/>
    </row>
    <row r="1855" spans="2:17" x14ac:dyDescent="0.25">
      <c r="B1855" s="18"/>
      <c r="C1855" s="18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/>
      <c r="O1855"/>
      <c r="P1855"/>
      <c r="Q1855" s="117"/>
    </row>
    <row r="1856" spans="2:17" x14ac:dyDescent="0.25">
      <c r="B1856" s="18"/>
      <c r="C1856" s="18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/>
      <c r="O1856"/>
      <c r="P1856"/>
      <c r="Q1856" s="117"/>
    </row>
    <row r="1857" spans="2:17" x14ac:dyDescent="0.25">
      <c r="B1857" s="18"/>
      <c r="C1857" s="18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/>
      <c r="O1857"/>
      <c r="P1857"/>
      <c r="Q1857" s="117"/>
    </row>
    <row r="1858" spans="2:17" x14ac:dyDescent="0.25">
      <c r="B1858" s="18"/>
      <c r="C1858" s="18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/>
      <c r="O1858"/>
      <c r="P1858"/>
      <c r="Q1858" s="117"/>
    </row>
    <row r="1859" spans="2:17" x14ac:dyDescent="0.25">
      <c r="B1859" s="18"/>
      <c r="C1859" s="18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/>
      <c r="O1859"/>
      <c r="P1859"/>
      <c r="Q1859" s="117"/>
    </row>
    <row r="1860" spans="2:17" x14ac:dyDescent="0.25">
      <c r="B1860" s="18"/>
      <c r="C1860" s="18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/>
      <c r="O1860"/>
      <c r="P1860"/>
      <c r="Q1860" s="117"/>
    </row>
    <row r="1861" spans="2:17" x14ac:dyDescent="0.25">
      <c r="B1861" s="18"/>
      <c r="C1861" s="18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/>
      <c r="O1861"/>
      <c r="P1861"/>
      <c r="Q1861" s="117"/>
    </row>
    <row r="1862" spans="2:17" x14ac:dyDescent="0.25">
      <c r="B1862" s="18"/>
      <c r="C1862" s="18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/>
      <c r="O1862"/>
      <c r="P1862"/>
      <c r="Q1862" s="117"/>
    </row>
    <row r="1863" spans="2:17" x14ac:dyDescent="0.25">
      <c r="B1863" s="18"/>
      <c r="C1863" s="18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/>
      <c r="O1863"/>
      <c r="P1863"/>
      <c r="Q1863" s="117"/>
    </row>
    <row r="1864" spans="2:17" x14ac:dyDescent="0.25">
      <c r="B1864" s="18"/>
      <c r="C1864" s="18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/>
      <c r="O1864"/>
      <c r="P1864"/>
      <c r="Q1864" s="117"/>
    </row>
    <row r="1865" spans="2:17" x14ac:dyDescent="0.25">
      <c r="B1865" s="18"/>
      <c r="C1865" s="18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/>
      <c r="O1865"/>
      <c r="P1865"/>
      <c r="Q1865" s="117"/>
    </row>
    <row r="1866" spans="2:17" x14ac:dyDescent="0.25">
      <c r="B1866" s="18"/>
      <c r="C1866" s="18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/>
      <c r="O1866"/>
      <c r="P1866"/>
      <c r="Q1866" s="117"/>
    </row>
    <row r="1867" spans="2:17" x14ac:dyDescent="0.25">
      <c r="B1867" s="18"/>
      <c r="C1867" s="18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/>
      <c r="O1867"/>
      <c r="P1867"/>
      <c r="Q1867" s="117"/>
    </row>
    <row r="1868" spans="2:17" x14ac:dyDescent="0.25">
      <c r="B1868" s="18"/>
      <c r="C1868" s="18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/>
      <c r="O1868"/>
      <c r="P1868"/>
      <c r="Q1868" s="117"/>
    </row>
    <row r="1869" spans="2:17" x14ac:dyDescent="0.25">
      <c r="B1869" s="18"/>
      <c r="C1869" s="18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/>
      <c r="O1869"/>
      <c r="P1869"/>
      <c r="Q1869" s="117"/>
    </row>
    <row r="1870" spans="2:17" x14ac:dyDescent="0.25">
      <c r="B1870" s="18"/>
      <c r="C1870" s="18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/>
      <c r="O1870"/>
      <c r="P1870"/>
      <c r="Q1870" s="117"/>
    </row>
    <row r="1871" spans="2:17" x14ac:dyDescent="0.25">
      <c r="B1871" s="18"/>
      <c r="C1871" s="18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/>
      <c r="O1871"/>
      <c r="P1871"/>
      <c r="Q1871" s="117"/>
    </row>
    <row r="1872" spans="2:17" x14ac:dyDescent="0.25">
      <c r="B1872" s="18"/>
      <c r="C1872" s="18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/>
      <c r="O1872"/>
      <c r="P1872"/>
      <c r="Q1872" s="117"/>
    </row>
    <row r="1873" spans="2:17" x14ac:dyDescent="0.25">
      <c r="B1873" s="18"/>
      <c r="C1873" s="18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/>
      <c r="O1873"/>
      <c r="P1873"/>
      <c r="Q1873" s="117"/>
    </row>
    <row r="1874" spans="2:17" x14ac:dyDescent="0.25">
      <c r="B1874" s="18"/>
      <c r="C1874" s="18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/>
      <c r="O1874"/>
      <c r="P1874"/>
      <c r="Q1874" s="117"/>
    </row>
    <row r="1875" spans="2:17" x14ac:dyDescent="0.25">
      <c r="B1875" s="18"/>
      <c r="C1875" s="18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/>
      <c r="O1875"/>
      <c r="P1875"/>
      <c r="Q1875" s="117"/>
    </row>
    <row r="1876" spans="2:17" x14ac:dyDescent="0.25">
      <c r="B1876" s="18"/>
      <c r="C1876" s="18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/>
      <c r="O1876"/>
      <c r="P1876"/>
      <c r="Q1876" s="117"/>
    </row>
    <row r="1877" spans="2:17" x14ac:dyDescent="0.25">
      <c r="B1877" s="18"/>
      <c r="C1877" s="18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/>
      <c r="O1877"/>
      <c r="P1877"/>
      <c r="Q1877" s="117"/>
    </row>
    <row r="1878" spans="2:17" x14ac:dyDescent="0.25">
      <c r="B1878" s="18"/>
      <c r="C1878" s="18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/>
      <c r="O1878"/>
      <c r="P1878"/>
      <c r="Q1878" s="117"/>
    </row>
    <row r="1879" spans="2:17" x14ac:dyDescent="0.25">
      <c r="B1879" s="18"/>
      <c r="C1879" s="18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/>
      <c r="O1879"/>
      <c r="P1879"/>
      <c r="Q1879" s="117"/>
    </row>
    <row r="1880" spans="2:17" x14ac:dyDescent="0.25">
      <c r="B1880" s="18"/>
      <c r="C1880" s="18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/>
      <c r="O1880"/>
      <c r="P1880"/>
      <c r="Q1880" s="117"/>
    </row>
    <row r="1881" spans="2:17" x14ac:dyDescent="0.25">
      <c r="B1881" s="18"/>
      <c r="C1881" s="18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/>
      <c r="O1881"/>
      <c r="P1881"/>
      <c r="Q1881" s="117"/>
    </row>
    <row r="1882" spans="2:17" x14ac:dyDescent="0.25">
      <c r="B1882" s="18"/>
      <c r="C1882" s="18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/>
      <c r="O1882"/>
      <c r="P1882"/>
      <c r="Q1882" s="117"/>
    </row>
    <row r="1883" spans="2:17" x14ac:dyDescent="0.25">
      <c r="B1883" s="18"/>
      <c r="C1883" s="18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/>
      <c r="O1883"/>
      <c r="P1883"/>
      <c r="Q1883" s="117"/>
    </row>
    <row r="1884" spans="2:17" x14ac:dyDescent="0.25">
      <c r="B1884" s="18"/>
      <c r="C1884" s="18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/>
      <c r="O1884"/>
      <c r="P1884"/>
      <c r="Q1884" s="117"/>
    </row>
    <row r="1885" spans="2:17" x14ac:dyDescent="0.25">
      <c r="B1885" s="18"/>
      <c r="C1885" s="18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/>
      <c r="O1885"/>
      <c r="P1885"/>
      <c r="Q1885" s="117"/>
    </row>
    <row r="1886" spans="2:17" x14ac:dyDescent="0.25">
      <c r="B1886" s="18"/>
      <c r="C1886" s="18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/>
      <c r="O1886"/>
      <c r="P1886"/>
      <c r="Q1886" s="117"/>
    </row>
    <row r="1887" spans="2:17" x14ac:dyDescent="0.25">
      <c r="B1887" s="18"/>
      <c r="C1887" s="18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/>
      <c r="O1887"/>
      <c r="P1887"/>
      <c r="Q1887" s="117"/>
    </row>
    <row r="1888" spans="2:17" x14ac:dyDescent="0.25">
      <c r="B1888" s="18"/>
      <c r="C1888" s="18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/>
      <c r="O1888"/>
      <c r="P1888"/>
      <c r="Q1888" s="117"/>
    </row>
    <row r="1889" spans="2:17" x14ac:dyDescent="0.25">
      <c r="B1889" s="18"/>
      <c r="C1889" s="18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/>
      <c r="O1889"/>
      <c r="P1889"/>
      <c r="Q1889" s="117"/>
    </row>
    <row r="1890" spans="2:17" x14ac:dyDescent="0.25">
      <c r="B1890" s="18"/>
      <c r="C1890" s="18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/>
      <c r="O1890"/>
      <c r="P1890"/>
      <c r="Q1890" s="117"/>
    </row>
    <row r="1891" spans="2:17" x14ac:dyDescent="0.25">
      <c r="B1891" s="18"/>
      <c r="C1891" s="18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/>
      <c r="O1891"/>
      <c r="P1891"/>
      <c r="Q1891" s="117"/>
    </row>
    <row r="1892" spans="2:17" x14ac:dyDescent="0.25">
      <c r="B1892" s="18"/>
      <c r="C1892" s="18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/>
      <c r="O1892"/>
      <c r="P1892"/>
      <c r="Q1892" s="117"/>
    </row>
    <row r="1893" spans="2:17" x14ac:dyDescent="0.25">
      <c r="B1893" s="18"/>
      <c r="C1893" s="18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/>
      <c r="O1893"/>
      <c r="P1893"/>
      <c r="Q1893" s="117"/>
    </row>
    <row r="1894" spans="2:17" x14ac:dyDescent="0.25">
      <c r="B1894" s="18"/>
      <c r="C1894" s="18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/>
      <c r="O1894"/>
      <c r="P1894"/>
      <c r="Q1894" s="117"/>
    </row>
    <row r="1895" spans="2:17" x14ac:dyDescent="0.25">
      <c r="B1895" s="18"/>
      <c r="C1895" s="18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/>
      <c r="O1895"/>
      <c r="P1895"/>
      <c r="Q1895" s="117"/>
    </row>
    <row r="1896" spans="2:17" x14ac:dyDescent="0.25">
      <c r="B1896" s="18"/>
      <c r="C1896" s="18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/>
      <c r="O1896"/>
      <c r="P1896"/>
      <c r="Q1896" s="117"/>
    </row>
    <row r="1897" spans="2:17" x14ac:dyDescent="0.25">
      <c r="B1897" s="18"/>
      <c r="C1897" s="18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/>
      <c r="O1897"/>
      <c r="P1897"/>
      <c r="Q1897" s="117"/>
    </row>
    <row r="1898" spans="2:17" x14ac:dyDescent="0.25">
      <c r="B1898" s="18"/>
      <c r="C1898" s="18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/>
      <c r="O1898"/>
      <c r="P1898"/>
      <c r="Q1898" s="117"/>
    </row>
    <row r="1899" spans="2:17" x14ac:dyDescent="0.25">
      <c r="B1899" s="18"/>
      <c r="C1899" s="18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/>
      <c r="O1899"/>
      <c r="P1899"/>
      <c r="Q1899" s="117"/>
    </row>
    <row r="1900" spans="2:17" x14ac:dyDescent="0.25">
      <c r="B1900" s="18"/>
      <c r="C1900" s="18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/>
      <c r="O1900"/>
      <c r="P1900"/>
      <c r="Q1900" s="117"/>
    </row>
    <row r="1901" spans="2:17" x14ac:dyDescent="0.25">
      <c r="B1901" s="18"/>
      <c r="C1901" s="18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/>
      <c r="O1901"/>
      <c r="P1901"/>
      <c r="Q1901" s="117"/>
    </row>
    <row r="1902" spans="2:17" x14ac:dyDescent="0.25">
      <c r="B1902" s="18"/>
      <c r="C1902" s="18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/>
      <c r="O1902"/>
      <c r="P1902"/>
      <c r="Q1902" s="117"/>
    </row>
    <row r="1903" spans="2:17" x14ac:dyDescent="0.25">
      <c r="B1903" s="18"/>
      <c r="C1903" s="18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/>
      <c r="O1903"/>
      <c r="P1903"/>
      <c r="Q1903" s="117"/>
    </row>
    <row r="1904" spans="2:17" x14ac:dyDescent="0.25">
      <c r="B1904" s="18"/>
      <c r="C1904" s="18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/>
      <c r="O1904"/>
      <c r="P1904"/>
      <c r="Q1904" s="117"/>
    </row>
    <row r="1905" spans="2:17" x14ac:dyDescent="0.25">
      <c r="B1905" s="18"/>
      <c r="C1905" s="18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/>
      <c r="O1905"/>
      <c r="P1905"/>
      <c r="Q1905" s="117"/>
    </row>
    <row r="1906" spans="2:17" x14ac:dyDescent="0.25">
      <c r="B1906" s="18"/>
      <c r="C1906" s="18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/>
      <c r="O1906"/>
      <c r="P1906"/>
      <c r="Q1906" s="117"/>
    </row>
    <row r="1907" spans="2:17" x14ac:dyDescent="0.25">
      <c r="B1907" s="18"/>
      <c r="C1907" s="18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/>
      <c r="O1907"/>
      <c r="P1907"/>
      <c r="Q1907" s="117"/>
    </row>
    <row r="1908" spans="2:17" x14ac:dyDescent="0.25">
      <c r="B1908" s="18"/>
      <c r="C1908" s="18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/>
      <c r="O1908"/>
      <c r="P1908"/>
      <c r="Q1908" s="117"/>
    </row>
    <row r="1909" spans="2:17" x14ac:dyDescent="0.25">
      <c r="B1909" s="18"/>
      <c r="C1909" s="18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/>
      <c r="O1909"/>
      <c r="P1909"/>
      <c r="Q1909" s="117"/>
    </row>
    <row r="1910" spans="2:17" x14ac:dyDescent="0.25">
      <c r="B1910" s="18"/>
      <c r="C1910" s="18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/>
      <c r="O1910"/>
      <c r="P1910"/>
      <c r="Q1910" s="117"/>
    </row>
    <row r="1911" spans="2:17" x14ac:dyDescent="0.25">
      <c r="B1911" s="18"/>
      <c r="C1911" s="18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/>
      <c r="O1911"/>
      <c r="P1911"/>
      <c r="Q1911" s="117"/>
    </row>
    <row r="1912" spans="2:17" x14ac:dyDescent="0.25">
      <c r="B1912" s="18"/>
      <c r="C1912" s="18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/>
      <c r="O1912"/>
      <c r="P1912"/>
      <c r="Q1912" s="117"/>
    </row>
    <row r="1913" spans="2:17" x14ac:dyDescent="0.25">
      <c r="B1913" s="18"/>
      <c r="C1913" s="18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/>
      <c r="O1913"/>
      <c r="P1913"/>
      <c r="Q1913" s="117"/>
    </row>
    <row r="1914" spans="2:17" x14ac:dyDescent="0.25">
      <c r="B1914" s="18"/>
      <c r="C1914" s="18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/>
      <c r="O1914"/>
      <c r="P1914"/>
      <c r="Q1914" s="117"/>
    </row>
    <row r="1915" spans="2:17" x14ac:dyDescent="0.25">
      <c r="B1915" s="18"/>
      <c r="C1915" s="18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/>
      <c r="O1915"/>
      <c r="P1915"/>
      <c r="Q1915" s="117"/>
    </row>
    <row r="1916" spans="2:17" x14ac:dyDescent="0.25">
      <c r="B1916" s="18"/>
      <c r="C1916" s="18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/>
      <c r="O1916"/>
      <c r="P1916"/>
      <c r="Q1916" s="117"/>
    </row>
    <row r="1917" spans="2:17" x14ac:dyDescent="0.25">
      <c r="B1917" s="18"/>
      <c r="C1917" s="18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/>
      <c r="O1917"/>
      <c r="P1917"/>
      <c r="Q1917" s="117"/>
    </row>
    <row r="1918" spans="2:17" x14ac:dyDescent="0.25">
      <c r="B1918" s="18"/>
      <c r="C1918" s="18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/>
      <c r="O1918"/>
      <c r="P1918"/>
      <c r="Q1918" s="117"/>
    </row>
    <row r="1919" spans="2:17" x14ac:dyDescent="0.25">
      <c r="B1919" s="18"/>
      <c r="C1919" s="18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/>
      <c r="O1919"/>
      <c r="P1919"/>
      <c r="Q1919" s="117"/>
    </row>
    <row r="1920" spans="2:17" x14ac:dyDescent="0.25">
      <c r="B1920" s="18"/>
      <c r="C1920" s="18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/>
      <c r="O1920"/>
      <c r="P1920"/>
      <c r="Q1920" s="117"/>
    </row>
    <row r="1921" spans="2:17" x14ac:dyDescent="0.25">
      <c r="B1921" s="18"/>
      <c r="C1921" s="18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/>
      <c r="O1921"/>
      <c r="P1921"/>
      <c r="Q1921" s="117"/>
    </row>
    <row r="1922" spans="2:17" x14ac:dyDescent="0.25">
      <c r="B1922" s="18"/>
      <c r="C1922" s="18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/>
      <c r="O1922"/>
      <c r="P1922"/>
      <c r="Q1922" s="117"/>
    </row>
    <row r="1923" spans="2:17" x14ac:dyDescent="0.25">
      <c r="B1923" s="18"/>
      <c r="C1923" s="18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/>
      <c r="O1923"/>
      <c r="P1923"/>
      <c r="Q1923" s="117"/>
    </row>
    <row r="1924" spans="2:17" x14ac:dyDescent="0.25">
      <c r="B1924" s="18"/>
      <c r="C1924" s="18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/>
      <c r="O1924"/>
      <c r="P1924"/>
      <c r="Q1924" s="117"/>
    </row>
    <row r="1925" spans="2:17" x14ac:dyDescent="0.25">
      <c r="B1925" s="18"/>
      <c r="C1925" s="18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/>
      <c r="O1925"/>
      <c r="P1925"/>
      <c r="Q1925" s="117"/>
    </row>
    <row r="1926" spans="2:17" x14ac:dyDescent="0.25">
      <c r="B1926" s="18"/>
      <c r="C1926" s="18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/>
      <c r="O1926"/>
      <c r="P1926"/>
      <c r="Q1926" s="117"/>
    </row>
    <row r="1927" spans="2:17" x14ac:dyDescent="0.25">
      <c r="B1927" s="18"/>
      <c r="C1927" s="18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/>
      <c r="O1927"/>
      <c r="P1927"/>
      <c r="Q1927" s="117"/>
    </row>
    <row r="1928" spans="2:17" x14ac:dyDescent="0.25">
      <c r="B1928" s="18"/>
      <c r="C1928" s="18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/>
      <c r="O1928"/>
      <c r="P1928"/>
      <c r="Q1928" s="117"/>
    </row>
    <row r="1929" spans="2:17" x14ac:dyDescent="0.25">
      <c r="B1929" s="18"/>
      <c r="C1929" s="18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/>
      <c r="O1929"/>
      <c r="P1929"/>
      <c r="Q1929" s="117"/>
    </row>
    <row r="1930" spans="2:17" x14ac:dyDescent="0.25">
      <c r="B1930" s="18"/>
      <c r="C1930" s="18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/>
      <c r="O1930"/>
      <c r="P1930"/>
      <c r="Q1930" s="117"/>
    </row>
    <row r="1931" spans="2:17" x14ac:dyDescent="0.25">
      <c r="B1931" s="18"/>
      <c r="C1931" s="18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/>
      <c r="O1931"/>
      <c r="P1931"/>
      <c r="Q1931" s="117"/>
    </row>
    <row r="1932" spans="2:17" x14ac:dyDescent="0.25">
      <c r="B1932" s="18"/>
      <c r="C1932" s="18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/>
      <c r="O1932"/>
      <c r="P1932"/>
      <c r="Q1932" s="117"/>
    </row>
    <row r="1933" spans="2:17" x14ac:dyDescent="0.25">
      <c r="B1933" s="18"/>
      <c r="C1933" s="18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/>
      <c r="O1933"/>
      <c r="P1933"/>
      <c r="Q1933" s="117"/>
    </row>
    <row r="1934" spans="2:17" x14ac:dyDescent="0.25">
      <c r="B1934" s="18"/>
      <c r="C1934" s="18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/>
      <c r="O1934"/>
      <c r="P1934"/>
      <c r="Q1934" s="117"/>
    </row>
    <row r="1935" spans="2:17" x14ac:dyDescent="0.25">
      <c r="B1935" s="18"/>
      <c r="C1935" s="18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/>
      <c r="O1935"/>
      <c r="P1935"/>
      <c r="Q1935" s="117"/>
    </row>
    <row r="1936" spans="2:17" x14ac:dyDescent="0.25">
      <c r="B1936" s="18"/>
      <c r="C1936" s="18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/>
      <c r="O1936"/>
      <c r="P1936"/>
      <c r="Q1936" s="117"/>
    </row>
    <row r="1937" spans="2:17" x14ac:dyDescent="0.25">
      <c r="B1937" s="18"/>
      <c r="C1937" s="18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/>
      <c r="O1937"/>
      <c r="P1937"/>
      <c r="Q1937" s="117"/>
    </row>
    <row r="1938" spans="2:17" x14ac:dyDescent="0.25">
      <c r="B1938" s="18"/>
      <c r="C1938" s="18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/>
      <c r="O1938"/>
      <c r="P1938"/>
      <c r="Q1938" s="117"/>
    </row>
    <row r="1939" spans="2:17" x14ac:dyDescent="0.25">
      <c r="B1939" s="18"/>
      <c r="C1939" s="18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/>
      <c r="O1939"/>
      <c r="P1939"/>
      <c r="Q1939" s="117"/>
    </row>
    <row r="1940" spans="2:17" x14ac:dyDescent="0.25">
      <c r="B1940" s="18"/>
      <c r="C1940" s="18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/>
      <c r="O1940"/>
      <c r="P1940"/>
      <c r="Q1940" s="117"/>
    </row>
    <row r="1941" spans="2:17" x14ac:dyDescent="0.25">
      <c r="B1941" s="18"/>
      <c r="C1941" s="18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/>
      <c r="O1941"/>
      <c r="P1941"/>
      <c r="Q1941" s="117"/>
    </row>
    <row r="1942" spans="2:17" x14ac:dyDescent="0.25">
      <c r="B1942" s="18"/>
      <c r="C1942" s="18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/>
      <c r="O1942"/>
      <c r="P1942"/>
      <c r="Q1942" s="117"/>
    </row>
    <row r="1943" spans="2:17" x14ac:dyDescent="0.25">
      <c r="B1943" s="18"/>
      <c r="C1943" s="18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/>
      <c r="O1943"/>
      <c r="P1943"/>
      <c r="Q1943" s="117"/>
    </row>
    <row r="1944" spans="2:17" x14ac:dyDescent="0.25">
      <c r="B1944" s="18"/>
      <c r="C1944" s="18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/>
      <c r="O1944"/>
      <c r="P1944"/>
      <c r="Q1944" s="117"/>
    </row>
    <row r="1945" spans="2:17" x14ac:dyDescent="0.25">
      <c r="B1945" s="18"/>
      <c r="C1945" s="18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/>
      <c r="O1945"/>
      <c r="P1945"/>
      <c r="Q1945" s="117"/>
    </row>
    <row r="1946" spans="2:17" x14ac:dyDescent="0.25">
      <c r="B1946" s="18"/>
      <c r="C1946" s="18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/>
      <c r="O1946"/>
      <c r="P1946"/>
      <c r="Q1946" s="117"/>
    </row>
    <row r="1947" spans="2:17" x14ac:dyDescent="0.25">
      <c r="B1947" s="18"/>
      <c r="C1947" s="18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/>
      <c r="O1947"/>
      <c r="P1947"/>
      <c r="Q1947" s="117"/>
    </row>
    <row r="1948" spans="2:17" x14ac:dyDescent="0.25">
      <c r="B1948" s="18"/>
      <c r="C1948" s="18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/>
      <c r="O1948"/>
      <c r="P1948"/>
      <c r="Q1948" s="117"/>
    </row>
    <row r="1949" spans="2:17" x14ac:dyDescent="0.25">
      <c r="B1949" s="18"/>
      <c r="C1949" s="18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/>
      <c r="O1949"/>
      <c r="P1949"/>
      <c r="Q1949" s="117"/>
    </row>
    <row r="1950" spans="2:17" x14ac:dyDescent="0.25">
      <c r="B1950" s="18"/>
      <c r="C1950" s="18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/>
      <c r="O1950"/>
      <c r="P1950"/>
      <c r="Q1950" s="117"/>
    </row>
    <row r="1951" spans="2:17" x14ac:dyDescent="0.25">
      <c r="B1951" s="18"/>
      <c r="C1951" s="18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/>
      <c r="O1951"/>
      <c r="P1951"/>
      <c r="Q1951" s="117"/>
    </row>
    <row r="1952" spans="2:17" x14ac:dyDescent="0.25">
      <c r="B1952" s="18"/>
      <c r="C1952" s="18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/>
      <c r="O1952"/>
      <c r="P1952"/>
      <c r="Q1952" s="117"/>
    </row>
    <row r="1953" spans="2:17" x14ac:dyDescent="0.25">
      <c r="B1953" s="18"/>
      <c r="C1953" s="18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/>
      <c r="O1953"/>
      <c r="P1953"/>
      <c r="Q1953" s="117"/>
    </row>
    <row r="1954" spans="2:17" x14ac:dyDescent="0.25">
      <c r="B1954" s="18"/>
      <c r="C1954" s="18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/>
      <c r="O1954"/>
      <c r="P1954"/>
      <c r="Q1954" s="117"/>
    </row>
    <row r="1955" spans="2:17" x14ac:dyDescent="0.25">
      <c r="B1955" s="18"/>
      <c r="C1955" s="18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/>
      <c r="O1955"/>
      <c r="P1955"/>
      <c r="Q1955" s="117"/>
    </row>
    <row r="1956" spans="2:17" x14ac:dyDescent="0.25">
      <c r="B1956" s="18"/>
      <c r="C1956" s="18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/>
      <c r="O1956"/>
      <c r="P1956"/>
      <c r="Q1956" s="117"/>
    </row>
    <row r="1957" spans="2:17" x14ac:dyDescent="0.25">
      <c r="B1957" s="18"/>
      <c r="C1957" s="18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/>
      <c r="O1957"/>
      <c r="P1957"/>
      <c r="Q1957" s="117"/>
    </row>
    <row r="1958" spans="2:17" x14ac:dyDescent="0.25">
      <c r="B1958" s="18"/>
      <c r="C1958" s="18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/>
      <c r="O1958"/>
      <c r="P1958"/>
      <c r="Q1958" s="117"/>
    </row>
    <row r="1959" spans="2:17" x14ac:dyDescent="0.25">
      <c r="B1959" s="18"/>
      <c r="C1959" s="18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/>
      <c r="O1959"/>
      <c r="P1959"/>
      <c r="Q1959" s="117"/>
    </row>
    <row r="1960" spans="2:17" x14ac:dyDescent="0.25">
      <c r="B1960" s="18"/>
      <c r="C1960" s="18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/>
      <c r="O1960"/>
      <c r="P1960"/>
      <c r="Q1960" s="117"/>
    </row>
    <row r="1961" spans="2:17" x14ac:dyDescent="0.25">
      <c r="B1961" s="18"/>
      <c r="C1961" s="18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/>
      <c r="O1961"/>
      <c r="P1961"/>
      <c r="Q1961" s="117"/>
    </row>
    <row r="1962" spans="2:17" x14ac:dyDescent="0.25">
      <c r="B1962" s="18"/>
      <c r="C1962" s="18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/>
      <c r="O1962"/>
      <c r="P1962"/>
      <c r="Q1962" s="117"/>
    </row>
    <row r="1963" spans="2:17" x14ac:dyDescent="0.25">
      <c r="B1963" s="18"/>
      <c r="C1963" s="18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/>
      <c r="O1963"/>
      <c r="P1963"/>
      <c r="Q1963" s="117"/>
    </row>
    <row r="1964" spans="2:17" x14ac:dyDescent="0.25">
      <c r="B1964" s="18"/>
      <c r="C1964" s="18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/>
      <c r="O1964"/>
      <c r="P1964"/>
      <c r="Q1964" s="117"/>
    </row>
    <row r="1965" spans="2:17" x14ac:dyDescent="0.25">
      <c r="B1965" s="18"/>
      <c r="C1965" s="18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/>
      <c r="O1965"/>
      <c r="P1965"/>
      <c r="Q1965" s="117"/>
    </row>
    <row r="1966" spans="2:17" x14ac:dyDescent="0.25">
      <c r="B1966" s="18"/>
      <c r="C1966" s="18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/>
      <c r="O1966"/>
      <c r="P1966"/>
      <c r="Q1966" s="117"/>
    </row>
    <row r="1967" spans="2:17" x14ac:dyDescent="0.25">
      <c r="B1967" s="18"/>
      <c r="C1967" s="18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/>
      <c r="O1967"/>
      <c r="P1967"/>
      <c r="Q1967" s="117"/>
    </row>
    <row r="1968" spans="2:17" x14ac:dyDescent="0.25">
      <c r="B1968" s="18"/>
      <c r="C1968" s="18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/>
      <c r="O1968"/>
      <c r="P1968"/>
      <c r="Q1968" s="117"/>
    </row>
    <row r="1969" spans="2:17" x14ac:dyDescent="0.25">
      <c r="B1969" s="18"/>
      <c r="C1969" s="18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/>
      <c r="O1969"/>
      <c r="P1969"/>
      <c r="Q1969" s="117"/>
    </row>
    <row r="1970" spans="2:17" x14ac:dyDescent="0.25">
      <c r="B1970" s="18"/>
      <c r="C1970" s="18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/>
      <c r="O1970"/>
      <c r="P1970"/>
      <c r="Q1970" s="117"/>
    </row>
    <row r="1971" spans="2:17" x14ac:dyDescent="0.25">
      <c r="B1971" s="18"/>
      <c r="C1971" s="18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/>
      <c r="O1971"/>
      <c r="P1971"/>
      <c r="Q1971" s="117"/>
    </row>
    <row r="1972" spans="2:17" x14ac:dyDescent="0.25">
      <c r="B1972" s="18"/>
      <c r="C1972" s="18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/>
      <c r="O1972"/>
      <c r="P1972"/>
      <c r="Q1972" s="117"/>
    </row>
    <row r="1973" spans="2:17" x14ac:dyDescent="0.25">
      <c r="B1973" s="18"/>
      <c r="C1973" s="18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/>
      <c r="O1973"/>
      <c r="P1973"/>
      <c r="Q1973" s="117"/>
    </row>
    <row r="1974" spans="2:17" x14ac:dyDescent="0.25">
      <c r="B1974" s="18"/>
      <c r="C1974" s="18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/>
      <c r="O1974"/>
      <c r="P1974"/>
      <c r="Q1974" s="117"/>
    </row>
    <row r="1975" spans="2:17" x14ac:dyDescent="0.25">
      <c r="B1975" s="18"/>
      <c r="C1975" s="18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/>
      <c r="O1975"/>
      <c r="P1975"/>
      <c r="Q1975" s="117"/>
    </row>
    <row r="1976" spans="2:17" x14ac:dyDescent="0.25">
      <c r="B1976" s="18"/>
      <c r="C1976" s="18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/>
      <c r="O1976"/>
      <c r="P1976"/>
      <c r="Q1976" s="117"/>
    </row>
    <row r="1977" spans="2:17" x14ac:dyDescent="0.25">
      <c r="B1977" s="18"/>
      <c r="C1977" s="18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/>
      <c r="O1977"/>
      <c r="P1977"/>
      <c r="Q1977" s="117"/>
    </row>
    <row r="1978" spans="2:17" x14ac:dyDescent="0.25">
      <c r="B1978" s="18"/>
      <c r="C1978" s="18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/>
      <c r="O1978"/>
      <c r="P1978"/>
      <c r="Q1978" s="117"/>
    </row>
    <row r="1979" spans="2:17" x14ac:dyDescent="0.25">
      <c r="B1979" s="18"/>
      <c r="C1979" s="18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/>
      <c r="O1979"/>
      <c r="P1979"/>
      <c r="Q1979" s="117"/>
    </row>
    <row r="1980" spans="2:17" x14ac:dyDescent="0.25">
      <c r="B1980" s="18"/>
      <c r="C1980" s="18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/>
      <c r="O1980"/>
      <c r="P1980"/>
      <c r="Q1980" s="117"/>
    </row>
    <row r="1981" spans="2:17" x14ac:dyDescent="0.25">
      <c r="B1981" s="18"/>
      <c r="C1981" s="18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/>
      <c r="O1981"/>
      <c r="P1981"/>
      <c r="Q1981" s="117"/>
    </row>
    <row r="1982" spans="2:17" x14ac:dyDescent="0.25">
      <c r="B1982" s="18"/>
      <c r="C1982" s="18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/>
      <c r="O1982"/>
      <c r="P1982"/>
      <c r="Q1982" s="117"/>
    </row>
    <row r="1983" spans="2:17" x14ac:dyDescent="0.25">
      <c r="B1983" s="18"/>
      <c r="C1983" s="18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/>
      <c r="O1983"/>
      <c r="P1983"/>
      <c r="Q1983" s="117"/>
    </row>
    <row r="1984" spans="2:17" x14ac:dyDescent="0.25">
      <c r="B1984" s="18"/>
      <c r="C1984" s="18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/>
      <c r="O1984"/>
      <c r="P1984"/>
      <c r="Q1984" s="117"/>
    </row>
    <row r="1985" spans="2:17" x14ac:dyDescent="0.25">
      <c r="B1985" s="18"/>
      <c r="C1985" s="18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/>
      <c r="O1985"/>
      <c r="P1985"/>
      <c r="Q1985" s="117"/>
    </row>
    <row r="1986" spans="2:17" x14ac:dyDescent="0.25">
      <c r="B1986" s="18"/>
      <c r="C1986" s="18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/>
      <c r="O1986"/>
      <c r="P1986"/>
      <c r="Q1986" s="117"/>
    </row>
    <row r="1987" spans="2:17" x14ac:dyDescent="0.25">
      <c r="B1987" s="18"/>
      <c r="C1987" s="18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/>
      <c r="O1987"/>
      <c r="P1987"/>
      <c r="Q1987" s="117"/>
    </row>
    <row r="1988" spans="2:17" x14ac:dyDescent="0.25">
      <c r="B1988" s="18"/>
      <c r="C1988" s="18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/>
      <c r="O1988"/>
      <c r="P1988"/>
      <c r="Q1988" s="117"/>
    </row>
    <row r="1989" spans="2:17" x14ac:dyDescent="0.25">
      <c r="B1989" s="18"/>
      <c r="C1989" s="18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/>
      <c r="O1989"/>
      <c r="P1989"/>
      <c r="Q1989" s="117"/>
    </row>
    <row r="1990" spans="2:17" x14ac:dyDescent="0.25">
      <c r="B1990" s="18"/>
      <c r="C1990" s="18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/>
      <c r="O1990"/>
      <c r="P1990"/>
      <c r="Q1990" s="117"/>
    </row>
    <row r="1991" spans="2:17" x14ac:dyDescent="0.25">
      <c r="B1991" s="18"/>
      <c r="C1991" s="18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/>
      <c r="O1991"/>
      <c r="P1991"/>
      <c r="Q1991" s="117"/>
    </row>
    <row r="1992" spans="2:17" x14ac:dyDescent="0.25">
      <c r="B1992" s="18"/>
      <c r="C1992" s="18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/>
      <c r="O1992"/>
      <c r="P1992"/>
      <c r="Q1992" s="117"/>
    </row>
    <row r="1993" spans="2:17" x14ac:dyDescent="0.25">
      <c r="B1993" s="18"/>
      <c r="C1993" s="18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/>
      <c r="O1993"/>
      <c r="P1993"/>
      <c r="Q1993" s="117"/>
    </row>
    <row r="1994" spans="2:17" x14ac:dyDescent="0.25">
      <c r="B1994" s="18"/>
      <c r="C1994" s="18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/>
      <c r="O1994"/>
      <c r="P1994"/>
      <c r="Q1994" s="117"/>
    </row>
    <row r="1995" spans="2:17" x14ac:dyDescent="0.25">
      <c r="B1995" s="18"/>
      <c r="C1995" s="18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/>
      <c r="O1995"/>
      <c r="P1995"/>
      <c r="Q1995" s="117"/>
    </row>
    <row r="1996" spans="2:17" x14ac:dyDescent="0.25">
      <c r="B1996" s="18"/>
      <c r="C1996" s="18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/>
      <c r="O1996"/>
      <c r="P1996"/>
      <c r="Q1996" s="117"/>
    </row>
    <row r="1997" spans="2:17" x14ac:dyDescent="0.25">
      <c r="B1997" s="18"/>
      <c r="C1997" s="18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/>
      <c r="O1997"/>
      <c r="P1997"/>
      <c r="Q1997" s="117"/>
    </row>
    <row r="1998" spans="2:17" x14ac:dyDescent="0.25">
      <c r="B1998" s="18"/>
      <c r="C1998" s="18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/>
      <c r="O1998"/>
      <c r="P1998"/>
      <c r="Q1998" s="117"/>
    </row>
    <row r="1999" spans="2:17" x14ac:dyDescent="0.25">
      <c r="B1999" s="18"/>
      <c r="C1999" s="18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/>
      <c r="O1999"/>
      <c r="P1999"/>
      <c r="Q1999" s="117"/>
    </row>
    <row r="2000" spans="2:17" x14ac:dyDescent="0.25">
      <c r="B2000" s="18"/>
      <c r="C2000" s="18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/>
      <c r="O2000"/>
      <c r="P2000"/>
      <c r="Q2000" s="117"/>
    </row>
    <row r="2001" spans="2:17" x14ac:dyDescent="0.25">
      <c r="B2001" s="18"/>
      <c r="C2001" s="18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/>
      <c r="O2001"/>
      <c r="P2001"/>
      <c r="Q2001" s="117"/>
    </row>
    <row r="2002" spans="2:17" x14ac:dyDescent="0.25">
      <c r="B2002" s="18"/>
      <c r="C2002" s="18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/>
      <c r="O2002"/>
      <c r="P2002"/>
      <c r="Q2002" s="117"/>
    </row>
    <row r="2003" spans="2:17" x14ac:dyDescent="0.25">
      <c r="B2003" s="18"/>
      <c r="C2003" s="18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/>
      <c r="O2003"/>
      <c r="P2003"/>
      <c r="Q2003" s="117"/>
    </row>
    <row r="2004" spans="2:17" x14ac:dyDescent="0.25"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/>
      <c r="O2004"/>
      <c r="P2004"/>
      <c r="Q2004" s="117"/>
    </row>
    <row r="2005" spans="2:17" x14ac:dyDescent="0.25"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/>
      <c r="O2005"/>
      <c r="P2005"/>
      <c r="Q2005" s="117"/>
    </row>
    <row r="2006" spans="2:17" x14ac:dyDescent="0.25"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/>
      <c r="O2006"/>
      <c r="P2006"/>
      <c r="Q2006" s="117"/>
    </row>
    <row r="2007" spans="2:17" x14ac:dyDescent="0.25"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/>
      <c r="O2007"/>
      <c r="P2007"/>
      <c r="Q2007" s="117"/>
    </row>
    <row r="2008" spans="2:17" x14ac:dyDescent="0.25"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/>
      <c r="O2008"/>
      <c r="P2008"/>
      <c r="Q2008" s="117"/>
    </row>
    <row r="2009" spans="2:17" x14ac:dyDescent="0.25"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/>
      <c r="O2009"/>
      <c r="P2009"/>
      <c r="Q2009" s="117"/>
    </row>
    <row r="2010" spans="2:17" x14ac:dyDescent="0.25"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/>
      <c r="O2010"/>
      <c r="P2010"/>
      <c r="Q2010" s="117"/>
    </row>
    <row r="2011" spans="2:17" x14ac:dyDescent="0.25"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/>
      <c r="O2011"/>
      <c r="P2011"/>
      <c r="Q2011" s="117"/>
    </row>
    <row r="2012" spans="2:17" x14ac:dyDescent="0.25"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/>
      <c r="O2012"/>
      <c r="P2012"/>
      <c r="Q2012" s="117"/>
    </row>
    <row r="2013" spans="2:17" x14ac:dyDescent="0.25"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/>
      <c r="O2013"/>
      <c r="P2013"/>
      <c r="Q2013" s="117"/>
    </row>
    <row r="2014" spans="2:17" x14ac:dyDescent="0.25"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/>
      <c r="O2014"/>
      <c r="P2014"/>
      <c r="Q2014" s="117"/>
    </row>
    <row r="2015" spans="2:17" x14ac:dyDescent="0.25"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/>
      <c r="O2015"/>
      <c r="P2015"/>
      <c r="Q2015" s="117"/>
    </row>
    <row r="2016" spans="2:17" x14ac:dyDescent="0.25"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/>
      <c r="O2016"/>
      <c r="P2016"/>
      <c r="Q2016" s="117"/>
    </row>
    <row r="2017" spans="2:17" x14ac:dyDescent="0.25"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/>
      <c r="O2017"/>
      <c r="P2017"/>
      <c r="Q2017" s="117"/>
    </row>
    <row r="2018" spans="2:17" x14ac:dyDescent="0.25"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/>
      <c r="O2018"/>
      <c r="P2018"/>
      <c r="Q2018" s="117"/>
    </row>
    <row r="2019" spans="2:17" x14ac:dyDescent="0.25"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/>
      <c r="O2019"/>
      <c r="P2019"/>
      <c r="Q2019" s="117"/>
    </row>
    <row r="2020" spans="2:17" x14ac:dyDescent="0.25"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/>
      <c r="O2020"/>
      <c r="P2020"/>
      <c r="Q2020" s="117"/>
    </row>
    <row r="2021" spans="2:17" x14ac:dyDescent="0.25"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/>
      <c r="O2021"/>
      <c r="P2021"/>
      <c r="Q2021" s="117"/>
    </row>
    <row r="2022" spans="2:17" x14ac:dyDescent="0.25"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/>
      <c r="O2022"/>
      <c r="P2022"/>
      <c r="Q2022" s="117"/>
    </row>
    <row r="2023" spans="2:17" x14ac:dyDescent="0.25"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/>
      <c r="O2023"/>
      <c r="P2023"/>
      <c r="Q2023" s="117"/>
    </row>
    <row r="2024" spans="2:17" x14ac:dyDescent="0.25"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/>
      <c r="O2024"/>
      <c r="P2024"/>
      <c r="Q2024" s="117"/>
    </row>
    <row r="2025" spans="2:17" x14ac:dyDescent="0.25"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/>
      <c r="O2025"/>
      <c r="P2025"/>
      <c r="Q2025" s="117"/>
    </row>
    <row r="2026" spans="2:17" x14ac:dyDescent="0.25"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/>
      <c r="O2026"/>
      <c r="P2026"/>
      <c r="Q2026" s="117"/>
    </row>
    <row r="2027" spans="2:17" x14ac:dyDescent="0.25"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/>
      <c r="O2027"/>
      <c r="P2027"/>
      <c r="Q2027" s="117"/>
    </row>
    <row r="2028" spans="2:17" x14ac:dyDescent="0.25"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/>
      <c r="O2028"/>
      <c r="P2028"/>
      <c r="Q2028" s="117"/>
    </row>
    <row r="2029" spans="2:17" x14ac:dyDescent="0.25"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/>
      <c r="O2029"/>
      <c r="P2029"/>
      <c r="Q2029" s="117"/>
    </row>
    <row r="2030" spans="2:17" x14ac:dyDescent="0.25"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/>
      <c r="O2030"/>
      <c r="P2030"/>
      <c r="Q2030" s="117"/>
    </row>
    <row r="2031" spans="2:17" x14ac:dyDescent="0.25"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/>
      <c r="O2031"/>
      <c r="P2031"/>
      <c r="Q2031" s="117"/>
    </row>
    <row r="2032" spans="2:17" x14ac:dyDescent="0.25"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/>
      <c r="O2032"/>
      <c r="P2032"/>
      <c r="Q2032" s="117"/>
    </row>
    <row r="2033" spans="2:17" x14ac:dyDescent="0.25"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/>
      <c r="O2033"/>
      <c r="P2033"/>
      <c r="Q2033" s="117"/>
    </row>
    <row r="2034" spans="2:17" x14ac:dyDescent="0.25"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/>
      <c r="O2034"/>
      <c r="P2034"/>
      <c r="Q2034" s="117"/>
    </row>
    <row r="2035" spans="2:17" x14ac:dyDescent="0.25"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/>
      <c r="O2035"/>
      <c r="P2035"/>
      <c r="Q2035" s="117"/>
    </row>
    <row r="2036" spans="2:17" x14ac:dyDescent="0.25"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/>
      <c r="O2036"/>
      <c r="P2036"/>
      <c r="Q2036" s="117"/>
    </row>
    <row r="2037" spans="2:17" x14ac:dyDescent="0.25"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/>
      <c r="O2037"/>
      <c r="P2037"/>
      <c r="Q2037" s="117"/>
    </row>
    <row r="2038" spans="2:17" x14ac:dyDescent="0.25"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/>
      <c r="O2038"/>
      <c r="P2038"/>
      <c r="Q2038" s="117"/>
    </row>
    <row r="2039" spans="2:17" x14ac:dyDescent="0.25"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/>
      <c r="O2039"/>
      <c r="P2039"/>
      <c r="Q2039" s="117"/>
    </row>
    <row r="2040" spans="2:17" x14ac:dyDescent="0.25"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/>
      <c r="O2040"/>
      <c r="P2040"/>
      <c r="Q2040" s="117"/>
    </row>
    <row r="2041" spans="2:17" x14ac:dyDescent="0.25"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/>
      <c r="O2041"/>
      <c r="P2041"/>
      <c r="Q2041" s="117"/>
    </row>
    <row r="2042" spans="2:17" x14ac:dyDescent="0.25"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/>
      <c r="O2042"/>
      <c r="P2042"/>
      <c r="Q2042" s="117"/>
    </row>
    <row r="2043" spans="2:17" x14ac:dyDescent="0.25"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/>
      <c r="O2043"/>
      <c r="P2043"/>
      <c r="Q2043" s="117"/>
    </row>
    <row r="2044" spans="2:17" x14ac:dyDescent="0.25"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/>
      <c r="O2044"/>
      <c r="P2044"/>
      <c r="Q2044" s="117"/>
    </row>
    <row r="2045" spans="2:17" x14ac:dyDescent="0.25"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/>
      <c r="O2045"/>
      <c r="P2045"/>
      <c r="Q2045" s="117"/>
    </row>
    <row r="2046" spans="2:17" x14ac:dyDescent="0.25"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/>
      <c r="O2046"/>
      <c r="P2046"/>
      <c r="Q2046" s="117"/>
    </row>
    <row r="2047" spans="2:17" x14ac:dyDescent="0.25"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/>
      <c r="O2047"/>
      <c r="P2047"/>
      <c r="Q2047" s="117"/>
    </row>
    <row r="2048" spans="2:17" x14ac:dyDescent="0.25"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/>
      <c r="O2048"/>
      <c r="P2048"/>
      <c r="Q2048" s="117"/>
    </row>
    <row r="2049" spans="2:17" x14ac:dyDescent="0.25"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/>
      <c r="O2049"/>
      <c r="P2049"/>
      <c r="Q2049" s="117"/>
    </row>
    <row r="2050" spans="2:17" x14ac:dyDescent="0.25"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/>
      <c r="O2050"/>
      <c r="P2050"/>
      <c r="Q2050" s="117"/>
    </row>
    <row r="2051" spans="2:17" x14ac:dyDescent="0.25"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/>
      <c r="O2051"/>
      <c r="P2051"/>
      <c r="Q2051" s="117"/>
    </row>
    <row r="2052" spans="2:17" x14ac:dyDescent="0.25"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/>
      <c r="O2052"/>
      <c r="P2052"/>
      <c r="Q2052" s="117"/>
    </row>
    <row r="2053" spans="2:17" x14ac:dyDescent="0.25"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/>
      <c r="O2053"/>
      <c r="P2053"/>
      <c r="Q2053" s="117"/>
    </row>
    <row r="2054" spans="2:17" x14ac:dyDescent="0.25"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/>
      <c r="O2054"/>
      <c r="P2054"/>
      <c r="Q2054" s="117"/>
    </row>
    <row r="2055" spans="2:17" x14ac:dyDescent="0.25"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/>
      <c r="O2055"/>
      <c r="P2055"/>
      <c r="Q2055" s="117"/>
    </row>
    <row r="2056" spans="2:17" x14ac:dyDescent="0.25"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/>
      <c r="O2056"/>
      <c r="P2056"/>
      <c r="Q2056" s="117"/>
    </row>
    <row r="2057" spans="2:17" x14ac:dyDescent="0.25"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/>
      <c r="O2057"/>
      <c r="P2057"/>
      <c r="Q2057" s="117"/>
    </row>
    <row r="2058" spans="2:17" x14ac:dyDescent="0.25"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/>
      <c r="O2058"/>
      <c r="P2058"/>
      <c r="Q2058" s="117"/>
    </row>
    <row r="2059" spans="2:17" x14ac:dyDescent="0.25"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/>
      <c r="O2059"/>
      <c r="P2059"/>
      <c r="Q2059" s="117"/>
    </row>
    <row r="2060" spans="2:17" x14ac:dyDescent="0.25"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/>
      <c r="O2060"/>
      <c r="P2060"/>
      <c r="Q2060" s="117"/>
    </row>
    <row r="2061" spans="2:17" x14ac:dyDescent="0.25"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/>
      <c r="O2061"/>
      <c r="P2061"/>
      <c r="Q2061" s="117"/>
    </row>
    <row r="2062" spans="2:17" x14ac:dyDescent="0.25"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/>
      <c r="O2062"/>
      <c r="P2062"/>
      <c r="Q2062" s="117"/>
    </row>
    <row r="2063" spans="2:17" x14ac:dyDescent="0.25"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/>
      <c r="O2063"/>
      <c r="P2063"/>
      <c r="Q2063" s="117"/>
    </row>
    <row r="2064" spans="2:17" x14ac:dyDescent="0.25"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/>
      <c r="O2064"/>
      <c r="P2064"/>
      <c r="Q2064" s="117"/>
    </row>
    <row r="2065" spans="2:17" x14ac:dyDescent="0.25"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/>
      <c r="O2065"/>
      <c r="P2065"/>
      <c r="Q2065" s="117"/>
    </row>
    <row r="2066" spans="2:17" x14ac:dyDescent="0.25"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/>
      <c r="O2066"/>
      <c r="P2066"/>
      <c r="Q2066" s="117"/>
    </row>
    <row r="2067" spans="2:17" x14ac:dyDescent="0.25"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/>
      <c r="O2067"/>
      <c r="P2067"/>
      <c r="Q2067" s="117"/>
    </row>
    <row r="2068" spans="2:17" x14ac:dyDescent="0.25"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/>
      <c r="O2068"/>
      <c r="P2068"/>
      <c r="Q2068" s="117"/>
    </row>
    <row r="2069" spans="2:17" x14ac:dyDescent="0.25"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/>
      <c r="O2069"/>
      <c r="P2069"/>
      <c r="Q2069" s="117"/>
    </row>
    <row r="2070" spans="2:17" x14ac:dyDescent="0.25"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/>
      <c r="O2070"/>
      <c r="P2070"/>
      <c r="Q2070" s="117"/>
    </row>
    <row r="2071" spans="2:17" x14ac:dyDescent="0.25"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/>
      <c r="O2071"/>
      <c r="P2071"/>
      <c r="Q2071" s="117"/>
    </row>
    <row r="2072" spans="2:17" x14ac:dyDescent="0.25"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/>
      <c r="O2072"/>
      <c r="P2072"/>
      <c r="Q2072" s="117"/>
    </row>
    <row r="2073" spans="2:17" x14ac:dyDescent="0.25"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/>
      <c r="O2073"/>
      <c r="P2073"/>
      <c r="Q2073" s="117"/>
    </row>
    <row r="2074" spans="2:17" x14ac:dyDescent="0.25"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/>
      <c r="O2074"/>
      <c r="P2074"/>
      <c r="Q2074" s="117"/>
    </row>
    <row r="2075" spans="2:17" x14ac:dyDescent="0.25"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/>
      <c r="O2075"/>
      <c r="P2075"/>
      <c r="Q2075" s="117"/>
    </row>
    <row r="2076" spans="2:17" x14ac:dyDescent="0.25"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/>
      <c r="O2076"/>
      <c r="P2076"/>
      <c r="Q2076" s="117"/>
    </row>
    <row r="2077" spans="2:17" x14ac:dyDescent="0.25"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/>
      <c r="O2077"/>
      <c r="P2077"/>
      <c r="Q2077" s="117"/>
    </row>
    <row r="2078" spans="2:17" x14ac:dyDescent="0.25"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/>
      <c r="O2078"/>
      <c r="P2078"/>
      <c r="Q2078" s="117"/>
    </row>
    <row r="2079" spans="2:17" x14ac:dyDescent="0.25"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/>
      <c r="O2079"/>
      <c r="P2079"/>
      <c r="Q2079" s="117"/>
    </row>
    <row r="2080" spans="2:17" x14ac:dyDescent="0.25"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/>
      <c r="O2080"/>
      <c r="P2080"/>
      <c r="Q2080" s="117"/>
    </row>
    <row r="2081" spans="2:17" x14ac:dyDescent="0.25"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/>
      <c r="O2081"/>
      <c r="P2081"/>
      <c r="Q2081" s="117"/>
    </row>
    <row r="2082" spans="2:17" x14ac:dyDescent="0.25"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/>
      <c r="O2082"/>
      <c r="P2082"/>
      <c r="Q2082" s="117"/>
    </row>
    <row r="2083" spans="2:17" x14ac:dyDescent="0.25"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/>
      <c r="O2083"/>
      <c r="P2083"/>
      <c r="Q2083" s="117"/>
    </row>
    <row r="2084" spans="2:17" x14ac:dyDescent="0.25"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/>
      <c r="O2084"/>
      <c r="P2084"/>
      <c r="Q2084" s="117"/>
    </row>
    <row r="2085" spans="2:17" x14ac:dyDescent="0.25"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/>
      <c r="O2085"/>
      <c r="P2085"/>
      <c r="Q2085" s="117"/>
    </row>
    <row r="2086" spans="2:17" x14ac:dyDescent="0.25"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/>
      <c r="O2086"/>
      <c r="P2086"/>
      <c r="Q2086" s="117"/>
    </row>
    <row r="2087" spans="2:17" x14ac:dyDescent="0.25"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/>
      <c r="O2087"/>
      <c r="P2087"/>
      <c r="Q2087" s="117"/>
    </row>
    <row r="2088" spans="2:17" x14ac:dyDescent="0.25"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/>
      <c r="O2088"/>
      <c r="P2088"/>
      <c r="Q2088" s="117"/>
    </row>
    <row r="2089" spans="2:17" x14ac:dyDescent="0.25"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/>
      <c r="O2089"/>
      <c r="P2089"/>
      <c r="Q2089" s="117"/>
    </row>
    <row r="2090" spans="2:17" x14ac:dyDescent="0.25"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/>
      <c r="O2090"/>
      <c r="P2090"/>
      <c r="Q2090" s="117"/>
    </row>
    <row r="2091" spans="2:17" x14ac:dyDescent="0.25"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/>
      <c r="O2091"/>
      <c r="P2091"/>
      <c r="Q2091" s="117"/>
    </row>
    <row r="2092" spans="2:17" x14ac:dyDescent="0.25"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/>
      <c r="O2092"/>
      <c r="P2092"/>
      <c r="Q2092" s="117"/>
    </row>
    <row r="2093" spans="2:17" x14ac:dyDescent="0.25"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/>
      <c r="O2093"/>
      <c r="P2093"/>
      <c r="Q2093" s="117"/>
    </row>
    <row r="2094" spans="2:17" x14ac:dyDescent="0.25"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/>
      <c r="O2094"/>
      <c r="P2094"/>
      <c r="Q2094" s="117"/>
    </row>
    <row r="2095" spans="2:17" x14ac:dyDescent="0.25"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/>
      <c r="O2095"/>
      <c r="P2095"/>
      <c r="Q2095" s="117"/>
    </row>
    <row r="2096" spans="2:17" x14ac:dyDescent="0.25"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/>
      <c r="O2096"/>
      <c r="P2096"/>
      <c r="Q2096" s="117"/>
    </row>
    <row r="2097" spans="2:17" x14ac:dyDescent="0.25"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/>
      <c r="O2097"/>
      <c r="P2097"/>
      <c r="Q2097" s="117"/>
    </row>
    <row r="2098" spans="2:17" x14ac:dyDescent="0.25"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/>
      <c r="O2098"/>
      <c r="P2098"/>
      <c r="Q2098" s="117"/>
    </row>
    <row r="2099" spans="2:17" x14ac:dyDescent="0.25"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/>
      <c r="O2099"/>
      <c r="P2099"/>
      <c r="Q2099" s="117"/>
    </row>
    <row r="2100" spans="2:17" x14ac:dyDescent="0.25"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/>
      <c r="O2100"/>
      <c r="P2100"/>
      <c r="Q2100" s="117"/>
    </row>
    <row r="2101" spans="2:17" x14ac:dyDescent="0.25"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/>
      <c r="O2101"/>
      <c r="P2101"/>
      <c r="Q2101" s="117"/>
    </row>
    <row r="2102" spans="2:17" x14ac:dyDescent="0.25"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/>
      <c r="O2102"/>
      <c r="P2102"/>
      <c r="Q2102" s="117"/>
    </row>
    <row r="2103" spans="2:17" x14ac:dyDescent="0.25"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/>
      <c r="O2103"/>
      <c r="P2103"/>
      <c r="Q2103" s="117"/>
    </row>
    <row r="2104" spans="2:17" x14ac:dyDescent="0.25"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/>
      <c r="O2104"/>
      <c r="P2104"/>
      <c r="Q2104" s="117"/>
    </row>
    <row r="2105" spans="2:17" x14ac:dyDescent="0.25"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/>
      <c r="O2105"/>
      <c r="P2105"/>
      <c r="Q2105" s="117"/>
    </row>
    <row r="2106" spans="2:17" x14ac:dyDescent="0.25"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/>
      <c r="O2106"/>
      <c r="P2106"/>
      <c r="Q2106" s="117"/>
    </row>
    <row r="2107" spans="2:17" x14ac:dyDescent="0.25"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/>
      <c r="O2107"/>
      <c r="P2107"/>
      <c r="Q2107" s="117"/>
    </row>
    <row r="2108" spans="2:17" x14ac:dyDescent="0.25"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/>
      <c r="O2108"/>
      <c r="P2108"/>
      <c r="Q2108" s="117"/>
    </row>
    <row r="2109" spans="2:17" x14ac:dyDescent="0.25"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/>
      <c r="O2109"/>
      <c r="P2109"/>
      <c r="Q2109" s="117"/>
    </row>
    <row r="2110" spans="2:17" x14ac:dyDescent="0.25"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/>
      <c r="O2110"/>
      <c r="P2110"/>
      <c r="Q2110" s="117"/>
    </row>
    <row r="2111" spans="2:17" x14ac:dyDescent="0.25"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/>
      <c r="O2111"/>
      <c r="P2111"/>
      <c r="Q2111" s="117"/>
    </row>
    <row r="2112" spans="2:17" x14ac:dyDescent="0.25"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/>
      <c r="O2112"/>
      <c r="P2112"/>
      <c r="Q2112" s="117"/>
    </row>
    <row r="2113" spans="2:17" x14ac:dyDescent="0.25"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/>
      <c r="O2113"/>
      <c r="P2113"/>
      <c r="Q2113" s="117"/>
    </row>
    <row r="2114" spans="2:17" x14ac:dyDescent="0.25"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/>
      <c r="O2114"/>
      <c r="P2114"/>
      <c r="Q2114" s="117"/>
    </row>
    <row r="2115" spans="2:17" x14ac:dyDescent="0.25"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/>
      <c r="O2115"/>
      <c r="P2115"/>
      <c r="Q2115" s="117"/>
    </row>
    <row r="2116" spans="2:17" x14ac:dyDescent="0.25"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/>
      <c r="O2116"/>
      <c r="P2116"/>
      <c r="Q2116" s="117"/>
    </row>
    <row r="2117" spans="2:17" x14ac:dyDescent="0.25"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/>
      <c r="O2117"/>
      <c r="P2117"/>
      <c r="Q2117" s="117"/>
    </row>
    <row r="2118" spans="2:17" x14ac:dyDescent="0.25"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/>
      <c r="O2118"/>
      <c r="P2118"/>
      <c r="Q2118" s="117"/>
    </row>
    <row r="2119" spans="2:17" x14ac:dyDescent="0.25"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/>
      <c r="O2119"/>
      <c r="P2119"/>
      <c r="Q2119" s="117"/>
    </row>
    <row r="2120" spans="2:17" x14ac:dyDescent="0.25"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/>
      <c r="O2120"/>
      <c r="P2120"/>
      <c r="Q2120" s="117"/>
    </row>
    <row r="2121" spans="2:17" x14ac:dyDescent="0.25"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/>
      <c r="O2121"/>
      <c r="P2121"/>
      <c r="Q2121" s="117"/>
    </row>
    <row r="2122" spans="2:17" x14ac:dyDescent="0.25"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/>
      <c r="O2122"/>
      <c r="P2122"/>
      <c r="Q2122" s="117"/>
    </row>
    <row r="2123" spans="2:17" x14ac:dyDescent="0.25"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/>
      <c r="O2123"/>
      <c r="P2123"/>
      <c r="Q2123" s="117"/>
    </row>
    <row r="2124" spans="2:17" x14ac:dyDescent="0.25"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/>
      <c r="O2124"/>
      <c r="P2124"/>
      <c r="Q2124" s="117"/>
    </row>
    <row r="2125" spans="2:17" x14ac:dyDescent="0.25"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/>
      <c r="O2125"/>
      <c r="P2125"/>
      <c r="Q2125" s="117"/>
    </row>
    <row r="2126" spans="2:17" x14ac:dyDescent="0.25"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/>
      <c r="O2126"/>
      <c r="P2126"/>
      <c r="Q2126" s="117"/>
    </row>
    <row r="2127" spans="2:17" x14ac:dyDescent="0.25"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/>
      <c r="O2127"/>
      <c r="P2127"/>
      <c r="Q2127" s="117"/>
    </row>
    <row r="2128" spans="2:17" x14ac:dyDescent="0.25"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/>
      <c r="O2128"/>
      <c r="P2128"/>
      <c r="Q2128" s="117"/>
    </row>
    <row r="2129" spans="2:17" x14ac:dyDescent="0.25"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/>
      <c r="O2129"/>
      <c r="P2129"/>
      <c r="Q2129" s="117"/>
    </row>
    <row r="2130" spans="2:17" x14ac:dyDescent="0.25"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/>
      <c r="O2130"/>
      <c r="P2130"/>
      <c r="Q2130" s="117"/>
    </row>
    <row r="2131" spans="2:17" x14ac:dyDescent="0.25"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/>
      <c r="O2131"/>
      <c r="P2131"/>
      <c r="Q2131" s="117"/>
    </row>
    <row r="2132" spans="2:17" x14ac:dyDescent="0.25"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/>
      <c r="O2132"/>
      <c r="P2132"/>
      <c r="Q2132" s="117"/>
    </row>
    <row r="2133" spans="2:17" x14ac:dyDescent="0.25"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/>
      <c r="O2133"/>
      <c r="P2133"/>
      <c r="Q2133" s="117"/>
    </row>
    <row r="2134" spans="2:17" x14ac:dyDescent="0.25"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/>
      <c r="O2134"/>
      <c r="P2134"/>
      <c r="Q2134" s="117"/>
    </row>
    <row r="2135" spans="2:17" x14ac:dyDescent="0.25"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/>
      <c r="O2135"/>
      <c r="P2135"/>
      <c r="Q2135" s="117"/>
    </row>
    <row r="2136" spans="2:17" x14ac:dyDescent="0.25"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/>
      <c r="O2136"/>
      <c r="P2136"/>
      <c r="Q2136" s="117"/>
    </row>
    <row r="2137" spans="2:17" x14ac:dyDescent="0.25"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/>
      <c r="O2137"/>
      <c r="P2137"/>
      <c r="Q2137" s="117"/>
    </row>
    <row r="2138" spans="2:17" x14ac:dyDescent="0.25"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/>
      <c r="O2138"/>
      <c r="P2138"/>
      <c r="Q2138" s="117"/>
    </row>
    <row r="2139" spans="2:17" x14ac:dyDescent="0.25"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/>
      <c r="O2139"/>
      <c r="P2139"/>
      <c r="Q2139" s="117"/>
    </row>
    <row r="2140" spans="2:17" x14ac:dyDescent="0.25"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/>
      <c r="O2140"/>
      <c r="P2140"/>
      <c r="Q2140" s="117"/>
    </row>
    <row r="2141" spans="2:17" x14ac:dyDescent="0.25"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/>
      <c r="O2141"/>
      <c r="P2141"/>
      <c r="Q2141" s="117"/>
    </row>
    <row r="2142" spans="2:17" x14ac:dyDescent="0.25"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/>
      <c r="O2142"/>
      <c r="P2142"/>
      <c r="Q2142" s="117"/>
    </row>
    <row r="2143" spans="2:17" x14ac:dyDescent="0.25"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/>
      <c r="O2143"/>
      <c r="P2143"/>
      <c r="Q2143" s="117"/>
    </row>
    <row r="2144" spans="2:17" x14ac:dyDescent="0.25"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/>
      <c r="O2144"/>
      <c r="P2144"/>
      <c r="Q2144" s="117"/>
    </row>
    <row r="2145" spans="2:17" x14ac:dyDescent="0.25"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/>
      <c r="O2145"/>
      <c r="P2145"/>
      <c r="Q2145" s="117"/>
    </row>
    <row r="2146" spans="2:17" x14ac:dyDescent="0.25"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/>
      <c r="O2146"/>
      <c r="P2146"/>
      <c r="Q2146" s="117"/>
    </row>
    <row r="2147" spans="2:17" x14ac:dyDescent="0.25"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/>
      <c r="O2147"/>
      <c r="P2147"/>
      <c r="Q2147" s="117"/>
    </row>
    <row r="2148" spans="2:17" x14ac:dyDescent="0.25"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/>
      <c r="O2148"/>
      <c r="P2148"/>
      <c r="Q2148" s="117"/>
    </row>
    <row r="2149" spans="2:17" x14ac:dyDescent="0.25"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/>
      <c r="O2149"/>
      <c r="P2149"/>
      <c r="Q2149" s="117"/>
    </row>
    <row r="2150" spans="2:17" x14ac:dyDescent="0.25"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/>
      <c r="O2150"/>
      <c r="P2150"/>
      <c r="Q2150" s="117"/>
    </row>
    <row r="2151" spans="2:17" x14ac:dyDescent="0.25"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/>
      <c r="O2151"/>
      <c r="P2151"/>
      <c r="Q2151" s="117"/>
    </row>
    <row r="2152" spans="2:17" x14ac:dyDescent="0.25"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/>
      <c r="O2152"/>
      <c r="P2152"/>
      <c r="Q2152" s="117"/>
    </row>
    <row r="2153" spans="2:17" x14ac:dyDescent="0.25"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/>
      <c r="O2153"/>
      <c r="P2153"/>
      <c r="Q2153" s="117"/>
    </row>
    <row r="2154" spans="2:17" x14ac:dyDescent="0.25"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/>
      <c r="O2154"/>
      <c r="P2154"/>
      <c r="Q2154" s="117"/>
    </row>
    <row r="2155" spans="2:17" x14ac:dyDescent="0.25"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/>
      <c r="O2155"/>
      <c r="P2155"/>
      <c r="Q2155" s="117"/>
    </row>
    <row r="2156" spans="2:17" x14ac:dyDescent="0.25"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/>
      <c r="O2156"/>
      <c r="P2156"/>
      <c r="Q2156" s="117"/>
    </row>
    <row r="2157" spans="2:17" x14ac:dyDescent="0.25"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/>
      <c r="O2157"/>
      <c r="P2157"/>
      <c r="Q2157" s="117"/>
    </row>
    <row r="2158" spans="2:17" x14ac:dyDescent="0.25"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/>
      <c r="O2158"/>
      <c r="P2158"/>
      <c r="Q2158" s="117"/>
    </row>
    <row r="2159" spans="2:17" x14ac:dyDescent="0.25"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/>
      <c r="O2159"/>
      <c r="P2159"/>
      <c r="Q2159" s="117"/>
    </row>
    <row r="2160" spans="2:17" x14ac:dyDescent="0.25"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/>
      <c r="O2160"/>
      <c r="P2160"/>
      <c r="Q2160" s="117"/>
    </row>
    <row r="2161" spans="2:17" x14ac:dyDescent="0.25"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/>
      <c r="O2161"/>
      <c r="P2161"/>
      <c r="Q2161" s="117"/>
    </row>
    <row r="2162" spans="2:17" x14ac:dyDescent="0.25"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/>
      <c r="O2162"/>
      <c r="P2162"/>
      <c r="Q2162" s="117"/>
    </row>
    <row r="2163" spans="2:17" x14ac:dyDescent="0.25"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/>
      <c r="O2163"/>
      <c r="P2163"/>
      <c r="Q2163" s="117"/>
    </row>
    <row r="2164" spans="2:17" x14ac:dyDescent="0.25"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/>
      <c r="O2164"/>
      <c r="P2164"/>
      <c r="Q2164" s="117"/>
    </row>
    <row r="2165" spans="2:17" x14ac:dyDescent="0.25"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/>
      <c r="O2165"/>
      <c r="P2165"/>
      <c r="Q2165" s="117"/>
    </row>
    <row r="2166" spans="2:17" x14ac:dyDescent="0.25"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/>
      <c r="O2166"/>
      <c r="P2166"/>
      <c r="Q2166" s="117"/>
    </row>
    <row r="2167" spans="2:17" x14ac:dyDescent="0.25"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/>
      <c r="O2167"/>
      <c r="P2167"/>
      <c r="Q2167" s="117"/>
    </row>
    <row r="2168" spans="2:17" x14ac:dyDescent="0.25"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/>
      <c r="O2168"/>
      <c r="P2168"/>
      <c r="Q2168" s="117"/>
    </row>
    <row r="2169" spans="2:17" x14ac:dyDescent="0.25"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/>
      <c r="O2169"/>
      <c r="P2169"/>
      <c r="Q2169" s="117"/>
    </row>
    <row r="2170" spans="2:17" x14ac:dyDescent="0.25"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/>
      <c r="O2170"/>
      <c r="P2170"/>
      <c r="Q2170" s="117"/>
    </row>
    <row r="2171" spans="2:17" x14ac:dyDescent="0.25"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/>
      <c r="O2171"/>
      <c r="P2171"/>
      <c r="Q2171" s="117"/>
    </row>
    <row r="2172" spans="2:17" x14ac:dyDescent="0.25"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/>
      <c r="O2172"/>
      <c r="P2172"/>
      <c r="Q2172" s="117"/>
    </row>
    <row r="2173" spans="2:17" x14ac:dyDescent="0.25"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/>
      <c r="O2173"/>
      <c r="P2173"/>
      <c r="Q2173" s="117"/>
    </row>
    <row r="2174" spans="2:17" x14ac:dyDescent="0.25"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/>
      <c r="O2174"/>
      <c r="P2174"/>
      <c r="Q2174" s="117"/>
    </row>
    <row r="2175" spans="2:17" x14ac:dyDescent="0.25"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/>
      <c r="O2175"/>
      <c r="P2175"/>
      <c r="Q2175" s="117"/>
    </row>
    <row r="2176" spans="2:17" x14ac:dyDescent="0.25"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/>
      <c r="O2176"/>
      <c r="P2176"/>
      <c r="Q2176" s="117"/>
    </row>
    <row r="2177" spans="2:17" x14ac:dyDescent="0.25"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/>
      <c r="O2177"/>
      <c r="P2177"/>
      <c r="Q2177" s="117"/>
    </row>
    <row r="2178" spans="2:17" x14ac:dyDescent="0.25"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/>
      <c r="O2178"/>
      <c r="P2178"/>
      <c r="Q2178" s="117"/>
    </row>
    <row r="2179" spans="2:17" x14ac:dyDescent="0.25"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/>
      <c r="O2179"/>
      <c r="P2179"/>
      <c r="Q2179" s="117"/>
    </row>
    <row r="2180" spans="2:17" x14ac:dyDescent="0.25"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/>
      <c r="O2180"/>
      <c r="P2180"/>
      <c r="Q2180" s="117"/>
    </row>
    <row r="2181" spans="2:17" x14ac:dyDescent="0.25"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/>
      <c r="O2181"/>
      <c r="P2181"/>
      <c r="Q2181" s="117"/>
    </row>
    <row r="2182" spans="2:17" x14ac:dyDescent="0.25"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/>
      <c r="O2182"/>
      <c r="P2182"/>
      <c r="Q2182" s="117"/>
    </row>
    <row r="2183" spans="2:17" x14ac:dyDescent="0.25"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/>
      <c r="O2183"/>
      <c r="P2183"/>
      <c r="Q2183" s="117"/>
    </row>
    <row r="2184" spans="2:17" x14ac:dyDescent="0.25"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/>
      <c r="O2184"/>
      <c r="P2184"/>
      <c r="Q2184" s="117"/>
    </row>
    <row r="2185" spans="2:17" x14ac:dyDescent="0.25"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/>
      <c r="O2185"/>
      <c r="P2185"/>
      <c r="Q2185" s="117"/>
    </row>
    <row r="2186" spans="2:17" x14ac:dyDescent="0.25"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/>
      <c r="O2186"/>
      <c r="P2186"/>
      <c r="Q2186" s="117"/>
    </row>
    <row r="2187" spans="2:17" x14ac:dyDescent="0.25"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/>
      <c r="O2187"/>
      <c r="P2187"/>
      <c r="Q2187" s="117"/>
    </row>
    <row r="2188" spans="2:17" x14ac:dyDescent="0.25"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/>
      <c r="O2188"/>
      <c r="P2188"/>
      <c r="Q2188" s="117"/>
    </row>
    <row r="2189" spans="2:17" x14ac:dyDescent="0.25"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/>
      <c r="O2189"/>
      <c r="P2189"/>
      <c r="Q2189" s="117"/>
    </row>
    <row r="2190" spans="2:17" x14ac:dyDescent="0.25"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/>
      <c r="O2190"/>
      <c r="P2190"/>
      <c r="Q2190" s="117"/>
    </row>
    <row r="2191" spans="2:17" x14ac:dyDescent="0.25"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/>
      <c r="O2191"/>
      <c r="P2191"/>
      <c r="Q2191" s="117"/>
    </row>
    <row r="2192" spans="2:17" x14ac:dyDescent="0.25"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/>
      <c r="O2192"/>
      <c r="P2192"/>
      <c r="Q2192" s="117"/>
    </row>
    <row r="2193" spans="2:17" x14ac:dyDescent="0.25"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/>
      <c r="O2193"/>
      <c r="P2193"/>
      <c r="Q2193" s="117"/>
    </row>
    <row r="2194" spans="2:17" x14ac:dyDescent="0.25"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/>
      <c r="O2194"/>
      <c r="P2194"/>
      <c r="Q2194" s="117"/>
    </row>
    <row r="2195" spans="2:17" x14ac:dyDescent="0.25"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/>
      <c r="O2195"/>
      <c r="P2195"/>
      <c r="Q2195" s="117"/>
    </row>
    <row r="2196" spans="2:17" x14ac:dyDescent="0.25"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/>
      <c r="O2196"/>
      <c r="P2196"/>
      <c r="Q2196" s="117"/>
    </row>
    <row r="2197" spans="2:17" x14ac:dyDescent="0.25"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/>
      <c r="O2197"/>
      <c r="P2197"/>
      <c r="Q2197" s="117"/>
    </row>
    <row r="2198" spans="2:17" x14ac:dyDescent="0.25"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/>
      <c r="O2198"/>
      <c r="P2198"/>
      <c r="Q2198" s="117"/>
    </row>
    <row r="2199" spans="2:17" x14ac:dyDescent="0.25"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/>
      <c r="O2199"/>
      <c r="P2199"/>
      <c r="Q2199" s="117"/>
    </row>
    <row r="2200" spans="2:17" x14ac:dyDescent="0.25"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/>
      <c r="O2200"/>
      <c r="P2200"/>
      <c r="Q2200" s="117"/>
    </row>
    <row r="2201" spans="2:17" x14ac:dyDescent="0.25"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/>
      <c r="O2201"/>
      <c r="P2201"/>
      <c r="Q2201" s="117"/>
    </row>
    <row r="2202" spans="2:17" x14ac:dyDescent="0.25"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/>
      <c r="O2202"/>
      <c r="P2202"/>
      <c r="Q2202" s="117"/>
    </row>
    <row r="2203" spans="2:17" x14ac:dyDescent="0.25"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/>
      <c r="O2203"/>
      <c r="P2203"/>
      <c r="Q2203" s="117"/>
    </row>
    <row r="2204" spans="2:17" x14ac:dyDescent="0.25"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/>
      <c r="O2204"/>
      <c r="P2204"/>
      <c r="Q2204" s="117"/>
    </row>
    <row r="2205" spans="2:17" x14ac:dyDescent="0.25"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/>
      <c r="O2205"/>
      <c r="P2205"/>
      <c r="Q2205" s="117"/>
    </row>
    <row r="2206" spans="2:17" x14ac:dyDescent="0.25"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/>
      <c r="O2206"/>
      <c r="P2206"/>
      <c r="Q2206" s="117"/>
    </row>
    <row r="2207" spans="2:17" x14ac:dyDescent="0.25"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/>
      <c r="O2207"/>
      <c r="P2207"/>
      <c r="Q2207" s="117"/>
    </row>
    <row r="2208" spans="2:17" x14ac:dyDescent="0.25"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/>
      <c r="O2208"/>
      <c r="P2208"/>
      <c r="Q2208" s="117"/>
    </row>
    <row r="2209" spans="2:17" x14ac:dyDescent="0.25"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/>
      <c r="O2209"/>
      <c r="P2209"/>
      <c r="Q2209" s="117"/>
    </row>
    <row r="2210" spans="2:17" x14ac:dyDescent="0.25"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/>
      <c r="O2210"/>
      <c r="P2210"/>
      <c r="Q2210" s="117"/>
    </row>
    <row r="2211" spans="2:17" x14ac:dyDescent="0.25"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/>
      <c r="O2211"/>
      <c r="P2211"/>
      <c r="Q2211" s="117"/>
    </row>
    <row r="2212" spans="2:17" x14ac:dyDescent="0.25"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/>
      <c r="O2212"/>
      <c r="P2212"/>
      <c r="Q2212" s="117"/>
    </row>
    <row r="2213" spans="2:17" x14ac:dyDescent="0.25"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/>
      <c r="O2213"/>
      <c r="P2213"/>
      <c r="Q2213" s="117"/>
    </row>
    <row r="2214" spans="2:17" x14ac:dyDescent="0.25"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/>
      <c r="O2214"/>
      <c r="P2214"/>
      <c r="Q2214" s="117"/>
    </row>
    <row r="2215" spans="2:17" x14ac:dyDescent="0.25"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/>
      <c r="O2215"/>
      <c r="P2215"/>
      <c r="Q2215" s="117"/>
    </row>
    <row r="2216" spans="2:17" x14ac:dyDescent="0.25"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/>
      <c r="O2216"/>
      <c r="P2216"/>
      <c r="Q2216" s="117"/>
    </row>
    <row r="2217" spans="2:17" x14ac:dyDescent="0.25"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/>
      <c r="O2217"/>
      <c r="P2217"/>
      <c r="Q2217" s="117"/>
    </row>
    <row r="2218" spans="2:17" x14ac:dyDescent="0.25"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/>
      <c r="O2218"/>
      <c r="P2218"/>
      <c r="Q2218" s="117"/>
    </row>
    <row r="2219" spans="2:17" x14ac:dyDescent="0.25"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/>
      <c r="O2219"/>
      <c r="P2219"/>
      <c r="Q2219" s="117"/>
    </row>
    <row r="2220" spans="2:17" x14ac:dyDescent="0.25"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/>
      <c r="O2220"/>
      <c r="P2220"/>
      <c r="Q2220" s="117"/>
    </row>
    <row r="2221" spans="2:17" x14ac:dyDescent="0.25"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/>
      <c r="O2221"/>
      <c r="P2221"/>
      <c r="Q2221" s="117"/>
    </row>
    <row r="2222" spans="2:17" x14ac:dyDescent="0.25"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/>
      <c r="O2222"/>
      <c r="P2222"/>
      <c r="Q2222" s="117"/>
    </row>
    <row r="2223" spans="2:17" x14ac:dyDescent="0.25"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/>
      <c r="O2223"/>
      <c r="P2223"/>
      <c r="Q2223" s="117"/>
    </row>
    <row r="2224" spans="2:17" x14ac:dyDescent="0.25"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/>
      <c r="O2224"/>
      <c r="P2224"/>
      <c r="Q2224" s="117"/>
    </row>
    <row r="2225" spans="2:17" x14ac:dyDescent="0.25"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/>
      <c r="O2225"/>
      <c r="P2225"/>
      <c r="Q2225" s="117"/>
    </row>
    <row r="2226" spans="2:17" x14ac:dyDescent="0.25"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/>
      <c r="O2226"/>
      <c r="P2226"/>
      <c r="Q2226" s="117"/>
    </row>
    <row r="2227" spans="2:17" x14ac:dyDescent="0.25"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/>
      <c r="O2227"/>
      <c r="P2227"/>
      <c r="Q2227" s="117"/>
    </row>
    <row r="2228" spans="2:17" x14ac:dyDescent="0.25"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/>
      <c r="O2228"/>
      <c r="P2228"/>
      <c r="Q2228" s="117"/>
    </row>
    <row r="2229" spans="2:17" x14ac:dyDescent="0.25"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/>
      <c r="O2229"/>
      <c r="P2229"/>
      <c r="Q2229" s="117"/>
    </row>
    <row r="2230" spans="2:17" x14ac:dyDescent="0.25"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/>
      <c r="O2230"/>
      <c r="P2230"/>
      <c r="Q2230" s="117"/>
    </row>
    <row r="2231" spans="2:17" x14ac:dyDescent="0.25"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/>
      <c r="O2231"/>
      <c r="P2231"/>
      <c r="Q2231" s="117"/>
    </row>
    <row r="2232" spans="2:17" x14ac:dyDescent="0.25"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/>
      <c r="O2232"/>
      <c r="P2232"/>
      <c r="Q2232" s="117"/>
    </row>
    <row r="2233" spans="2:17" x14ac:dyDescent="0.25"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/>
      <c r="O2233"/>
      <c r="P2233"/>
      <c r="Q2233" s="117"/>
    </row>
    <row r="2234" spans="2:17" x14ac:dyDescent="0.25"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/>
      <c r="O2234"/>
      <c r="P2234"/>
      <c r="Q2234" s="117"/>
    </row>
    <row r="2235" spans="2:17" x14ac:dyDescent="0.25"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/>
      <c r="O2235"/>
      <c r="P2235"/>
      <c r="Q2235" s="117"/>
    </row>
    <row r="2236" spans="2:17" x14ac:dyDescent="0.25"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/>
      <c r="O2236"/>
      <c r="P2236"/>
      <c r="Q2236" s="117"/>
    </row>
    <row r="2237" spans="2:17" x14ac:dyDescent="0.25"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/>
      <c r="O2237"/>
      <c r="P2237"/>
      <c r="Q2237" s="117"/>
    </row>
    <row r="2238" spans="2:17" x14ac:dyDescent="0.25"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/>
      <c r="O2238"/>
      <c r="P2238"/>
      <c r="Q2238" s="117"/>
    </row>
    <row r="2239" spans="2:17" x14ac:dyDescent="0.25"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/>
      <c r="O2239"/>
      <c r="P2239"/>
      <c r="Q2239" s="117"/>
    </row>
    <row r="2240" spans="2:17" x14ac:dyDescent="0.25"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/>
      <c r="O2240"/>
      <c r="P2240"/>
      <c r="Q2240" s="117"/>
    </row>
    <row r="2241" spans="2:17" x14ac:dyDescent="0.25"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/>
      <c r="O2241"/>
      <c r="P2241"/>
      <c r="Q2241" s="117"/>
    </row>
    <row r="2242" spans="2:17" x14ac:dyDescent="0.25"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/>
      <c r="O2242"/>
      <c r="P2242"/>
      <c r="Q2242" s="117"/>
    </row>
    <row r="2243" spans="2:17" x14ac:dyDescent="0.25"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/>
      <c r="O2243"/>
      <c r="P2243"/>
      <c r="Q2243" s="117"/>
    </row>
    <row r="2244" spans="2:17" x14ac:dyDescent="0.25"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/>
      <c r="O2244"/>
      <c r="P2244"/>
      <c r="Q2244" s="117"/>
    </row>
    <row r="2245" spans="2:17" x14ac:dyDescent="0.25"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/>
      <c r="O2245"/>
      <c r="P2245"/>
      <c r="Q2245" s="117"/>
    </row>
    <row r="2246" spans="2:17" x14ac:dyDescent="0.25"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/>
      <c r="O2246"/>
      <c r="P2246"/>
      <c r="Q2246" s="117"/>
    </row>
    <row r="2247" spans="2:17" x14ac:dyDescent="0.25"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/>
      <c r="O2247"/>
      <c r="P2247"/>
      <c r="Q2247" s="117"/>
    </row>
    <row r="2248" spans="2:17" x14ac:dyDescent="0.25"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/>
      <c r="O2248"/>
      <c r="P2248"/>
      <c r="Q2248" s="117"/>
    </row>
    <row r="2249" spans="2:17" x14ac:dyDescent="0.25"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/>
      <c r="O2249"/>
      <c r="P2249"/>
      <c r="Q2249" s="117"/>
    </row>
    <row r="2250" spans="2:17" x14ac:dyDescent="0.25"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/>
      <c r="O2250"/>
      <c r="P2250"/>
      <c r="Q2250" s="117"/>
    </row>
    <row r="2251" spans="2:17" x14ac:dyDescent="0.25"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/>
      <c r="O2251"/>
      <c r="P2251"/>
      <c r="Q2251" s="117"/>
    </row>
    <row r="2252" spans="2:17" x14ac:dyDescent="0.25"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/>
      <c r="O2252"/>
      <c r="P2252"/>
      <c r="Q2252" s="117"/>
    </row>
    <row r="2253" spans="2:17" x14ac:dyDescent="0.25"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/>
      <c r="O2253"/>
      <c r="P2253"/>
      <c r="Q2253" s="117"/>
    </row>
    <row r="2254" spans="2:17" x14ac:dyDescent="0.25"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/>
      <c r="O2254"/>
      <c r="P2254"/>
      <c r="Q2254" s="117"/>
    </row>
    <row r="2255" spans="2:17" x14ac:dyDescent="0.25"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/>
      <c r="O2255"/>
      <c r="P2255"/>
      <c r="Q2255" s="117"/>
    </row>
    <row r="2256" spans="2:17" x14ac:dyDescent="0.25"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/>
      <c r="O2256"/>
      <c r="P2256"/>
      <c r="Q2256" s="117"/>
    </row>
    <row r="2257" spans="2:17" x14ac:dyDescent="0.25"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/>
      <c r="O2257"/>
      <c r="P2257"/>
      <c r="Q2257" s="117"/>
    </row>
    <row r="2258" spans="2:17" x14ac:dyDescent="0.25"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/>
      <c r="O2258"/>
      <c r="P2258"/>
      <c r="Q2258" s="117"/>
    </row>
    <row r="2259" spans="2:17" x14ac:dyDescent="0.25"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/>
      <c r="O2259"/>
      <c r="P2259"/>
      <c r="Q2259" s="117"/>
    </row>
    <row r="2260" spans="2:17" x14ac:dyDescent="0.25"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/>
      <c r="O2260"/>
      <c r="P2260"/>
      <c r="Q2260" s="117"/>
    </row>
    <row r="2261" spans="2:17" x14ac:dyDescent="0.25"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/>
      <c r="O2261"/>
      <c r="P2261"/>
      <c r="Q2261" s="117"/>
    </row>
    <row r="2262" spans="2:17" x14ac:dyDescent="0.25"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/>
      <c r="O2262"/>
      <c r="P2262"/>
      <c r="Q2262" s="117"/>
    </row>
    <row r="2263" spans="2:17" x14ac:dyDescent="0.25"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/>
      <c r="O2263"/>
      <c r="P2263"/>
      <c r="Q2263" s="117"/>
    </row>
    <row r="2264" spans="2:17" x14ac:dyDescent="0.25"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/>
      <c r="O2264"/>
      <c r="P2264"/>
      <c r="Q2264" s="117"/>
    </row>
    <row r="2265" spans="2:17" x14ac:dyDescent="0.25"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/>
      <c r="O2265"/>
      <c r="P2265"/>
      <c r="Q2265" s="117"/>
    </row>
    <row r="2266" spans="2:17" x14ac:dyDescent="0.25"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/>
      <c r="O2266"/>
      <c r="P2266"/>
      <c r="Q2266" s="117"/>
    </row>
    <row r="2267" spans="2:17" x14ac:dyDescent="0.25"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/>
      <c r="O2267"/>
      <c r="P2267"/>
      <c r="Q2267" s="117"/>
    </row>
    <row r="2268" spans="2:17" x14ac:dyDescent="0.25"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/>
      <c r="O2268"/>
      <c r="P2268"/>
      <c r="Q2268" s="117"/>
    </row>
    <row r="2269" spans="2:17" x14ac:dyDescent="0.25"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/>
      <c r="O2269"/>
      <c r="P2269"/>
      <c r="Q2269" s="117"/>
    </row>
    <row r="2270" spans="2:17" x14ac:dyDescent="0.25"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/>
      <c r="O2270"/>
      <c r="P2270"/>
      <c r="Q2270" s="117"/>
    </row>
    <row r="2271" spans="2:17" x14ac:dyDescent="0.25"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/>
      <c r="O2271"/>
      <c r="P2271"/>
      <c r="Q2271" s="117"/>
    </row>
    <row r="2272" spans="2:17" x14ac:dyDescent="0.25"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/>
      <c r="O2272"/>
      <c r="P2272"/>
      <c r="Q2272" s="117"/>
    </row>
    <row r="2273" spans="2:17" x14ac:dyDescent="0.25"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/>
      <c r="O2273"/>
      <c r="P2273"/>
      <c r="Q2273" s="117"/>
    </row>
    <row r="2274" spans="2:17" x14ac:dyDescent="0.25"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/>
      <c r="O2274"/>
      <c r="P2274"/>
      <c r="Q2274" s="117"/>
    </row>
    <row r="2275" spans="2:17" x14ac:dyDescent="0.25"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/>
      <c r="O2275"/>
      <c r="P2275"/>
      <c r="Q2275" s="117"/>
    </row>
    <row r="2276" spans="2:17" x14ac:dyDescent="0.25"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/>
      <c r="O2276"/>
      <c r="P2276"/>
      <c r="Q2276" s="117"/>
    </row>
    <row r="2277" spans="2:17" x14ac:dyDescent="0.25"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/>
      <c r="O2277"/>
      <c r="P2277"/>
      <c r="Q2277" s="117"/>
    </row>
    <row r="2278" spans="2:17" x14ac:dyDescent="0.25"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/>
      <c r="O2278"/>
      <c r="P2278"/>
      <c r="Q2278" s="117"/>
    </row>
    <row r="2279" spans="2:17" x14ac:dyDescent="0.25"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/>
      <c r="O2279"/>
      <c r="P2279"/>
      <c r="Q2279" s="117"/>
    </row>
    <row r="2280" spans="2:17" x14ac:dyDescent="0.25"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/>
      <c r="O2280"/>
      <c r="P2280"/>
      <c r="Q2280" s="117"/>
    </row>
    <row r="2281" spans="2:17" x14ac:dyDescent="0.25"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/>
      <c r="O2281"/>
      <c r="P2281"/>
      <c r="Q2281" s="117"/>
    </row>
    <row r="2282" spans="2:17" x14ac:dyDescent="0.25"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/>
      <c r="O2282"/>
      <c r="P2282"/>
      <c r="Q2282" s="117"/>
    </row>
    <row r="2283" spans="2:17" x14ac:dyDescent="0.25"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/>
      <c r="O2283"/>
      <c r="P2283"/>
      <c r="Q2283" s="117"/>
    </row>
    <row r="2284" spans="2:17" x14ac:dyDescent="0.25"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/>
      <c r="O2284"/>
      <c r="P2284"/>
      <c r="Q2284" s="117"/>
    </row>
    <row r="2285" spans="2:17" x14ac:dyDescent="0.25"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/>
      <c r="O2285"/>
      <c r="P2285"/>
      <c r="Q2285" s="117"/>
    </row>
    <row r="2286" spans="2:17" x14ac:dyDescent="0.25"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/>
      <c r="O2286"/>
      <c r="P2286"/>
      <c r="Q2286" s="117"/>
    </row>
    <row r="2287" spans="2:17" x14ac:dyDescent="0.25"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/>
      <c r="O2287"/>
      <c r="P2287"/>
      <c r="Q2287" s="117"/>
    </row>
    <row r="2288" spans="2:17" x14ac:dyDescent="0.25"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/>
      <c r="O2288"/>
      <c r="P2288"/>
      <c r="Q2288" s="117"/>
    </row>
    <row r="2289" spans="2:17" x14ac:dyDescent="0.25"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/>
      <c r="O2289"/>
      <c r="P2289"/>
      <c r="Q2289" s="117"/>
    </row>
    <row r="2290" spans="2:17" x14ac:dyDescent="0.25"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/>
      <c r="O2290"/>
      <c r="P2290"/>
      <c r="Q2290" s="117"/>
    </row>
    <row r="2291" spans="2:17" x14ac:dyDescent="0.25"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/>
      <c r="O2291"/>
      <c r="P2291"/>
      <c r="Q2291" s="117"/>
    </row>
    <row r="2292" spans="2:17" x14ac:dyDescent="0.25"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/>
      <c r="O2292"/>
      <c r="P2292"/>
      <c r="Q2292" s="117"/>
    </row>
    <row r="2293" spans="2:17" x14ac:dyDescent="0.25"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/>
      <c r="O2293"/>
      <c r="P2293"/>
      <c r="Q2293" s="117"/>
    </row>
    <row r="2294" spans="2:17" x14ac:dyDescent="0.25"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/>
      <c r="O2294"/>
      <c r="P2294"/>
      <c r="Q2294" s="117"/>
    </row>
    <row r="2295" spans="2:17" x14ac:dyDescent="0.25"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/>
      <c r="O2295"/>
      <c r="P2295"/>
      <c r="Q2295" s="117"/>
    </row>
    <row r="2296" spans="2:17" x14ac:dyDescent="0.25"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/>
      <c r="O2296"/>
      <c r="P2296"/>
      <c r="Q2296" s="117"/>
    </row>
    <row r="2297" spans="2:17" x14ac:dyDescent="0.25"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/>
      <c r="O2297"/>
      <c r="P2297"/>
      <c r="Q2297" s="117"/>
    </row>
    <row r="2298" spans="2:17" x14ac:dyDescent="0.25"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/>
      <c r="O2298"/>
      <c r="P2298"/>
      <c r="Q2298" s="117"/>
    </row>
    <row r="2299" spans="2:17" x14ac:dyDescent="0.25"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/>
      <c r="O2299"/>
      <c r="P2299"/>
      <c r="Q2299" s="117"/>
    </row>
    <row r="2300" spans="2:17" x14ac:dyDescent="0.25"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/>
      <c r="O2300"/>
      <c r="P2300"/>
      <c r="Q2300" s="117"/>
    </row>
    <row r="2301" spans="2:17" x14ac:dyDescent="0.25"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/>
      <c r="O2301"/>
      <c r="P2301"/>
      <c r="Q2301" s="117"/>
    </row>
    <row r="2302" spans="2:17" x14ac:dyDescent="0.25"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/>
      <c r="O2302"/>
      <c r="P2302"/>
      <c r="Q2302" s="117"/>
    </row>
    <row r="2303" spans="2:17" x14ac:dyDescent="0.25"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/>
      <c r="O2303"/>
      <c r="P2303"/>
      <c r="Q2303" s="117"/>
    </row>
    <row r="2304" spans="2:17" x14ac:dyDescent="0.25"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/>
      <c r="O2304"/>
      <c r="P2304"/>
      <c r="Q2304" s="117"/>
    </row>
    <row r="2305" spans="2:17" x14ac:dyDescent="0.25"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/>
      <c r="O2305"/>
      <c r="P2305"/>
      <c r="Q2305" s="117"/>
    </row>
    <row r="2306" spans="2:17" x14ac:dyDescent="0.25"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/>
      <c r="O2306"/>
      <c r="P2306"/>
      <c r="Q2306" s="117"/>
    </row>
    <row r="2307" spans="2:17" x14ac:dyDescent="0.25"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/>
      <c r="O2307"/>
      <c r="P2307"/>
      <c r="Q2307" s="117"/>
    </row>
    <row r="2308" spans="2:17" x14ac:dyDescent="0.25"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/>
      <c r="O2308"/>
      <c r="P2308"/>
      <c r="Q2308" s="117"/>
    </row>
    <row r="2309" spans="2:17" x14ac:dyDescent="0.25">
      <c r="B2309" s="18"/>
      <c r="C2309" s="18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/>
      <c r="O2309"/>
      <c r="P2309"/>
      <c r="Q2309" s="117"/>
    </row>
    <row r="2310" spans="2:17" x14ac:dyDescent="0.25">
      <c r="B2310" s="18"/>
      <c r="C2310" s="18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/>
      <c r="O2310"/>
      <c r="P2310"/>
      <c r="Q2310" s="117"/>
    </row>
    <row r="2311" spans="2:17" x14ac:dyDescent="0.25">
      <c r="B2311" s="18"/>
      <c r="C2311" s="18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/>
      <c r="O2311"/>
      <c r="P2311"/>
      <c r="Q2311" s="117"/>
    </row>
    <row r="2312" spans="2:17" x14ac:dyDescent="0.25">
      <c r="B2312" s="18"/>
      <c r="C2312" s="18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/>
      <c r="O2312"/>
      <c r="P2312"/>
      <c r="Q2312" s="117"/>
    </row>
    <row r="2313" spans="2:17" x14ac:dyDescent="0.25">
      <c r="B2313" s="18"/>
      <c r="C2313" s="18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/>
      <c r="O2313"/>
      <c r="P2313"/>
      <c r="Q2313" s="117"/>
    </row>
    <row r="2314" spans="2:17" x14ac:dyDescent="0.25">
      <c r="B2314" s="18"/>
      <c r="C2314" s="18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/>
      <c r="O2314"/>
      <c r="P2314"/>
      <c r="Q2314" s="117"/>
    </row>
    <row r="2315" spans="2:17" x14ac:dyDescent="0.25">
      <c r="B2315" s="18"/>
      <c r="C2315" s="18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/>
      <c r="O2315"/>
      <c r="P2315"/>
      <c r="Q2315" s="117"/>
    </row>
    <row r="2316" spans="2:17" x14ac:dyDescent="0.25">
      <c r="B2316" s="18"/>
      <c r="C2316" s="18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/>
      <c r="O2316"/>
      <c r="P2316"/>
      <c r="Q2316" s="117"/>
    </row>
    <row r="2317" spans="2:17" x14ac:dyDescent="0.25">
      <c r="B2317" s="18"/>
      <c r="C2317" s="18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/>
      <c r="O2317"/>
      <c r="P2317"/>
      <c r="Q2317" s="117"/>
    </row>
    <row r="2318" spans="2:17" x14ac:dyDescent="0.25">
      <c r="B2318" s="18"/>
      <c r="C2318" s="18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/>
      <c r="O2318"/>
      <c r="P2318"/>
      <c r="Q2318" s="117"/>
    </row>
    <row r="2319" spans="2:17" x14ac:dyDescent="0.25">
      <c r="B2319" s="18"/>
      <c r="C2319" s="18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/>
      <c r="O2319"/>
      <c r="P2319"/>
      <c r="Q2319" s="117"/>
    </row>
    <row r="2320" spans="2:17" x14ac:dyDescent="0.25">
      <c r="B2320" s="18"/>
      <c r="C2320" s="18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/>
      <c r="O2320"/>
      <c r="P2320"/>
      <c r="Q2320" s="117"/>
    </row>
    <row r="2321" spans="2:17" x14ac:dyDescent="0.25">
      <c r="B2321" s="18"/>
      <c r="C2321" s="18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/>
      <c r="O2321"/>
      <c r="P2321"/>
      <c r="Q2321" s="117"/>
    </row>
    <row r="2322" spans="2:17" x14ac:dyDescent="0.25">
      <c r="B2322" s="18"/>
      <c r="C2322" s="18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/>
      <c r="O2322"/>
      <c r="P2322"/>
      <c r="Q2322" s="117"/>
    </row>
    <row r="2323" spans="2:17" x14ac:dyDescent="0.25">
      <c r="B2323" s="18"/>
      <c r="C2323" s="18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/>
      <c r="O2323"/>
      <c r="P2323"/>
      <c r="Q2323" s="117"/>
    </row>
    <row r="2324" spans="2:17" x14ac:dyDescent="0.25">
      <c r="B2324" s="18"/>
      <c r="C2324" s="18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/>
      <c r="O2324"/>
      <c r="P2324"/>
      <c r="Q2324" s="117"/>
    </row>
    <row r="2325" spans="2:17" x14ac:dyDescent="0.25">
      <c r="B2325" s="18"/>
      <c r="C2325" s="18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/>
      <c r="O2325"/>
      <c r="P2325"/>
      <c r="Q2325" s="117"/>
    </row>
    <row r="2326" spans="2:17" x14ac:dyDescent="0.25">
      <c r="B2326" s="18"/>
      <c r="C2326" s="18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/>
      <c r="O2326"/>
      <c r="P2326"/>
      <c r="Q2326" s="117"/>
    </row>
    <row r="2327" spans="2:17" x14ac:dyDescent="0.25">
      <c r="B2327" s="18"/>
      <c r="C2327" s="18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/>
      <c r="O2327"/>
      <c r="P2327"/>
      <c r="Q2327" s="117"/>
    </row>
    <row r="2328" spans="2:17" x14ac:dyDescent="0.25">
      <c r="B2328" s="18"/>
      <c r="C2328" s="18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/>
      <c r="O2328"/>
      <c r="P2328"/>
      <c r="Q2328" s="117"/>
    </row>
    <row r="2329" spans="2:17" x14ac:dyDescent="0.25">
      <c r="B2329" s="18"/>
      <c r="C2329" s="18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/>
      <c r="O2329"/>
      <c r="P2329"/>
      <c r="Q2329" s="117"/>
    </row>
    <row r="2330" spans="2:17" x14ac:dyDescent="0.25">
      <c r="B2330" s="18"/>
      <c r="C2330" s="18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/>
      <c r="O2330"/>
      <c r="P2330"/>
      <c r="Q2330" s="117"/>
    </row>
    <row r="2331" spans="2:17" x14ac:dyDescent="0.25">
      <c r="B2331" s="18"/>
      <c r="C2331" s="18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/>
      <c r="O2331"/>
      <c r="P2331"/>
      <c r="Q2331" s="117"/>
    </row>
    <row r="2332" spans="2:17" x14ac:dyDescent="0.25">
      <c r="B2332" s="18"/>
      <c r="C2332" s="18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/>
      <c r="O2332"/>
      <c r="P2332"/>
      <c r="Q2332" s="117"/>
    </row>
    <row r="2333" spans="2:17" x14ac:dyDescent="0.25">
      <c r="B2333" s="18"/>
      <c r="C2333" s="18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/>
      <c r="O2333"/>
      <c r="P2333"/>
      <c r="Q2333" s="117"/>
    </row>
    <row r="2334" spans="2:17" x14ac:dyDescent="0.25">
      <c r="B2334" s="18"/>
      <c r="C2334" s="18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/>
      <c r="O2334"/>
      <c r="P2334"/>
      <c r="Q2334" s="117"/>
    </row>
    <row r="2335" spans="2:17" x14ac:dyDescent="0.25">
      <c r="B2335" s="18"/>
      <c r="C2335" s="18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/>
      <c r="O2335"/>
      <c r="P2335"/>
      <c r="Q2335" s="117"/>
    </row>
    <row r="2336" spans="2:17" x14ac:dyDescent="0.25">
      <c r="B2336" s="18"/>
      <c r="C2336" s="18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/>
      <c r="O2336"/>
      <c r="P2336"/>
      <c r="Q2336" s="117"/>
    </row>
    <row r="2337" spans="2:17" x14ac:dyDescent="0.25">
      <c r="B2337" s="18"/>
      <c r="C2337" s="18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/>
      <c r="O2337"/>
      <c r="P2337"/>
      <c r="Q2337" s="117"/>
    </row>
    <row r="2338" spans="2:17" x14ac:dyDescent="0.25">
      <c r="B2338" s="18"/>
      <c r="C2338" s="18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/>
      <c r="O2338"/>
      <c r="P2338"/>
      <c r="Q2338" s="117"/>
    </row>
    <row r="2339" spans="2:17" x14ac:dyDescent="0.25">
      <c r="B2339" s="18"/>
      <c r="C2339" s="18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/>
      <c r="O2339"/>
      <c r="P2339"/>
      <c r="Q2339" s="117"/>
    </row>
    <row r="2340" spans="2:17" x14ac:dyDescent="0.25">
      <c r="B2340" s="18"/>
      <c r="C2340" s="18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/>
      <c r="O2340"/>
      <c r="P2340"/>
      <c r="Q2340" s="117"/>
    </row>
    <row r="2341" spans="2:17" x14ac:dyDescent="0.25">
      <c r="B2341" s="18"/>
      <c r="C2341" s="18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/>
      <c r="O2341"/>
      <c r="P2341"/>
      <c r="Q2341" s="117"/>
    </row>
    <row r="2342" spans="2:17" x14ac:dyDescent="0.25">
      <c r="B2342" s="18"/>
      <c r="C2342" s="18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/>
      <c r="O2342"/>
      <c r="P2342"/>
      <c r="Q2342" s="117"/>
    </row>
    <row r="2343" spans="2:17" x14ac:dyDescent="0.25">
      <c r="B2343" s="18"/>
      <c r="C2343" s="18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/>
      <c r="O2343"/>
      <c r="P2343"/>
      <c r="Q2343" s="117"/>
    </row>
    <row r="2344" spans="2:17" x14ac:dyDescent="0.25">
      <c r="B2344" s="18"/>
      <c r="C2344" s="18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/>
      <c r="O2344"/>
      <c r="P2344"/>
      <c r="Q2344" s="117"/>
    </row>
    <row r="2345" spans="2:17" x14ac:dyDescent="0.25">
      <c r="B2345" s="18"/>
      <c r="C2345" s="18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/>
      <c r="O2345"/>
      <c r="P2345"/>
      <c r="Q2345" s="117"/>
    </row>
    <row r="2346" spans="2:17" x14ac:dyDescent="0.25">
      <c r="B2346" s="18"/>
      <c r="C2346" s="18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/>
      <c r="O2346"/>
      <c r="P2346"/>
      <c r="Q2346" s="117"/>
    </row>
    <row r="2347" spans="2:17" x14ac:dyDescent="0.25">
      <c r="B2347" s="18"/>
      <c r="C2347" s="18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/>
      <c r="O2347"/>
      <c r="P2347"/>
      <c r="Q2347" s="117"/>
    </row>
    <row r="2348" spans="2:17" x14ac:dyDescent="0.25">
      <c r="B2348" s="18"/>
      <c r="C2348" s="18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/>
      <c r="O2348"/>
      <c r="P2348"/>
      <c r="Q2348" s="117"/>
    </row>
    <row r="2349" spans="2:17" x14ac:dyDescent="0.25">
      <c r="B2349" s="18"/>
      <c r="C2349" s="18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/>
      <c r="O2349"/>
      <c r="P2349"/>
      <c r="Q2349" s="117"/>
    </row>
    <row r="2350" spans="2:17" x14ac:dyDescent="0.25">
      <c r="B2350" s="18"/>
      <c r="C2350" s="18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/>
      <c r="O2350"/>
      <c r="P2350"/>
      <c r="Q2350" s="117"/>
    </row>
    <row r="2351" spans="2:17" x14ac:dyDescent="0.25">
      <c r="B2351" s="18"/>
      <c r="C2351" s="18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/>
      <c r="O2351"/>
      <c r="P2351"/>
      <c r="Q2351" s="117"/>
    </row>
    <row r="2352" spans="2:17" x14ac:dyDescent="0.25">
      <c r="B2352" s="18"/>
      <c r="C2352" s="18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/>
      <c r="O2352"/>
      <c r="P2352"/>
      <c r="Q2352" s="117"/>
    </row>
    <row r="2353" spans="2:17" x14ac:dyDescent="0.25">
      <c r="B2353" s="18"/>
      <c r="C2353" s="18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/>
      <c r="O2353"/>
      <c r="P2353"/>
      <c r="Q2353" s="117"/>
    </row>
    <row r="2354" spans="2:17" x14ac:dyDescent="0.25">
      <c r="B2354" s="18"/>
      <c r="C2354" s="18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/>
      <c r="O2354"/>
      <c r="P2354"/>
      <c r="Q2354" s="117"/>
    </row>
    <row r="2355" spans="2:17" x14ac:dyDescent="0.25">
      <c r="B2355" s="18"/>
      <c r="C2355" s="18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/>
      <c r="O2355"/>
      <c r="P2355"/>
      <c r="Q2355" s="117"/>
    </row>
    <row r="2356" spans="2:17" x14ac:dyDescent="0.25">
      <c r="B2356" s="18"/>
      <c r="C2356" s="18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/>
      <c r="O2356"/>
      <c r="P2356"/>
      <c r="Q2356" s="117"/>
    </row>
    <row r="2357" spans="2:17" x14ac:dyDescent="0.25">
      <c r="B2357" s="18"/>
      <c r="C2357" s="18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/>
      <c r="O2357"/>
      <c r="P2357"/>
      <c r="Q2357" s="117"/>
    </row>
    <row r="2358" spans="2:17" x14ac:dyDescent="0.25">
      <c r="B2358" s="18"/>
      <c r="C2358" s="18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/>
      <c r="O2358"/>
      <c r="P2358"/>
      <c r="Q2358" s="117"/>
    </row>
    <row r="2359" spans="2:17" x14ac:dyDescent="0.25">
      <c r="B2359" s="18"/>
      <c r="C2359" s="18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/>
      <c r="O2359"/>
      <c r="P2359"/>
      <c r="Q2359" s="117"/>
    </row>
    <row r="2360" spans="2:17" x14ac:dyDescent="0.25">
      <c r="B2360" s="18"/>
      <c r="C2360" s="18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/>
      <c r="O2360"/>
      <c r="P2360"/>
      <c r="Q2360" s="117"/>
    </row>
    <row r="2361" spans="2:17" x14ac:dyDescent="0.25">
      <c r="B2361" s="18"/>
      <c r="C2361" s="18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/>
      <c r="O2361"/>
      <c r="P2361"/>
      <c r="Q2361" s="117"/>
    </row>
    <row r="2362" spans="2:17" x14ac:dyDescent="0.25">
      <c r="B2362" s="18"/>
      <c r="C2362" s="18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/>
      <c r="O2362"/>
      <c r="P2362"/>
      <c r="Q2362" s="117"/>
    </row>
    <row r="2363" spans="2:17" x14ac:dyDescent="0.25">
      <c r="B2363" s="18"/>
      <c r="C2363" s="18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/>
      <c r="O2363"/>
      <c r="P2363"/>
      <c r="Q2363" s="117"/>
    </row>
    <row r="2364" spans="2:17" x14ac:dyDescent="0.25">
      <c r="B2364" s="18"/>
      <c r="C2364" s="18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/>
      <c r="O2364"/>
      <c r="P2364"/>
      <c r="Q2364" s="117"/>
    </row>
    <row r="2365" spans="2:17" x14ac:dyDescent="0.25">
      <c r="B2365" s="18"/>
      <c r="C2365" s="18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/>
      <c r="O2365"/>
      <c r="P2365"/>
      <c r="Q2365" s="117"/>
    </row>
    <row r="2366" spans="2:17" x14ac:dyDescent="0.25">
      <c r="B2366" s="18"/>
      <c r="C2366" s="18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/>
      <c r="O2366"/>
      <c r="P2366"/>
      <c r="Q2366" s="117"/>
    </row>
    <row r="2367" spans="2:17" x14ac:dyDescent="0.25">
      <c r="B2367" s="18"/>
      <c r="C2367" s="18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/>
      <c r="O2367"/>
      <c r="P2367"/>
      <c r="Q2367" s="117"/>
    </row>
    <row r="2368" spans="2:17" x14ac:dyDescent="0.25">
      <c r="B2368" s="18"/>
      <c r="C2368" s="18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/>
      <c r="O2368"/>
      <c r="P2368"/>
      <c r="Q2368" s="117"/>
    </row>
    <row r="2369" spans="2:17" x14ac:dyDescent="0.25">
      <c r="B2369" s="18"/>
      <c r="C2369" s="18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/>
      <c r="O2369"/>
      <c r="P2369"/>
      <c r="Q2369" s="117"/>
    </row>
    <row r="2370" spans="2:17" x14ac:dyDescent="0.25">
      <c r="B2370" s="18"/>
      <c r="C2370" s="18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/>
      <c r="O2370"/>
      <c r="P2370"/>
      <c r="Q2370" s="117"/>
    </row>
    <row r="2371" spans="2:17" x14ac:dyDescent="0.25">
      <c r="B2371" s="18"/>
      <c r="C2371" s="18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/>
      <c r="O2371"/>
      <c r="P2371"/>
      <c r="Q2371" s="117"/>
    </row>
    <row r="2372" spans="2:17" x14ac:dyDescent="0.25">
      <c r="B2372" s="18"/>
      <c r="C2372" s="18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/>
      <c r="O2372"/>
      <c r="P2372"/>
      <c r="Q2372" s="117"/>
    </row>
    <row r="2373" spans="2:17" x14ac:dyDescent="0.25">
      <c r="B2373" s="18"/>
      <c r="C2373" s="18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/>
      <c r="O2373"/>
      <c r="P2373"/>
      <c r="Q2373" s="117"/>
    </row>
    <row r="2374" spans="2:17" x14ac:dyDescent="0.25">
      <c r="B2374" s="18"/>
      <c r="C2374" s="18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/>
      <c r="O2374"/>
      <c r="P2374"/>
      <c r="Q2374" s="117"/>
    </row>
    <row r="2375" spans="2:17" x14ac:dyDescent="0.25">
      <c r="B2375" s="18"/>
      <c r="C2375" s="18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/>
      <c r="O2375"/>
      <c r="P2375"/>
      <c r="Q2375" s="117"/>
    </row>
    <row r="2376" spans="2:17" x14ac:dyDescent="0.25">
      <c r="B2376" s="18"/>
      <c r="C2376" s="18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/>
      <c r="O2376"/>
      <c r="P2376"/>
      <c r="Q2376" s="117"/>
    </row>
    <row r="2377" spans="2:17" x14ac:dyDescent="0.25">
      <c r="B2377" s="18"/>
      <c r="C2377" s="18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/>
      <c r="O2377"/>
      <c r="P2377"/>
      <c r="Q2377" s="117"/>
    </row>
    <row r="2378" spans="2:17" x14ac:dyDescent="0.25">
      <c r="B2378" s="18"/>
      <c r="C2378" s="18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/>
      <c r="O2378"/>
      <c r="P2378"/>
      <c r="Q2378" s="117"/>
    </row>
    <row r="2379" spans="2:17" x14ac:dyDescent="0.25">
      <c r="B2379" s="18"/>
      <c r="C2379" s="18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/>
      <c r="O2379"/>
      <c r="P2379"/>
      <c r="Q2379" s="117"/>
    </row>
    <row r="2380" spans="2:17" x14ac:dyDescent="0.25">
      <c r="B2380" s="18"/>
      <c r="C2380" s="18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/>
      <c r="O2380"/>
      <c r="P2380"/>
      <c r="Q2380" s="117"/>
    </row>
    <row r="2381" spans="2:17" x14ac:dyDescent="0.25">
      <c r="B2381" s="18"/>
      <c r="C2381" s="18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/>
      <c r="O2381"/>
      <c r="P2381"/>
      <c r="Q2381" s="117"/>
    </row>
    <row r="2382" spans="2:17" x14ac:dyDescent="0.25">
      <c r="B2382" s="18"/>
      <c r="C2382" s="18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/>
      <c r="O2382"/>
      <c r="P2382"/>
      <c r="Q2382" s="117"/>
    </row>
    <row r="2383" spans="2:17" x14ac:dyDescent="0.25">
      <c r="B2383" s="18"/>
      <c r="C2383" s="18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/>
      <c r="O2383"/>
      <c r="P2383"/>
      <c r="Q2383" s="117"/>
    </row>
    <row r="2384" spans="2:17" x14ac:dyDescent="0.25">
      <c r="B2384" s="18"/>
      <c r="C2384" s="18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/>
      <c r="O2384"/>
      <c r="P2384"/>
      <c r="Q2384" s="117"/>
    </row>
    <row r="2385" spans="2:17" x14ac:dyDescent="0.25">
      <c r="B2385" s="18"/>
      <c r="C2385" s="18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/>
      <c r="O2385"/>
      <c r="P2385"/>
      <c r="Q2385" s="117"/>
    </row>
    <row r="2386" spans="2:17" x14ac:dyDescent="0.25">
      <c r="B2386" s="18"/>
      <c r="C2386" s="18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/>
      <c r="O2386"/>
      <c r="P2386"/>
      <c r="Q2386" s="117"/>
    </row>
    <row r="2387" spans="2:17" x14ac:dyDescent="0.25">
      <c r="B2387" s="18"/>
      <c r="C2387" s="18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/>
      <c r="O2387"/>
      <c r="P2387"/>
      <c r="Q2387" s="117"/>
    </row>
    <row r="2388" spans="2:17" x14ac:dyDescent="0.25">
      <c r="B2388" s="18"/>
      <c r="C2388" s="18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/>
      <c r="O2388"/>
      <c r="P2388"/>
      <c r="Q2388" s="117"/>
    </row>
    <row r="2389" spans="2:17" x14ac:dyDescent="0.25">
      <c r="B2389" s="18"/>
      <c r="C2389" s="18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/>
      <c r="O2389"/>
      <c r="P2389"/>
      <c r="Q2389" s="117"/>
    </row>
    <row r="2390" spans="2:17" x14ac:dyDescent="0.25">
      <c r="B2390" s="18"/>
      <c r="C2390" s="18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/>
      <c r="O2390"/>
      <c r="P2390"/>
      <c r="Q2390" s="117"/>
    </row>
    <row r="2391" spans="2:17" x14ac:dyDescent="0.25">
      <c r="B2391" s="18"/>
      <c r="C2391" s="18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/>
      <c r="O2391"/>
      <c r="P2391"/>
      <c r="Q2391" s="117"/>
    </row>
    <row r="2392" spans="2:17" x14ac:dyDescent="0.25">
      <c r="B2392" s="18"/>
      <c r="C2392" s="18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/>
      <c r="O2392"/>
      <c r="P2392"/>
      <c r="Q2392" s="117"/>
    </row>
    <row r="2393" spans="2:17" x14ac:dyDescent="0.25">
      <c r="B2393" s="18"/>
      <c r="C2393" s="18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/>
      <c r="O2393"/>
      <c r="P2393"/>
      <c r="Q2393" s="117"/>
    </row>
    <row r="2394" spans="2:17" x14ac:dyDescent="0.25">
      <c r="B2394" s="18"/>
      <c r="C2394" s="18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/>
      <c r="O2394"/>
      <c r="P2394"/>
      <c r="Q2394" s="117"/>
    </row>
    <row r="2395" spans="2:17" x14ac:dyDescent="0.25">
      <c r="B2395" s="18"/>
      <c r="C2395" s="18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/>
      <c r="O2395"/>
      <c r="P2395"/>
      <c r="Q2395" s="117"/>
    </row>
    <row r="2396" spans="2:17" x14ac:dyDescent="0.25">
      <c r="B2396" s="18"/>
      <c r="C2396" s="18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/>
      <c r="O2396"/>
      <c r="P2396"/>
      <c r="Q2396" s="117"/>
    </row>
    <row r="2397" spans="2:17" x14ac:dyDescent="0.25">
      <c r="B2397" s="18"/>
      <c r="C2397" s="18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/>
      <c r="O2397"/>
      <c r="P2397"/>
      <c r="Q2397" s="117"/>
    </row>
    <row r="2398" spans="2:17" x14ac:dyDescent="0.25">
      <c r="B2398" s="18"/>
      <c r="C2398" s="18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/>
      <c r="O2398"/>
      <c r="P2398"/>
      <c r="Q2398" s="117"/>
    </row>
    <row r="2399" spans="2:17" x14ac:dyDescent="0.25">
      <c r="B2399" s="18"/>
      <c r="C2399" s="18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/>
      <c r="O2399"/>
      <c r="P2399"/>
      <c r="Q2399" s="117"/>
    </row>
    <row r="2400" spans="2:17" x14ac:dyDescent="0.25">
      <c r="B2400" s="18"/>
      <c r="C2400" s="18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/>
      <c r="O2400"/>
      <c r="P2400"/>
      <c r="Q2400" s="117"/>
    </row>
    <row r="2401" spans="2:17" x14ac:dyDescent="0.25">
      <c r="B2401" s="18"/>
      <c r="C2401" s="18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/>
      <c r="O2401"/>
      <c r="P2401"/>
      <c r="Q2401" s="117"/>
    </row>
    <row r="2402" spans="2:17" x14ac:dyDescent="0.25">
      <c r="B2402" s="18"/>
      <c r="C2402" s="18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/>
      <c r="O2402"/>
      <c r="P2402"/>
      <c r="Q2402" s="117"/>
    </row>
    <row r="2403" spans="2:17" x14ac:dyDescent="0.25">
      <c r="B2403" s="18"/>
      <c r="C2403" s="18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/>
      <c r="O2403"/>
      <c r="P2403"/>
      <c r="Q2403" s="117"/>
    </row>
    <row r="2404" spans="2:17" x14ac:dyDescent="0.25">
      <c r="B2404" s="18"/>
      <c r="C2404" s="18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/>
      <c r="O2404"/>
      <c r="P2404"/>
      <c r="Q2404" s="117"/>
    </row>
    <row r="2405" spans="2:17" x14ac:dyDescent="0.25">
      <c r="B2405" s="18"/>
      <c r="C2405" s="18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/>
      <c r="O2405"/>
      <c r="P2405"/>
      <c r="Q2405" s="117"/>
    </row>
    <row r="2406" spans="2:17" x14ac:dyDescent="0.25">
      <c r="B2406" s="18"/>
      <c r="C2406" s="18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/>
      <c r="O2406"/>
      <c r="P2406"/>
      <c r="Q2406" s="117"/>
    </row>
    <row r="2407" spans="2:17" x14ac:dyDescent="0.25">
      <c r="B2407" s="18"/>
      <c r="C2407" s="18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/>
      <c r="O2407"/>
      <c r="P2407"/>
      <c r="Q2407" s="117"/>
    </row>
    <row r="2408" spans="2:17" x14ac:dyDescent="0.25">
      <c r="B2408" s="18"/>
      <c r="C2408" s="18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/>
      <c r="O2408"/>
      <c r="P2408"/>
      <c r="Q2408" s="117"/>
    </row>
    <row r="2409" spans="2:17" x14ac:dyDescent="0.25">
      <c r="B2409" s="18"/>
      <c r="C2409" s="18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/>
      <c r="O2409"/>
      <c r="P2409"/>
      <c r="Q2409" s="117"/>
    </row>
    <row r="2410" spans="2:17" x14ac:dyDescent="0.25">
      <c r="B2410" s="18"/>
      <c r="C2410" s="18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/>
      <c r="O2410"/>
      <c r="P2410"/>
      <c r="Q2410" s="117"/>
    </row>
    <row r="2411" spans="2:17" x14ac:dyDescent="0.25">
      <c r="B2411" s="18"/>
      <c r="C2411" s="18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/>
      <c r="O2411"/>
      <c r="P2411"/>
      <c r="Q2411" s="117"/>
    </row>
    <row r="2412" spans="2:17" x14ac:dyDescent="0.25">
      <c r="B2412" s="18"/>
      <c r="C2412" s="18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/>
      <c r="O2412"/>
      <c r="P2412"/>
      <c r="Q2412" s="117"/>
    </row>
    <row r="2413" spans="2:17" x14ac:dyDescent="0.25">
      <c r="B2413" s="18"/>
      <c r="C2413" s="18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/>
      <c r="O2413"/>
      <c r="P2413"/>
      <c r="Q2413" s="117"/>
    </row>
    <row r="2414" spans="2:17" x14ac:dyDescent="0.25">
      <c r="B2414" s="18"/>
      <c r="C2414" s="18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/>
      <c r="O2414"/>
      <c r="P2414"/>
      <c r="Q2414" s="117"/>
    </row>
    <row r="2415" spans="2:17" x14ac:dyDescent="0.25">
      <c r="B2415" s="18"/>
      <c r="C2415" s="18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/>
      <c r="O2415"/>
      <c r="P2415"/>
      <c r="Q2415" s="117"/>
    </row>
    <row r="2416" spans="2:17" x14ac:dyDescent="0.25">
      <c r="B2416" s="18"/>
      <c r="C2416" s="18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/>
      <c r="O2416"/>
      <c r="P2416"/>
      <c r="Q2416" s="117"/>
    </row>
    <row r="2417" spans="2:17" x14ac:dyDescent="0.25">
      <c r="B2417" s="18"/>
      <c r="C2417" s="18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/>
      <c r="O2417"/>
      <c r="P2417"/>
      <c r="Q2417" s="117"/>
    </row>
    <row r="2418" spans="2:17" x14ac:dyDescent="0.25">
      <c r="B2418" s="18"/>
      <c r="C2418" s="18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/>
      <c r="O2418"/>
      <c r="P2418"/>
      <c r="Q2418" s="117"/>
    </row>
    <row r="2419" spans="2:17" x14ac:dyDescent="0.25">
      <c r="B2419" s="18"/>
      <c r="C2419" s="18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/>
      <c r="O2419"/>
      <c r="P2419"/>
      <c r="Q2419" s="117"/>
    </row>
    <row r="2420" spans="2:17" x14ac:dyDescent="0.25">
      <c r="B2420" s="18"/>
      <c r="C2420" s="18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/>
      <c r="O2420"/>
      <c r="P2420"/>
      <c r="Q2420" s="117"/>
    </row>
    <row r="2421" spans="2:17" x14ac:dyDescent="0.25">
      <c r="B2421" s="18"/>
      <c r="C2421" s="18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/>
      <c r="O2421"/>
      <c r="P2421"/>
      <c r="Q2421" s="117"/>
    </row>
    <row r="2422" spans="2:17" x14ac:dyDescent="0.25">
      <c r="B2422" s="18"/>
      <c r="C2422" s="18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/>
      <c r="O2422"/>
      <c r="P2422"/>
      <c r="Q2422" s="117"/>
    </row>
    <row r="2423" spans="2:17" x14ac:dyDescent="0.25">
      <c r="B2423" s="18"/>
      <c r="C2423" s="18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/>
      <c r="O2423"/>
      <c r="P2423"/>
      <c r="Q2423" s="117"/>
    </row>
    <row r="2424" spans="2:17" x14ac:dyDescent="0.25">
      <c r="B2424" s="18"/>
      <c r="C2424" s="18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/>
      <c r="O2424"/>
      <c r="P2424"/>
      <c r="Q2424" s="117"/>
    </row>
    <row r="2425" spans="2:17" x14ac:dyDescent="0.25">
      <c r="B2425" s="18"/>
      <c r="C2425" s="18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/>
      <c r="O2425"/>
      <c r="P2425"/>
      <c r="Q2425" s="117"/>
    </row>
    <row r="2426" spans="2:17" x14ac:dyDescent="0.25">
      <c r="B2426" s="18"/>
      <c r="C2426" s="18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/>
      <c r="O2426"/>
      <c r="P2426"/>
      <c r="Q2426" s="117"/>
    </row>
    <row r="2427" spans="2:17" x14ac:dyDescent="0.25">
      <c r="B2427" s="18"/>
      <c r="C2427" s="18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/>
      <c r="O2427"/>
      <c r="P2427"/>
      <c r="Q2427" s="117"/>
    </row>
    <row r="2428" spans="2:17" x14ac:dyDescent="0.25">
      <c r="B2428" s="18"/>
      <c r="C2428" s="18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/>
      <c r="O2428"/>
      <c r="P2428"/>
      <c r="Q2428" s="117"/>
    </row>
    <row r="2429" spans="2:17" x14ac:dyDescent="0.25">
      <c r="B2429" s="18"/>
      <c r="C2429" s="18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/>
      <c r="O2429"/>
      <c r="P2429"/>
      <c r="Q2429" s="117"/>
    </row>
    <row r="2430" spans="2:17" x14ac:dyDescent="0.25">
      <c r="B2430" s="18"/>
      <c r="C2430" s="18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/>
      <c r="O2430"/>
      <c r="P2430"/>
      <c r="Q2430" s="117"/>
    </row>
    <row r="2431" spans="2:17" x14ac:dyDescent="0.25">
      <c r="B2431" s="18"/>
      <c r="C2431" s="18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/>
      <c r="O2431"/>
      <c r="P2431"/>
      <c r="Q2431" s="117"/>
    </row>
    <row r="2432" spans="2:17" x14ac:dyDescent="0.25">
      <c r="B2432" s="18"/>
      <c r="C2432" s="18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/>
      <c r="O2432"/>
      <c r="P2432"/>
      <c r="Q2432" s="117"/>
    </row>
    <row r="2433" spans="2:17" x14ac:dyDescent="0.25">
      <c r="B2433" s="18"/>
      <c r="C2433" s="18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/>
      <c r="O2433"/>
      <c r="P2433"/>
      <c r="Q2433" s="117"/>
    </row>
    <row r="2434" spans="2:17" x14ac:dyDescent="0.25">
      <c r="B2434" s="18"/>
      <c r="C2434" s="18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/>
      <c r="O2434"/>
      <c r="P2434"/>
      <c r="Q2434" s="117"/>
    </row>
    <row r="2435" spans="2:17" x14ac:dyDescent="0.25">
      <c r="B2435" s="18"/>
      <c r="C2435" s="18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/>
      <c r="O2435"/>
      <c r="P2435"/>
      <c r="Q2435" s="117"/>
    </row>
    <row r="2436" spans="2:17" x14ac:dyDescent="0.25">
      <c r="B2436" s="18"/>
      <c r="C2436" s="18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/>
      <c r="O2436"/>
      <c r="P2436"/>
      <c r="Q2436" s="117"/>
    </row>
    <row r="2437" spans="2:17" x14ac:dyDescent="0.25">
      <c r="B2437" s="18"/>
      <c r="C2437" s="18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/>
      <c r="O2437"/>
      <c r="P2437"/>
      <c r="Q2437" s="117"/>
    </row>
    <row r="2438" spans="2:17" x14ac:dyDescent="0.25">
      <c r="B2438" s="18"/>
      <c r="C2438" s="18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/>
      <c r="O2438"/>
      <c r="P2438"/>
      <c r="Q2438" s="117"/>
    </row>
    <row r="2439" spans="2:17" x14ac:dyDescent="0.25">
      <c r="B2439" s="18"/>
      <c r="C2439" s="18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/>
      <c r="O2439"/>
      <c r="P2439"/>
      <c r="Q2439" s="117"/>
    </row>
    <row r="2440" spans="2:17" x14ac:dyDescent="0.25">
      <c r="B2440" s="18"/>
      <c r="C2440" s="18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/>
      <c r="O2440"/>
      <c r="P2440"/>
      <c r="Q2440" s="117"/>
    </row>
    <row r="2441" spans="2:17" x14ac:dyDescent="0.25">
      <c r="B2441" s="18"/>
      <c r="C2441" s="18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/>
      <c r="O2441"/>
      <c r="P2441"/>
      <c r="Q2441" s="117"/>
    </row>
    <row r="2442" spans="2:17" x14ac:dyDescent="0.25">
      <c r="B2442" s="18"/>
      <c r="C2442" s="18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/>
      <c r="O2442"/>
      <c r="P2442"/>
      <c r="Q2442" s="117"/>
    </row>
    <row r="2443" spans="2:17" x14ac:dyDescent="0.25">
      <c r="B2443" s="18"/>
      <c r="C2443" s="18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/>
      <c r="O2443"/>
      <c r="P2443"/>
      <c r="Q2443" s="117"/>
    </row>
    <row r="2444" spans="2:17" x14ac:dyDescent="0.25">
      <c r="B2444" s="18"/>
      <c r="C2444" s="18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/>
      <c r="O2444"/>
      <c r="P2444"/>
      <c r="Q2444" s="117"/>
    </row>
    <row r="2445" spans="2:17" x14ac:dyDescent="0.25">
      <c r="B2445" s="18"/>
      <c r="C2445" s="18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/>
      <c r="O2445"/>
      <c r="P2445"/>
      <c r="Q2445" s="117"/>
    </row>
    <row r="2446" spans="2:17" x14ac:dyDescent="0.25">
      <c r="B2446" s="18"/>
      <c r="C2446" s="18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/>
      <c r="O2446"/>
      <c r="P2446"/>
      <c r="Q2446" s="117"/>
    </row>
    <row r="2447" spans="2:17" x14ac:dyDescent="0.25">
      <c r="B2447" s="18"/>
      <c r="C2447" s="18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/>
      <c r="O2447"/>
      <c r="P2447"/>
      <c r="Q2447" s="117"/>
    </row>
    <row r="2448" spans="2:17" x14ac:dyDescent="0.25">
      <c r="B2448" s="18"/>
      <c r="C2448" s="18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/>
      <c r="O2448"/>
      <c r="P2448"/>
      <c r="Q2448" s="117"/>
    </row>
    <row r="2449" spans="2:17" x14ac:dyDescent="0.25">
      <c r="B2449" s="18"/>
      <c r="C2449" s="18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/>
      <c r="O2449"/>
      <c r="P2449"/>
      <c r="Q2449" s="117"/>
    </row>
    <row r="2450" spans="2:17" x14ac:dyDescent="0.25">
      <c r="B2450" s="18"/>
      <c r="C2450" s="18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/>
      <c r="O2450"/>
      <c r="P2450"/>
      <c r="Q2450" s="117"/>
    </row>
    <row r="2451" spans="2:17" x14ac:dyDescent="0.25">
      <c r="B2451" s="18"/>
      <c r="C2451" s="18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/>
      <c r="O2451"/>
      <c r="P2451"/>
      <c r="Q2451" s="117"/>
    </row>
    <row r="2452" spans="2:17" x14ac:dyDescent="0.25">
      <c r="B2452" s="18"/>
      <c r="C2452" s="18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/>
      <c r="O2452"/>
      <c r="P2452"/>
      <c r="Q2452" s="117"/>
    </row>
    <row r="2453" spans="2:17" x14ac:dyDescent="0.25">
      <c r="B2453" s="18"/>
      <c r="C2453" s="18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/>
      <c r="O2453"/>
      <c r="P2453"/>
      <c r="Q2453" s="117"/>
    </row>
    <row r="2454" spans="2:17" x14ac:dyDescent="0.25">
      <c r="B2454" s="18"/>
      <c r="C2454" s="18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/>
      <c r="O2454"/>
      <c r="P2454"/>
      <c r="Q2454" s="117"/>
    </row>
    <row r="2455" spans="2:17" x14ac:dyDescent="0.25">
      <c r="B2455" s="18"/>
      <c r="C2455" s="18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/>
      <c r="O2455"/>
      <c r="P2455"/>
      <c r="Q2455" s="117"/>
    </row>
    <row r="2456" spans="2:17" x14ac:dyDescent="0.25">
      <c r="B2456" s="18"/>
      <c r="C2456" s="18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/>
      <c r="O2456"/>
      <c r="P2456"/>
      <c r="Q2456" s="117"/>
    </row>
    <row r="2457" spans="2:17" x14ac:dyDescent="0.25">
      <c r="B2457" s="18"/>
      <c r="C2457" s="18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/>
      <c r="O2457"/>
      <c r="P2457"/>
      <c r="Q2457" s="117"/>
    </row>
    <row r="2458" spans="2:17" x14ac:dyDescent="0.25">
      <c r="B2458" s="18"/>
      <c r="C2458" s="18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/>
      <c r="O2458"/>
      <c r="P2458"/>
      <c r="Q2458" s="117"/>
    </row>
    <row r="2459" spans="2:17" x14ac:dyDescent="0.25">
      <c r="B2459" s="18"/>
      <c r="C2459" s="18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/>
      <c r="O2459"/>
      <c r="P2459"/>
      <c r="Q2459" s="117"/>
    </row>
    <row r="2460" spans="2:17" x14ac:dyDescent="0.25">
      <c r="B2460" s="18"/>
      <c r="C2460" s="18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/>
      <c r="O2460"/>
      <c r="P2460"/>
      <c r="Q2460" s="117"/>
    </row>
    <row r="2461" spans="2:17" x14ac:dyDescent="0.25">
      <c r="B2461" s="18"/>
      <c r="C2461" s="18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/>
      <c r="O2461"/>
      <c r="P2461"/>
      <c r="Q2461" s="117"/>
    </row>
    <row r="2462" spans="2:17" x14ac:dyDescent="0.25">
      <c r="B2462" s="18"/>
      <c r="C2462" s="18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/>
      <c r="O2462"/>
      <c r="P2462"/>
      <c r="Q2462" s="117"/>
    </row>
    <row r="2463" spans="2:17" x14ac:dyDescent="0.25">
      <c r="B2463" s="18"/>
      <c r="C2463" s="18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/>
      <c r="O2463"/>
      <c r="P2463"/>
      <c r="Q2463" s="117"/>
    </row>
    <row r="2464" spans="2:17" x14ac:dyDescent="0.25">
      <c r="B2464" s="18"/>
      <c r="C2464" s="18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/>
      <c r="O2464"/>
      <c r="P2464"/>
      <c r="Q2464" s="117"/>
    </row>
    <row r="2465" spans="2:17" x14ac:dyDescent="0.25">
      <c r="B2465" s="18"/>
      <c r="C2465" s="18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/>
      <c r="O2465"/>
      <c r="P2465"/>
      <c r="Q2465" s="117"/>
    </row>
    <row r="2466" spans="2:17" x14ac:dyDescent="0.25">
      <c r="B2466" s="18"/>
      <c r="C2466" s="18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/>
      <c r="O2466"/>
      <c r="P2466"/>
      <c r="Q2466" s="117"/>
    </row>
    <row r="2467" spans="2:17" x14ac:dyDescent="0.25">
      <c r="B2467" s="18"/>
      <c r="C2467" s="18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/>
      <c r="O2467"/>
      <c r="P2467"/>
      <c r="Q2467" s="117"/>
    </row>
    <row r="2468" spans="2:17" x14ac:dyDescent="0.25">
      <c r="B2468" s="18"/>
      <c r="C2468" s="18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/>
      <c r="O2468"/>
      <c r="P2468"/>
      <c r="Q2468" s="117"/>
    </row>
    <row r="2469" spans="2:17" x14ac:dyDescent="0.25">
      <c r="B2469" s="18"/>
      <c r="C2469" s="18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/>
      <c r="O2469"/>
      <c r="P2469"/>
      <c r="Q2469" s="117"/>
    </row>
    <row r="2470" spans="2:17" x14ac:dyDescent="0.25">
      <c r="B2470" s="18"/>
      <c r="C2470" s="18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/>
      <c r="O2470"/>
      <c r="P2470"/>
      <c r="Q2470" s="117"/>
    </row>
    <row r="2471" spans="2:17" x14ac:dyDescent="0.25">
      <c r="B2471" s="18"/>
      <c r="C2471" s="18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/>
      <c r="O2471"/>
      <c r="P2471"/>
      <c r="Q2471" s="117"/>
    </row>
    <row r="2472" spans="2:17" x14ac:dyDescent="0.25">
      <c r="B2472" s="18"/>
      <c r="C2472" s="18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/>
      <c r="O2472"/>
      <c r="P2472"/>
      <c r="Q2472" s="117"/>
    </row>
    <row r="2473" spans="2:17" x14ac:dyDescent="0.25">
      <c r="B2473" s="18"/>
      <c r="C2473" s="18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/>
      <c r="O2473"/>
      <c r="P2473"/>
      <c r="Q2473" s="117"/>
    </row>
    <row r="2474" spans="2:17" x14ac:dyDescent="0.25">
      <c r="B2474" s="18"/>
      <c r="C2474" s="18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/>
      <c r="O2474"/>
      <c r="P2474"/>
      <c r="Q2474" s="117"/>
    </row>
    <row r="2475" spans="2:17" x14ac:dyDescent="0.25">
      <c r="B2475" s="18"/>
      <c r="C2475" s="18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/>
      <c r="O2475"/>
      <c r="P2475"/>
      <c r="Q2475" s="117"/>
    </row>
    <row r="2476" spans="2:17" x14ac:dyDescent="0.25">
      <c r="B2476" s="18"/>
      <c r="C2476" s="18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/>
      <c r="O2476"/>
      <c r="P2476"/>
      <c r="Q2476" s="117"/>
    </row>
    <row r="2477" spans="2:17" x14ac:dyDescent="0.25">
      <c r="B2477" s="18"/>
      <c r="C2477" s="18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/>
      <c r="O2477"/>
      <c r="P2477"/>
      <c r="Q2477" s="117"/>
    </row>
    <row r="2478" spans="2:17" x14ac:dyDescent="0.25">
      <c r="B2478" s="18"/>
      <c r="C2478" s="18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/>
      <c r="O2478"/>
      <c r="P2478"/>
      <c r="Q2478" s="117"/>
    </row>
    <row r="2479" spans="2:17" x14ac:dyDescent="0.25">
      <c r="B2479" s="18"/>
      <c r="C2479" s="18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/>
      <c r="O2479"/>
      <c r="P2479"/>
      <c r="Q2479" s="117"/>
    </row>
    <row r="2480" spans="2:17" x14ac:dyDescent="0.25">
      <c r="B2480" s="18"/>
      <c r="C2480" s="18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/>
      <c r="O2480"/>
      <c r="P2480"/>
      <c r="Q2480" s="117"/>
    </row>
    <row r="2481" spans="2:17" x14ac:dyDescent="0.25">
      <c r="B2481" s="18"/>
      <c r="C2481" s="18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/>
      <c r="O2481"/>
      <c r="P2481"/>
      <c r="Q2481" s="117"/>
    </row>
    <row r="2482" spans="2:17" x14ac:dyDescent="0.25">
      <c r="B2482" s="18"/>
      <c r="C2482" s="18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/>
      <c r="O2482"/>
      <c r="P2482"/>
      <c r="Q2482" s="117"/>
    </row>
    <row r="2483" spans="2:17" x14ac:dyDescent="0.25">
      <c r="B2483" s="18"/>
      <c r="C2483" s="18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/>
      <c r="O2483"/>
      <c r="P2483"/>
      <c r="Q2483" s="117"/>
    </row>
    <row r="2484" spans="2:17" x14ac:dyDescent="0.25">
      <c r="B2484" s="18"/>
      <c r="C2484" s="18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/>
      <c r="O2484"/>
      <c r="P2484"/>
      <c r="Q2484" s="117"/>
    </row>
    <row r="2485" spans="2:17" x14ac:dyDescent="0.25">
      <c r="B2485" s="18"/>
      <c r="C2485" s="18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/>
      <c r="O2485"/>
      <c r="P2485"/>
      <c r="Q2485" s="117"/>
    </row>
    <row r="2486" spans="2:17" x14ac:dyDescent="0.25">
      <c r="B2486" s="18"/>
      <c r="C2486" s="18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/>
      <c r="O2486"/>
      <c r="P2486"/>
      <c r="Q2486" s="117"/>
    </row>
    <row r="2487" spans="2:17" x14ac:dyDescent="0.25">
      <c r="B2487" s="18"/>
      <c r="C2487" s="18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/>
      <c r="O2487"/>
      <c r="P2487"/>
      <c r="Q2487" s="117"/>
    </row>
    <row r="2488" spans="2:17" x14ac:dyDescent="0.25">
      <c r="B2488" s="18"/>
      <c r="C2488" s="18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/>
      <c r="O2488"/>
      <c r="P2488"/>
      <c r="Q2488" s="117"/>
    </row>
    <row r="2489" spans="2:17" x14ac:dyDescent="0.25"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/>
      <c r="O2489"/>
      <c r="P2489"/>
      <c r="Q2489" s="117"/>
    </row>
    <row r="2490" spans="2:17" x14ac:dyDescent="0.25"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/>
      <c r="O2490"/>
      <c r="P2490"/>
      <c r="Q2490" s="117"/>
    </row>
    <row r="2491" spans="2:17" x14ac:dyDescent="0.25"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/>
      <c r="O2491"/>
      <c r="P2491"/>
      <c r="Q2491" s="117"/>
    </row>
    <row r="2492" spans="2:17" x14ac:dyDescent="0.25"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/>
      <c r="O2492"/>
      <c r="P2492"/>
      <c r="Q2492" s="117"/>
    </row>
    <row r="2493" spans="2:17" x14ac:dyDescent="0.25"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/>
      <c r="O2493"/>
      <c r="P2493"/>
      <c r="Q2493" s="117"/>
    </row>
    <row r="2494" spans="2:17" x14ac:dyDescent="0.25"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/>
      <c r="O2494"/>
      <c r="P2494"/>
      <c r="Q2494" s="117"/>
    </row>
    <row r="2495" spans="2:17" x14ac:dyDescent="0.25"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/>
      <c r="O2495"/>
      <c r="P2495"/>
      <c r="Q2495" s="117"/>
    </row>
    <row r="2496" spans="2:17" x14ac:dyDescent="0.25"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/>
      <c r="O2496"/>
      <c r="P2496"/>
      <c r="Q2496" s="117"/>
    </row>
    <row r="2497" spans="2:17" x14ac:dyDescent="0.25"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/>
      <c r="O2497"/>
      <c r="P2497"/>
      <c r="Q2497" s="117"/>
    </row>
    <row r="2498" spans="2:17" x14ac:dyDescent="0.25"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/>
      <c r="O2498"/>
      <c r="P2498"/>
      <c r="Q2498" s="117"/>
    </row>
    <row r="2499" spans="2:17" x14ac:dyDescent="0.25"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/>
      <c r="O2499"/>
      <c r="P2499"/>
      <c r="Q2499" s="117"/>
    </row>
    <row r="2500" spans="2:17" x14ac:dyDescent="0.25"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/>
      <c r="O2500"/>
      <c r="P2500"/>
      <c r="Q2500" s="117"/>
    </row>
    <row r="2501" spans="2:17" x14ac:dyDescent="0.25"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/>
      <c r="O2501"/>
      <c r="P2501"/>
      <c r="Q2501" s="117"/>
    </row>
    <row r="2502" spans="2:17" x14ac:dyDescent="0.25"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/>
      <c r="O2502"/>
      <c r="P2502"/>
      <c r="Q2502" s="117"/>
    </row>
    <row r="2503" spans="2:17" x14ac:dyDescent="0.25"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/>
      <c r="O2503"/>
      <c r="P2503"/>
      <c r="Q2503" s="117"/>
    </row>
    <row r="2504" spans="2:17" x14ac:dyDescent="0.25"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/>
      <c r="O2504"/>
      <c r="P2504"/>
      <c r="Q2504" s="117"/>
    </row>
    <row r="2505" spans="2:17" x14ac:dyDescent="0.25"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/>
      <c r="O2505"/>
      <c r="P2505"/>
      <c r="Q2505" s="117"/>
    </row>
    <row r="2506" spans="2:17" x14ac:dyDescent="0.25"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/>
      <c r="O2506"/>
      <c r="P2506"/>
      <c r="Q2506" s="117"/>
    </row>
    <row r="2507" spans="2:17" x14ac:dyDescent="0.25"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/>
      <c r="O2507"/>
      <c r="P2507"/>
      <c r="Q2507" s="117"/>
    </row>
    <row r="2508" spans="2:17" x14ac:dyDescent="0.25"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/>
      <c r="O2508"/>
      <c r="P2508"/>
      <c r="Q2508" s="117"/>
    </row>
    <row r="2509" spans="2:17" x14ac:dyDescent="0.25"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/>
      <c r="O2509"/>
      <c r="P2509"/>
      <c r="Q2509" s="117"/>
    </row>
    <row r="2510" spans="2:17" x14ac:dyDescent="0.25"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/>
      <c r="O2510"/>
      <c r="P2510"/>
      <c r="Q2510" s="117"/>
    </row>
    <row r="2511" spans="2:17" x14ac:dyDescent="0.25"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/>
      <c r="O2511"/>
      <c r="P2511"/>
      <c r="Q2511" s="117"/>
    </row>
    <row r="2512" spans="2:17" x14ac:dyDescent="0.25"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/>
      <c r="O2512"/>
      <c r="P2512"/>
      <c r="Q2512" s="117"/>
    </row>
    <row r="2513" spans="2:17" x14ac:dyDescent="0.25"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/>
      <c r="O2513"/>
      <c r="P2513"/>
      <c r="Q2513" s="117"/>
    </row>
    <row r="2514" spans="2:17" x14ac:dyDescent="0.25"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/>
      <c r="O2514"/>
      <c r="P2514"/>
      <c r="Q2514" s="117"/>
    </row>
    <row r="2515" spans="2:17" x14ac:dyDescent="0.25"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/>
      <c r="O2515"/>
      <c r="P2515"/>
      <c r="Q2515" s="117"/>
    </row>
    <row r="2516" spans="2:17" x14ac:dyDescent="0.25"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/>
      <c r="O2516"/>
      <c r="P2516"/>
      <c r="Q2516" s="117"/>
    </row>
    <row r="2517" spans="2:17" x14ac:dyDescent="0.25"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/>
      <c r="O2517"/>
      <c r="P2517"/>
      <c r="Q2517" s="117"/>
    </row>
    <row r="2518" spans="2:17" x14ac:dyDescent="0.25"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/>
      <c r="O2518"/>
      <c r="P2518"/>
      <c r="Q2518" s="117"/>
    </row>
    <row r="2519" spans="2:17" x14ac:dyDescent="0.25"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/>
      <c r="O2519"/>
      <c r="P2519"/>
      <c r="Q2519" s="117"/>
    </row>
    <row r="2520" spans="2:17" x14ac:dyDescent="0.25"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/>
      <c r="O2520"/>
      <c r="P2520"/>
      <c r="Q2520" s="117"/>
    </row>
    <row r="2521" spans="2:17" x14ac:dyDescent="0.25"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/>
      <c r="O2521"/>
      <c r="P2521"/>
      <c r="Q2521" s="117"/>
    </row>
    <row r="2522" spans="2:17" x14ac:dyDescent="0.25"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/>
      <c r="O2522"/>
      <c r="P2522"/>
      <c r="Q2522" s="117"/>
    </row>
    <row r="2523" spans="2:17" x14ac:dyDescent="0.25"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/>
      <c r="O2523"/>
      <c r="P2523"/>
      <c r="Q2523" s="117"/>
    </row>
    <row r="2524" spans="2:17" x14ac:dyDescent="0.25"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/>
      <c r="O2524"/>
      <c r="P2524"/>
      <c r="Q2524" s="117"/>
    </row>
    <row r="2525" spans="2:17" x14ac:dyDescent="0.25"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/>
      <c r="O2525"/>
      <c r="P2525"/>
      <c r="Q2525" s="117"/>
    </row>
    <row r="2526" spans="2:17" x14ac:dyDescent="0.25"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/>
      <c r="O2526"/>
      <c r="P2526"/>
      <c r="Q2526" s="117"/>
    </row>
    <row r="2527" spans="2:17" x14ac:dyDescent="0.25"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/>
      <c r="O2527"/>
      <c r="P2527"/>
      <c r="Q2527" s="117"/>
    </row>
    <row r="2528" spans="2:17" x14ac:dyDescent="0.25"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/>
      <c r="O2528"/>
      <c r="P2528"/>
      <c r="Q2528" s="117"/>
    </row>
    <row r="2529" spans="2:17" x14ac:dyDescent="0.25"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/>
      <c r="O2529"/>
      <c r="P2529"/>
      <c r="Q2529" s="117"/>
    </row>
    <row r="2530" spans="2:17" x14ac:dyDescent="0.25"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/>
      <c r="O2530"/>
      <c r="P2530"/>
      <c r="Q2530" s="117"/>
    </row>
    <row r="2531" spans="2:17" x14ac:dyDescent="0.25"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/>
      <c r="O2531"/>
      <c r="P2531"/>
      <c r="Q2531" s="117"/>
    </row>
    <row r="2532" spans="2:17" x14ac:dyDescent="0.25"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/>
      <c r="O2532"/>
      <c r="P2532"/>
      <c r="Q2532" s="117"/>
    </row>
    <row r="2533" spans="2:17" x14ac:dyDescent="0.25"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/>
      <c r="O2533"/>
      <c r="P2533"/>
      <c r="Q2533" s="117"/>
    </row>
    <row r="2534" spans="2:17" x14ac:dyDescent="0.25"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/>
      <c r="O2534"/>
      <c r="P2534"/>
      <c r="Q2534" s="117"/>
    </row>
    <row r="2535" spans="2:17" x14ac:dyDescent="0.25"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/>
      <c r="O2535"/>
      <c r="P2535"/>
      <c r="Q2535" s="117"/>
    </row>
    <row r="2536" spans="2:17" x14ac:dyDescent="0.25"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/>
      <c r="O2536"/>
      <c r="P2536"/>
      <c r="Q2536" s="117"/>
    </row>
    <row r="2537" spans="2:17" x14ac:dyDescent="0.25"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/>
      <c r="O2537"/>
      <c r="P2537"/>
      <c r="Q2537" s="117"/>
    </row>
    <row r="2538" spans="2:17" x14ac:dyDescent="0.25"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/>
      <c r="O2538"/>
      <c r="P2538"/>
      <c r="Q2538" s="117"/>
    </row>
    <row r="2539" spans="2:17" x14ac:dyDescent="0.25"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/>
      <c r="O2539"/>
      <c r="P2539"/>
      <c r="Q2539" s="117"/>
    </row>
    <row r="2540" spans="2:17" x14ac:dyDescent="0.25"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/>
      <c r="O2540"/>
      <c r="P2540"/>
      <c r="Q2540" s="117"/>
    </row>
    <row r="2541" spans="2:17" x14ac:dyDescent="0.25"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/>
      <c r="O2541"/>
      <c r="P2541"/>
      <c r="Q2541" s="117"/>
    </row>
    <row r="2542" spans="2:17" x14ac:dyDescent="0.25"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/>
      <c r="O2542"/>
      <c r="P2542"/>
      <c r="Q2542" s="117"/>
    </row>
    <row r="2543" spans="2:17" x14ac:dyDescent="0.25"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/>
      <c r="O2543"/>
      <c r="P2543"/>
      <c r="Q2543" s="117"/>
    </row>
    <row r="2544" spans="2:17" x14ac:dyDescent="0.25"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/>
      <c r="O2544"/>
      <c r="P2544"/>
      <c r="Q2544" s="117"/>
    </row>
    <row r="2545" spans="2:17" x14ac:dyDescent="0.25"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/>
      <c r="O2545"/>
      <c r="P2545"/>
      <c r="Q2545" s="117"/>
    </row>
    <row r="2546" spans="2:17" x14ac:dyDescent="0.25"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/>
      <c r="O2546"/>
      <c r="P2546"/>
      <c r="Q2546" s="117"/>
    </row>
    <row r="2547" spans="2:17" x14ac:dyDescent="0.25"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/>
      <c r="O2547"/>
      <c r="P2547"/>
      <c r="Q2547" s="117"/>
    </row>
    <row r="2548" spans="2:17" x14ac:dyDescent="0.25"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/>
      <c r="O2548"/>
      <c r="P2548"/>
      <c r="Q2548" s="117"/>
    </row>
    <row r="2549" spans="2:17" x14ac:dyDescent="0.25"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/>
      <c r="O2549"/>
      <c r="P2549"/>
      <c r="Q2549" s="117"/>
    </row>
    <row r="2550" spans="2:17" x14ac:dyDescent="0.25"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/>
      <c r="O2550"/>
      <c r="P2550"/>
      <c r="Q2550" s="117"/>
    </row>
    <row r="2551" spans="2:17" x14ac:dyDescent="0.25"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/>
      <c r="O2551"/>
      <c r="P2551"/>
      <c r="Q2551" s="117"/>
    </row>
    <row r="2552" spans="2:17" x14ac:dyDescent="0.25"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/>
      <c r="O2552"/>
      <c r="P2552"/>
      <c r="Q2552" s="117"/>
    </row>
    <row r="2553" spans="2:17" x14ac:dyDescent="0.25"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/>
      <c r="O2553"/>
      <c r="P2553"/>
      <c r="Q2553" s="117"/>
    </row>
    <row r="2554" spans="2:17" x14ac:dyDescent="0.25"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/>
      <c r="O2554"/>
      <c r="P2554"/>
      <c r="Q2554" s="117"/>
    </row>
    <row r="2555" spans="2:17" x14ac:dyDescent="0.25"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/>
      <c r="O2555"/>
      <c r="P2555"/>
      <c r="Q2555" s="117"/>
    </row>
    <row r="2556" spans="2:17" x14ac:dyDescent="0.25"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/>
      <c r="O2556"/>
      <c r="P2556"/>
      <c r="Q2556" s="117"/>
    </row>
    <row r="2557" spans="2:17" x14ac:dyDescent="0.25"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/>
      <c r="O2557"/>
      <c r="P2557"/>
      <c r="Q2557" s="117"/>
    </row>
    <row r="2558" spans="2:17" x14ac:dyDescent="0.25"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/>
      <c r="O2558"/>
      <c r="P2558"/>
      <c r="Q2558" s="117"/>
    </row>
    <row r="2559" spans="2:17" x14ac:dyDescent="0.25"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/>
      <c r="O2559"/>
      <c r="P2559"/>
      <c r="Q2559" s="117"/>
    </row>
    <row r="2560" spans="2:17" x14ac:dyDescent="0.25"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/>
      <c r="O2560"/>
      <c r="P2560"/>
      <c r="Q2560" s="117"/>
    </row>
    <row r="2561" spans="2:17" x14ac:dyDescent="0.25"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/>
      <c r="O2561"/>
      <c r="P2561"/>
      <c r="Q2561" s="117"/>
    </row>
    <row r="2562" spans="2:17" x14ac:dyDescent="0.25"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/>
      <c r="O2562"/>
      <c r="P2562"/>
      <c r="Q2562" s="117"/>
    </row>
    <row r="2563" spans="2:17" x14ac:dyDescent="0.25"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/>
      <c r="O2563"/>
      <c r="P2563"/>
      <c r="Q2563" s="117"/>
    </row>
    <row r="2564" spans="2:17" x14ac:dyDescent="0.25"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/>
      <c r="O2564"/>
      <c r="P2564"/>
      <c r="Q2564" s="117"/>
    </row>
    <row r="2565" spans="2:17" x14ac:dyDescent="0.25"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/>
      <c r="O2565"/>
      <c r="P2565"/>
      <c r="Q2565" s="117"/>
    </row>
    <row r="2566" spans="2:17" x14ac:dyDescent="0.25"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/>
      <c r="O2566"/>
      <c r="P2566"/>
      <c r="Q2566" s="117"/>
    </row>
    <row r="2567" spans="2:17" x14ac:dyDescent="0.25"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/>
      <c r="O2567"/>
      <c r="P2567"/>
      <c r="Q2567" s="117"/>
    </row>
    <row r="2568" spans="2:17" x14ac:dyDescent="0.25"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/>
      <c r="O2568"/>
      <c r="P2568"/>
      <c r="Q2568" s="117"/>
    </row>
    <row r="2569" spans="2:17" x14ac:dyDescent="0.25"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/>
      <c r="O2569"/>
      <c r="P2569"/>
      <c r="Q2569" s="117"/>
    </row>
    <row r="2570" spans="2:17" x14ac:dyDescent="0.25"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/>
      <c r="O2570"/>
      <c r="P2570"/>
      <c r="Q2570" s="117"/>
    </row>
    <row r="2571" spans="2:17" x14ac:dyDescent="0.25"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/>
      <c r="O2571"/>
      <c r="P2571"/>
      <c r="Q2571" s="117"/>
    </row>
    <row r="2572" spans="2:17" x14ac:dyDescent="0.25"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/>
      <c r="O2572"/>
      <c r="P2572"/>
      <c r="Q2572" s="117"/>
    </row>
    <row r="2573" spans="2:17" x14ac:dyDescent="0.25"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/>
      <c r="O2573"/>
      <c r="P2573"/>
      <c r="Q2573" s="117"/>
    </row>
    <row r="2574" spans="2:17" x14ac:dyDescent="0.25"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/>
      <c r="O2574"/>
      <c r="P2574"/>
      <c r="Q2574" s="117"/>
    </row>
    <row r="2575" spans="2:17" x14ac:dyDescent="0.25"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/>
      <c r="O2575"/>
      <c r="P2575"/>
      <c r="Q2575" s="117"/>
    </row>
    <row r="2576" spans="2:17" x14ac:dyDescent="0.25"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/>
      <c r="O2576"/>
      <c r="P2576"/>
      <c r="Q2576" s="117"/>
    </row>
    <row r="2577" spans="2:17" x14ac:dyDescent="0.25"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/>
      <c r="O2577"/>
      <c r="P2577"/>
      <c r="Q2577" s="117"/>
    </row>
    <row r="2578" spans="2:17" x14ac:dyDescent="0.25"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/>
      <c r="O2578"/>
      <c r="P2578"/>
      <c r="Q2578" s="117"/>
    </row>
    <row r="2579" spans="2:17" x14ac:dyDescent="0.25"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/>
      <c r="O2579"/>
      <c r="P2579"/>
      <c r="Q2579" s="117"/>
    </row>
    <row r="2580" spans="2:17" x14ac:dyDescent="0.25"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/>
      <c r="O2580"/>
      <c r="P2580"/>
      <c r="Q2580" s="117"/>
    </row>
    <row r="2581" spans="2:17" x14ac:dyDescent="0.25">
      <c r="B2581" s="18"/>
      <c r="C2581" s="18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/>
      <c r="O2581"/>
      <c r="P2581"/>
      <c r="Q2581" s="117"/>
    </row>
    <row r="2582" spans="2:17" x14ac:dyDescent="0.25">
      <c r="B2582" s="18"/>
      <c r="C2582" s="18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/>
      <c r="O2582"/>
      <c r="P2582"/>
      <c r="Q2582" s="117"/>
    </row>
    <row r="2583" spans="2:17" x14ac:dyDescent="0.25">
      <c r="B2583" s="18"/>
      <c r="C2583" s="18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/>
      <c r="O2583"/>
      <c r="P2583"/>
      <c r="Q2583" s="117"/>
    </row>
    <row r="2584" spans="2:17" x14ac:dyDescent="0.25">
      <c r="B2584" s="18"/>
      <c r="C2584" s="18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/>
      <c r="O2584"/>
      <c r="P2584"/>
      <c r="Q2584" s="117"/>
    </row>
    <row r="2585" spans="2:17" x14ac:dyDescent="0.25">
      <c r="B2585" s="18"/>
      <c r="C2585" s="18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/>
      <c r="O2585"/>
      <c r="P2585"/>
      <c r="Q2585" s="117"/>
    </row>
    <row r="2586" spans="2:17" x14ac:dyDescent="0.25">
      <c r="B2586" s="18"/>
      <c r="C2586" s="18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/>
      <c r="O2586"/>
      <c r="P2586"/>
      <c r="Q2586" s="117"/>
    </row>
    <row r="2587" spans="2:17" x14ac:dyDescent="0.25">
      <c r="B2587" s="18"/>
      <c r="C2587" s="18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/>
      <c r="O2587"/>
      <c r="P2587"/>
      <c r="Q2587" s="117"/>
    </row>
    <row r="2588" spans="2:17" x14ac:dyDescent="0.25">
      <c r="B2588" s="18"/>
      <c r="C2588" s="18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/>
      <c r="O2588"/>
      <c r="P2588"/>
      <c r="Q2588" s="117"/>
    </row>
    <row r="2589" spans="2:17" x14ac:dyDescent="0.25">
      <c r="B2589" s="18"/>
      <c r="C2589" s="18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/>
      <c r="O2589"/>
      <c r="P2589"/>
      <c r="Q2589" s="117"/>
    </row>
    <row r="2590" spans="2:17" x14ac:dyDescent="0.25">
      <c r="B2590" s="18"/>
      <c r="C2590" s="18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/>
      <c r="O2590"/>
      <c r="P2590"/>
      <c r="Q2590" s="117"/>
    </row>
    <row r="2591" spans="2:17" x14ac:dyDescent="0.25">
      <c r="B2591" s="18"/>
      <c r="C2591" s="18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/>
      <c r="O2591"/>
      <c r="P2591"/>
      <c r="Q2591" s="117"/>
    </row>
    <row r="2592" spans="2:17" x14ac:dyDescent="0.25">
      <c r="B2592" s="18"/>
      <c r="C2592" s="18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/>
      <c r="O2592"/>
      <c r="P2592"/>
      <c r="Q2592" s="117"/>
    </row>
    <row r="2593" spans="2:17" x14ac:dyDescent="0.25">
      <c r="B2593" s="18"/>
      <c r="C2593" s="18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/>
      <c r="O2593"/>
      <c r="P2593"/>
      <c r="Q2593" s="117"/>
    </row>
    <row r="2594" spans="2:17" x14ac:dyDescent="0.25">
      <c r="B2594" s="18"/>
      <c r="C2594" s="18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/>
      <c r="O2594"/>
      <c r="P2594"/>
      <c r="Q2594" s="117"/>
    </row>
    <row r="2595" spans="2:17" x14ac:dyDescent="0.25">
      <c r="B2595" s="18"/>
      <c r="C2595" s="18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/>
      <c r="O2595"/>
      <c r="P2595"/>
      <c r="Q2595" s="117"/>
    </row>
    <row r="2596" spans="2:17" x14ac:dyDescent="0.25">
      <c r="B2596" s="18"/>
      <c r="C2596" s="18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/>
      <c r="O2596"/>
      <c r="P2596"/>
      <c r="Q2596" s="117"/>
    </row>
    <row r="2597" spans="2:17" x14ac:dyDescent="0.25">
      <c r="B2597" s="18"/>
      <c r="C2597" s="18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/>
      <c r="O2597"/>
      <c r="P2597"/>
      <c r="Q2597" s="117"/>
    </row>
    <row r="2598" spans="2:17" x14ac:dyDescent="0.25">
      <c r="B2598" s="18"/>
      <c r="C2598" s="18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/>
      <c r="O2598"/>
      <c r="P2598"/>
      <c r="Q2598" s="117"/>
    </row>
    <row r="2599" spans="2:17" x14ac:dyDescent="0.25">
      <c r="B2599" s="18"/>
      <c r="C2599" s="18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/>
      <c r="O2599"/>
      <c r="P2599"/>
      <c r="Q2599" s="117"/>
    </row>
    <row r="2600" spans="2:17" x14ac:dyDescent="0.25">
      <c r="B2600" s="18"/>
      <c r="C2600" s="18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/>
      <c r="O2600"/>
      <c r="P2600"/>
      <c r="Q2600" s="117"/>
    </row>
    <row r="2601" spans="2:17" x14ac:dyDescent="0.25">
      <c r="B2601" s="18"/>
      <c r="C2601" s="18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/>
      <c r="O2601"/>
      <c r="P2601"/>
      <c r="Q2601" s="117"/>
    </row>
    <row r="2602" spans="2:17" x14ac:dyDescent="0.25">
      <c r="B2602" s="18"/>
      <c r="C2602" s="18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/>
      <c r="O2602"/>
      <c r="P2602"/>
      <c r="Q2602" s="117"/>
    </row>
    <row r="2603" spans="2:17" x14ac:dyDescent="0.25">
      <c r="B2603" s="18"/>
      <c r="C2603" s="18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/>
      <c r="O2603"/>
      <c r="P2603"/>
      <c r="Q2603" s="117"/>
    </row>
    <row r="2604" spans="2:17" x14ac:dyDescent="0.25">
      <c r="B2604" s="18"/>
      <c r="C2604" s="18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/>
      <c r="O2604"/>
      <c r="P2604"/>
      <c r="Q2604" s="117"/>
    </row>
    <row r="2605" spans="2:17" x14ac:dyDescent="0.25">
      <c r="B2605" s="18"/>
      <c r="C2605" s="18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/>
      <c r="O2605"/>
      <c r="P2605"/>
      <c r="Q2605" s="117"/>
    </row>
    <row r="2606" spans="2:17" x14ac:dyDescent="0.25">
      <c r="B2606" s="18"/>
      <c r="C2606" s="18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/>
      <c r="O2606"/>
      <c r="P2606"/>
      <c r="Q2606" s="117"/>
    </row>
    <row r="2607" spans="2:17" x14ac:dyDescent="0.25">
      <c r="B2607" s="18"/>
      <c r="C2607" s="18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/>
      <c r="O2607"/>
      <c r="P2607"/>
      <c r="Q2607" s="117"/>
    </row>
    <row r="2608" spans="2:17" x14ac:dyDescent="0.25">
      <c r="B2608" s="18"/>
      <c r="C2608" s="18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/>
      <c r="O2608"/>
      <c r="P2608"/>
      <c r="Q2608" s="117"/>
    </row>
    <row r="2609" spans="2:17" x14ac:dyDescent="0.25">
      <c r="B2609" s="18"/>
      <c r="C2609" s="18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/>
      <c r="O2609"/>
      <c r="P2609"/>
      <c r="Q2609" s="117"/>
    </row>
    <row r="2610" spans="2:17" x14ac:dyDescent="0.25">
      <c r="B2610" s="18"/>
      <c r="C2610" s="18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/>
      <c r="O2610"/>
      <c r="P2610"/>
      <c r="Q2610" s="117"/>
    </row>
    <row r="2611" spans="2:17" x14ac:dyDescent="0.25">
      <c r="B2611" s="18"/>
      <c r="C2611" s="18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/>
      <c r="O2611"/>
      <c r="P2611"/>
      <c r="Q2611" s="117"/>
    </row>
    <row r="2612" spans="2:17" x14ac:dyDescent="0.25">
      <c r="B2612" s="18"/>
      <c r="C2612" s="18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/>
      <c r="O2612"/>
      <c r="P2612"/>
      <c r="Q2612" s="117"/>
    </row>
    <row r="2613" spans="2:17" x14ac:dyDescent="0.25">
      <c r="B2613" s="18"/>
      <c r="C2613" s="18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/>
      <c r="O2613"/>
      <c r="P2613"/>
      <c r="Q2613" s="117"/>
    </row>
    <row r="2614" spans="2:17" x14ac:dyDescent="0.25">
      <c r="B2614" s="18"/>
      <c r="C2614" s="18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/>
      <c r="O2614"/>
      <c r="P2614"/>
      <c r="Q2614" s="117"/>
    </row>
    <row r="2615" spans="2:17" x14ac:dyDescent="0.25">
      <c r="B2615" s="18"/>
      <c r="C2615" s="18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/>
      <c r="O2615"/>
      <c r="P2615"/>
      <c r="Q2615" s="117"/>
    </row>
    <row r="2616" spans="2:17" x14ac:dyDescent="0.25">
      <c r="B2616" s="18"/>
      <c r="C2616" s="18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/>
      <c r="O2616"/>
      <c r="P2616"/>
      <c r="Q2616" s="117"/>
    </row>
    <row r="2617" spans="2:17" x14ac:dyDescent="0.25">
      <c r="B2617" s="18"/>
      <c r="C2617" s="18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/>
      <c r="O2617"/>
      <c r="P2617"/>
      <c r="Q2617" s="117"/>
    </row>
    <row r="2618" spans="2:17" x14ac:dyDescent="0.25">
      <c r="B2618" s="18"/>
      <c r="C2618" s="18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/>
      <c r="O2618"/>
      <c r="P2618"/>
      <c r="Q2618" s="117"/>
    </row>
    <row r="2619" spans="2:17" x14ac:dyDescent="0.25">
      <c r="B2619" s="18"/>
      <c r="C2619" s="18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/>
      <c r="O2619"/>
      <c r="P2619"/>
      <c r="Q2619" s="117"/>
    </row>
    <row r="2620" spans="2:17" x14ac:dyDescent="0.25">
      <c r="B2620" s="18"/>
      <c r="C2620" s="18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/>
      <c r="O2620"/>
      <c r="P2620"/>
      <c r="Q2620" s="117"/>
    </row>
    <row r="2621" spans="2:17" x14ac:dyDescent="0.25">
      <c r="B2621" s="18"/>
      <c r="C2621" s="18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/>
      <c r="O2621"/>
      <c r="P2621"/>
      <c r="Q2621" s="117"/>
    </row>
    <row r="2622" spans="2:17" x14ac:dyDescent="0.25">
      <c r="B2622" s="18"/>
      <c r="C2622" s="18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/>
      <c r="O2622"/>
      <c r="P2622"/>
      <c r="Q2622" s="117"/>
    </row>
    <row r="2623" spans="2:17" x14ac:dyDescent="0.25">
      <c r="B2623" s="18"/>
      <c r="C2623" s="18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/>
      <c r="O2623"/>
      <c r="P2623"/>
      <c r="Q2623" s="117"/>
    </row>
    <row r="2624" spans="2:17" x14ac:dyDescent="0.25">
      <c r="B2624" s="18"/>
      <c r="C2624" s="18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/>
      <c r="O2624"/>
      <c r="P2624"/>
      <c r="Q2624" s="117"/>
    </row>
    <row r="2625" spans="2:17" x14ac:dyDescent="0.25">
      <c r="B2625" s="18"/>
      <c r="C2625" s="18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/>
      <c r="O2625"/>
      <c r="P2625"/>
      <c r="Q2625" s="117"/>
    </row>
    <row r="2626" spans="2:17" x14ac:dyDescent="0.25">
      <c r="B2626" s="18"/>
      <c r="C2626" s="18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/>
      <c r="O2626"/>
      <c r="P2626"/>
      <c r="Q2626" s="117"/>
    </row>
    <row r="2627" spans="2:17" x14ac:dyDescent="0.25">
      <c r="B2627" s="18"/>
      <c r="C2627" s="18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/>
      <c r="O2627"/>
      <c r="P2627"/>
      <c r="Q2627" s="117"/>
    </row>
    <row r="2628" spans="2:17" x14ac:dyDescent="0.25">
      <c r="B2628" s="18"/>
      <c r="C2628" s="18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/>
      <c r="O2628"/>
      <c r="P2628"/>
      <c r="Q2628" s="117"/>
    </row>
    <row r="2629" spans="2:17" x14ac:dyDescent="0.25">
      <c r="B2629" s="18"/>
      <c r="C2629" s="18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/>
      <c r="O2629"/>
      <c r="P2629"/>
      <c r="Q2629" s="117"/>
    </row>
    <row r="2630" spans="2:17" x14ac:dyDescent="0.25">
      <c r="B2630" s="18"/>
      <c r="C2630" s="18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/>
      <c r="O2630"/>
      <c r="P2630"/>
      <c r="Q2630" s="117"/>
    </row>
    <row r="2631" spans="2:17" x14ac:dyDescent="0.25">
      <c r="B2631" s="18"/>
      <c r="C2631" s="18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/>
      <c r="O2631"/>
      <c r="P2631"/>
      <c r="Q2631" s="117"/>
    </row>
    <row r="2632" spans="2:17" x14ac:dyDescent="0.25">
      <c r="B2632" s="18"/>
      <c r="C2632" s="18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/>
      <c r="O2632"/>
      <c r="P2632"/>
      <c r="Q2632" s="117"/>
    </row>
    <row r="2633" spans="2:17" x14ac:dyDescent="0.25">
      <c r="B2633" s="18"/>
      <c r="C2633" s="18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/>
      <c r="O2633"/>
      <c r="P2633"/>
      <c r="Q2633" s="117"/>
    </row>
    <row r="2634" spans="2:17" x14ac:dyDescent="0.25">
      <c r="B2634" s="18"/>
      <c r="C2634" s="18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/>
      <c r="O2634"/>
      <c r="P2634"/>
      <c r="Q2634" s="117"/>
    </row>
    <row r="2635" spans="2:17" x14ac:dyDescent="0.25">
      <c r="B2635" s="18"/>
      <c r="C2635" s="18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/>
      <c r="O2635"/>
      <c r="P2635"/>
      <c r="Q2635" s="117"/>
    </row>
    <row r="2636" spans="2:17" x14ac:dyDescent="0.25">
      <c r="B2636" s="18"/>
      <c r="C2636" s="18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/>
      <c r="O2636"/>
      <c r="P2636"/>
      <c r="Q2636" s="117"/>
    </row>
    <row r="2637" spans="2:17" x14ac:dyDescent="0.25">
      <c r="B2637" s="18"/>
      <c r="C2637" s="18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/>
      <c r="O2637"/>
      <c r="P2637"/>
      <c r="Q2637" s="117"/>
    </row>
    <row r="2638" spans="2:17" x14ac:dyDescent="0.25">
      <c r="B2638" s="18"/>
      <c r="C2638" s="18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/>
      <c r="O2638"/>
      <c r="P2638"/>
      <c r="Q2638" s="117"/>
    </row>
    <row r="2639" spans="2:17" x14ac:dyDescent="0.25">
      <c r="B2639" s="18"/>
      <c r="C2639" s="18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/>
      <c r="O2639"/>
      <c r="P2639"/>
      <c r="Q2639" s="117"/>
    </row>
    <row r="2640" spans="2:17" x14ac:dyDescent="0.25">
      <c r="B2640" s="18"/>
      <c r="C2640" s="18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/>
      <c r="O2640"/>
      <c r="P2640"/>
      <c r="Q2640" s="117"/>
    </row>
    <row r="2641" spans="2:17" x14ac:dyDescent="0.25">
      <c r="B2641" s="18"/>
      <c r="C2641" s="18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/>
      <c r="O2641"/>
      <c r="P2641"/>
      <c r="Q2641" s="117"/>
    </row>
    <row r="2642" spans="2:17" x14ac:dyDescent="0.25">
      <c r="B2642" s="18"/>
      <c r="C2642" s="18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/>
      <c r="O2642"/>
      <c r="P2642"/>
      <c r="Q2642" s="117"/>
    </row>
    <row r="2643" spans="2:17" x14ac:dyDescent="0.25">
      <c r="B2643" s="18"/>
      <c r="C2643" s="18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/>
      <c r="O2643"/>
      <c r="P2643"/>
      <c r="Q2643" s="117"/>
    </row>
    <row r="2644" spans="2:17" x14ac:dyDescent="0.25">
      <c r="B2644" s="18"/>
      <c r="C2644" s="18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/>
      <c r="O2644"/>
      <c r="P2644"/>
      <c r="Q2644" s="117"/>
    </row>
    <row r="2645" spans="2:17" x14ac:dyDescent="0.25">
      <c r="B2645" s="18"/>
      <c r="C2645" s="18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/>
      <c r="O2645"/>
      <c r="P2645"/>
      <c r="Q2645" s="117"/>
    </row>
    <row r="2646" spans="2:17" x14ac:dyDescent="0.25">
      <c r="B2646" s="18"/>
      <c r="C2646" s="18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/>
      <c r="O2646"/>
      <c r="P2646"/>
      <c r="Q2646" s="117"/>
    </row>
    <row r="2647" spans="2:17" x14ac:dyDescent="0.25">
      <c r="B2647" s="18"/>
      <c r="C2647" s="18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/>
      <c r="O2647"/>
      <c r="P2647"/>
      <c r="Q2647" s="117"/>
    </row>
    <row r="2648" spans="2:17" x14ac:dyDescent="0.25">
      <c r="B2648" s="18"/>
      <c r="C2648" s="18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/>
      <c r="O2648"/>
      <c r="P2648"/>
      <c r="Q2648" s="117"/>
    </row>
    <row r="2649" spans="2:17" x14ac:dyDescent="0.25">
      <c r="B2649" s="18"/>
      <c r="C2649" s="18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/>
      <c r="O2649"/>
      <c r="P2649"/>
      <c r="Q2649" s="117"/>
    </row>
    <row r="2650" spans="2:17" x14ac:dyDescent="0.25">
      <c r="B2650" s="18"/>
      <c r="C2650" s="18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/>
      <c r="O2650"/>
      <c r="P2650"/>
      <c r="Q2650" s="117"/>
    </row>
    <row r="2651" spans="2:17" x14ac:dyDescent="0.25">
      <c r="B2651" s="18"/>
      <c r="C2651" s="18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/>
      <c r="O2651"/>
      <c r="P2651"/>
      <c r="Q2651" s="117"/>
    </row>
    <row r="2652" spans="2:17" x14ac:dyDescent="0.25">
      <c r="B2652" s="18"/>
      <c r="C2652" s="18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/>
      <c r="O2652"/>
      <c r="P2652"/>
      <c r="Q2652" s="117"/>
    </row>
    <row r="2653" spans="2:17" x14ac:dyDescent="0.25">
      <c r="B2653" s="18"/>
      <c r="C2653" s="18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/>
      <c r="O2653"/>
      <c r="P2653"/>
      <c r="Q2653" s="117"/>
    </row>
    <row r="2654" spans="2:17" x14ac:dyDescent="0.25">
      <c r="B2654" s="18"/>
      <c r="C2654" s="18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/>
      <c r="O2654"/>
      <c r="P2654"/>
      <c r="Q2654" s="117"/>
    </row>
    <row r="2655" spans="2:17" x14ac:dyDescent="0.25">
      <c r="B2655" s="18"/>
      <c r="C2655" s="18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/>
      <c r="O2655"/>
      <c r="P2655"/>
      <c r="Q2655" s="117"/>
    </row>
    <row r="2656" spans="2:17" x14ac:dyDescent="0.25">
      <c r="B2656" s="18"/>
      <c r="C2656" s="18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/>
      <c r="O2656"/>
      <c r="P2656"/>
      <c r="Q2656" s="117"/>
    </row>
    <row r="2657" spans="2:17" x14ac:dyDescent="0.25">
      <c r="B2657" s="18"/>
      <c r="C2657" s="18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/>
      <c r="O2657"/>
      <c r="P2657"/>
      <c r="Q2657" s="117"/>
    </row>
    <row r="2658" spans="2:17" x14ac:dyDescent="0.25">
      <c r="B2658" s="18"/>
      <c r="C2658" s="18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/>
      <c r="O2658"/>
      <c r="P2658"/>
      <c r="Q2658" s="117"/>
    </row>
    <row r="2659" spans="2:17" x14ac:dyDescent="0.25">
      <c r="B2659" s="18"/>
      <c r="C2659" s="18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/>
      <c r="O2659"/>
      <c r="P2659"/>
      <c r="Q2659" s="117"/>
    </row>
    <row r="2660" spans="2:17" x14ac:dyDescent="0.25">
      <c r="B2660" s="18"/>
      <c r="C2660" s="18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/>
      <c r="O2660"/>
      <c r="P2660"/>
      <c r="Q2660" s="117"/>
    </row>
    <row r="2661" spans="2:17" x14ac:dyDescent="0.25">
      <c r="B2661" s="18"/>
      <c r="C2661" s="18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/>
      <c r="O2661"/>
      <c r="P2661"/>
      <c r="Q2661" s="117"/>
    </row>
    <row r="2662" spans="2:17" x14ac:dyDescent="0.25">
      <c r="B2662" s="18"/>
      <c r="C2662" s="18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/>
      <c r="O2662"/>
      <c r="P2662"/>
      <c r="Q2662" s="117"/>
    </row>
    <row r="2663" spans="2:17" x14ac:dyDescent="0.25">
      <c r="B2663" s="18"/>
      <c r="C2663" s="18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/>
      <c r="O2663"/>
      <c r="P2663"/>
      <c r="Q2663" s="117"/>
    </row>
    <row r="2664" spans="2:17" x14ac:dyDescent="0.25">
      <c r="B2664" s="18"/>
      <c r="C2664" s="18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/>
      <c r="O2664"/>
      <c r="P2664"/>
      <c r="Q2664" s="117"/>
    </row>
    <row r="2665" spans="2:17" x14ac:dyDescent="0.25">
      <c r="B2665" s="18"/>
      <c r="C2665" s="18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/>
      <c r="O2665"/>
      <c r="P2665"/>
      <c r="Q2665" s="117"/>
    </row>
    <row r="2666" spans="2:17" x14ac:dyDescent="0.25">
      <c r="B2666" s="18"/>
      <c r="C2666" s="18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/>
      <c r="O2666"/>
      <c r="P2666"/>
      <c r="Q2666" s="117"/>
    </row>
    <row r="2667" spans="2:17" x14ac:dyDescent="0.25">
      <c r="B2667" s="18"/>
      <c r="C2667" s="18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/>
      <c r="O2667"/>
      <c r="P2667"/>
      <c r="Q2667" s="117"/>
    </row>
    <row r="2668" spans="2:17" x14ac:dyDescent="0.25">
      <c r="B2668" s="18"/>
      <c r="C2668" s="18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/>
      <c r="O2668"/>
      <c r="P2668"/>
      <c r="Q2668" s="117"/>
    </row>
    <row r="2669" spans="2:17" x14ac:dyDescent="0.25">
      <c r="B2669" s="18"/>
      <c r="C2669" s="18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/>
      <c r="O2669"/>
      <c r="P2669"/>
      <c r="Q2669" s="117"/>
    </row>
    <row r="2670" spans="2:17" x14ac:dyDescent="0.25">
      <c r="B2670" s="18"/>
      <c r="C2670" s="18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/>
      <c r="O2670"/>
      <c r="P2670"/>
      <c r="Q2670" s="117"/>
    </row>
    <row r="2671" spans="2:17" x14ac:dyDescent="0.25">
      <c r="B2671" s="18"/>
      <c r="C2671" s="18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/>
      <c r="O2671"/>
      <c r="P2671"/>
      <c r="Q2671" s="117"/>
    </row>
    <row r="2672" spans="2:17" x14ac:dyDescent="0.25">
      <c r="B2672" s="18"/>
      <c r="C2672" s="18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/>
      <c r="O2672"/>
      <c r="P2672"/>
      <c r="Q2672" s="117"/>
    </row>
    <row r="2673" spans="2:17" x14ac:dyDescent="0.25">
      <c r="B2673" s="18"/>
      <c r="C2673" s="18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/>
      <c r="O2673"/>
      <c r="P2673"/>
      <c r="Q2673" s="117"/>
    </row>
    <row r="2674" spans="2:17" x14ac:dyDescent="0.25">
      <c r="B2674" s="18"/>
      <c r="C2674" s="18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/>
      <c r="O2674"/>
      <c r="P2674"/>
      <c r="Q2674" s="117"/>
    </row>
    <row r="2675" spans="2:17" x14ac:dyDescent="0.25">
      <c r="B2675" s="18"/>
      <c r="C2675" s="18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/>
      <c r="O2675"/>
      <c r="P2675"/>
      <c r="Q2675" s="117"/>
    </row>
    <row r="2676" spans="2:17" x14ac:dyDescent="0.25">
      <c r="B2676" s="18"/>
      <c r="C2676" s="18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/>
      <c r="O2676"/>
      <c r="P2676"/>
      <c r="Q2676" s="117"/>
    </row>
    <row r="2677" spans="2:17" x14ac:dyDescent="0.25">
      <c r="B2677" s="18"/>
      <c r="C2677" s="18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/>
      <c r="O2677"/>
      <c r="P2677"/>
      <c r="Q2677" s="117"/>
    </row>
    <row r="2678" spans="2:17" x14ac:dyDescent="0.25">
      <c r="B2678" s="18"/>
      <c r="C2678" s="18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/>
      <c r="O2678"/>
      <c r="P2678"/>
      <c r="Q2678" s="117"/>
    </row>
    <row r="2679" spans="2:17" x14ac:dyDescent="0.25">
      <c r="B2679" s="18"/>
      <c r="C2679" s="18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/>
      <c r="O2679"/>
      <c r="P2679"/>
      <c r="Q2679" s="117"/>
    </row>
    <row r="2680" spans="2:17" x14ac:dyDescent="0.25">
      <c r="B2680" s="18"/>
      <c r="C2680" s="18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/>
      <c r="O2680"/>
      <c r="P2680"/>
      <c r="Q2680" s="117"/>
    </row>
    <row r="2681" spans="2:17" x14ac:dyDescent="0.25">
      <c r="B2681" s="18"/>
      <c r="C2681" s="18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/>
      <c r="O2681"/>
      <c r="P2681"/>
      <c r="Q2681" s="117"/>
    </row>
    <row r="2682" spans="2:17" x14ac:dyDescent="0.25">
      <c r="B2682" s="18"/>
      <c r="C2682" s="18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/>
      <c r="O2682"/>
      <c r="P2682"/>
      <c r="Q2682" s="117"/>
    </row>
    <row r="2683" spans="2:17" x14ac:dyDescent="0.25">
      <c r="B2683" s="18"/>
      <c r="C2683" s="18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/>
      <c r="O2683"/>
      <c r="P2683"/>
      <c r="Q2683" s="117"/>
    </row>
    <row r="2684" spans="2:17" x14ac:dyDescent="0.25">
      <c r="B2684" s="18"/>
      <c r="C2684" s="18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/>
      <c r="O2684"/>
      <c r="P2684"/>
      <c r="Q2684" s="117"/>
    </row>
    <row r="2685" spans="2:17" x14ac:dyDescent="0.25">
      <c r="B2685" s="18"/>
      <c r="C2685" s="18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/>
      <c r="O2685"/>
      <c r="P2685"/>
      <c r="Q2685" s="117"/>
    </row>
    <row r="2686" spans="2:17" x14ac:dyDescent="0.25">
      <c r="B2686" s="18"/>
      <c r="C2686" s="18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/>
      <c r="O2686"/>
      <c r="P2686"/>
      <c r="Q2686" s="117"/>
    </row>
    <row r="2687" spans="2:17" x14ac:dyDescent="0.25">
      <c r="B2687" s="18"/>
      <c r="C2687" s="18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/>
      <c r="O2687"/>
      <c r="P2687"/>
      <c r="Q2687" s="117"/>
    </row>
    <row r="2688" spans="2:17" x14ac:dyDescent="0.25">
      <c r="B2688" s="18"/>
      <c r="C2688" s="18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/>
      <c r="O2688"/>
      <c r="P2688"/>
      <c r="Q2688" s="117"/>
    </row>
    <row r="2689" spans="2:17" x14ac:dyDescent="0.25">
      <c r="B2689" s="18"/>
      <c r="C2689" s="18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/>
      <c r="O2689"/>
      <c r="P2689"/>
      <c r="Q2689" s="117"/>
    </row>
    <row r="2690" spans="2:17" x14ac:dyDescent="0.25">
      <c r="B2690" s="18"/>
      <c r="C2690" s="18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/>
      <c r="O2690"/>
      <c r="P2690"/>
      <c r="Q2690" s="117"/>
    </row>
    <row r="2691" spans="2:17" x14ac:dyDescent="0.25">
      <c r="B2691" s="18"/>
      <c r="C2691" s="18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/>
      <c r="O2691"/>
      <c r="P2691"/>
      <c r="Q2691" s="117"/>
    </row>
    <row r="2692" spans="2:17" x14ac:dyDescent="0.25">
      <c r="B2692" s="18"/>
      <c r="C2692" s="18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/>
      <c r="O2692"/>
      <c r="P2692"/>
      <c r="Q2692" s="117"/>
    </row>
    <row r="2693" spans="2:17" x14ac:dyDescent="0.25">
      <c r="B2693" s="18"/>
      <c r="C2693" s="18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/>
      <c r="O2693"/>
      <c r="P2693"/>
      <c r="Q2693" s="117"/>
    </row>
    <row r="2694" spans="2:17" x14ac:dyDescent="0.25">
      <c r="B2694" s="18"/>
      <c r="C2694" s="18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/>
      <c r="O2694"/>
      <c r="P2694"/>
      <c r="Q2694" s="117"/>
    </row>
    <row r="2695" spans="2:17" x14ac:dyDescent="0.25">
      <c r="B2695" s="18"/>
      <c r="C2695" s="18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/>
      <c r="O2695"/>
      <c r="P2695"/>
      <c r="Q2695" s="117"/>
    </row>
    <row r="2696" spans="2:17" x14ac:dyDescent="0.25">
      <c r="B2696" s="18"/>
      <c r="C2696" s="18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/>
      <c r="O2696"/>
      <c r="P2696"/>
      <c r="Q2696" s="117"/>
    </row>
    <row r="2697" spans="2:17" x14ac:dyDescent="0.25">
      <c r="B2697" s="18"/>
      <c r="C2697" s="18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/>
      <c r="O2697"/>
      <c r="P2697"/>
      <c r="Q2697" s="117"/>
    </row>
    <row r="2698" spans="2:17" x14ac:dyDescent="0.25">
      <c r="B2698" s="18"/>
      <c r="C2698" s="18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/>
      <c r="O2698"/>
      <c r="P2698"/>
      <c r="Q2698" s="117"/>
    </row>
    <row r="2699" spans="2:17" x14ac:dyDescent="0.25">
      <c r="B2699" s="18"/>
      <c r="C2699" s="18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/>
      <c r="O2699"/>
      <c r="P2699"/>
      <c r="Q2699" s="117"/>
    </row>
    <row r="2700" spans="2:17" x14ac:dyDescent="0.25">
      <c r="B2700" s="18"/>
      <c r="C2700" s="18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/>
      <c r="O2700"/>
      <c r="P2700"/>
      <c r="Q2700" s="117"/>
    </row>
    <row r="2701" spans="2:17" x14ac:dyDescent="0.25">
      <c r="B2701" s="18"/>
      <c r="C2701" s="18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/>
      <c r="O2701"/>
      <c r="P2701"/>
      <c r="Q2701" s="117"/>
    </row>
    <row r="2702" spans="2:17" x14ac:dyDescent="0.25">
      <c r="B2702" s="18"/>
      <c r="C2702" s="18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/>
      <c r="O2702"/>
      <c r="P2702"/>
      <c r="Q2702" s="117"/>
    </row>
    <row r="2703" spans="2:17" x14ac:dyDescent="0.25">
      <c r="B2703" s="18"/>
      <c r="C2703" s="18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/>
      <c r="O2703"/>
      <c r="P2703"/>
      <c r="Q2703" s="117"/>
    </row>
    <row r="2704" spans="2:17" x14ac:dyDescent="0.25">
      <c r="B2704" s="18"/>
      <c r="C2704" s="18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/>
      <c r="O2704"/>
      <c r="P2704"/>
      <c r="Q2704" s="117"/>
    </row>
    <row r="2705" spans="2:17" x14ac:dyDescent="0.25">
      <c r="B2705" s="18"/>
      <c r="C2705" s="18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/>
      <c r="O2705"/>
      <c r="P2705"/>
      <c r="Q2705" s="117"/>
    </row>
    <row r="2706" spans="2:17" x14ac:dyDescent="0.25">
      <c r="B2706" s="18"/>
      <c r="C2706" s="18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/>
      <c r="O2706"/>
      <c r="P2706"/>
      <c r="Q2706" s="117"/>
    </row>
    <row r="2707" spans="2:17" x14ac:dyDescent="0.25">
      <c r="B2707" s="18"/>
      <c r="C2707" s="18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/>
      <c r="O2707"/>
      <c r="P2707"/>
      <c r="Q2707" s="117"/>
    </row>
    <row r="2708" spans="2:17" x14ac:dyDescent="0.25">
      <c r="B2708" s="18"/>
      <c r="C2708" s="18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/>
      <c r="O2708"/>
      <c r="P2708"/>
      <c r="Q2708" s="117"/>
    </row>
    <row r="2709" spans="2:17" x14ac:dyDescent="0.25">
      <c r="B2709" s="18"/>
      <c r="C2709" s="18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/>
      <c r="O2709"/>
      <c r="P2709"/>
      <c r="Q2709" s="117"/>
    </row>
    <row r="2710" spans="2:17" x14ac:dyDescent="0.25">
      <c r="B2710" s="18"/>
      <c r="C2710" s="18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/>
      <c r="O2710"/>
      <c r="P2710"/>
      <c r="Q2710" s="117"/>
    </row>
    <row r="2711" spans="2:17" x14ac:dyDescent="0.25">
      <c r="B2711" s="18"/>
      <c r="C2711" s="18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/>
      <c r="O2711"/>
      <c r="P2711"/>
      <c r="Q2711" s="117"/>
    </row>
    <row r="2712" spans="2:17" x14ac:dyDescent="0.25">
      <c r="B2712" s="18"/>
      <c r="C2712" s="18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/>
      <c r="O2712"/>
      <c r="P2712"/>
      <c r="Q2712" s="117"/>
    </row>
    <row r="2713" spans="2:17" x14ac:dyDescent="0.25">
      <c r="B2713" s="18"/>
      <c r="C2713" s="18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/>
      <c r="O2713"/>
      <c r="P2713"/>
      <c r="Q2713" s="117"/>
    </row>
    <row r="2714" spans="2:17" x14ac:dyDescent="0.25">
      <c r="B2714" s="18"/>
      <c r="C2714" s="18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/>
      <c r="O2714"/>
      <c r="P2714"/>
      <c r="Q2714" s="117"/>
    </row>
    <row r="2715" spans="2:17" x14ac:dyDescent="0.25">
      <c r="B2715" s="18"/>
      <c r="C2715" s="18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/>
      <c r="O2715"/>
      <c r="P2715"/>
      <c r="Q2715" s="117"/>
    </row>
    <row r="2716" spans="2:17" x14ac:dyDescent="0.25">
      <c r="B2716" s="18"/>
      <c r="C2716" s="18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/>
      <c r="O2716"/>
      <c r="P2716"/>
      <c r="Q2716" s="117"/>
    </row>
    <row r="2717" spans="2:17" x14ac:dyDescent="0.25">
      <c r="B2717" s="18"/>
      <c r="C2717" s="18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/>
      <c r="O2717"/>
      <c r="P2717"/>
      <c r="Q2717" s="117"/>
    </row>
    <row r="2718" spans="2:17" x14ac:dyDescent="0.25">
      <c r="B2718" s="18"/>
      <c r="C2718" s="18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/>
      <c r="O2718"/>
      <c r="P2718"/>
      <c r="Q2718" s="117"/>
    </row>
    <row r="2719" spans="2:17" x14ac:dyDescent="0.25">
      <c r="B2719" s="18"/>
      <c r="C2719" s="18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/>
      <c r="O2719"/>
      <c r="P2719"/>
      <c r="Q2719" s="117"/>
    </row>
    <row r="2720" spans="2:17" x14ac:dyDescent="0.25">
      <c r="B2720" s="18"/>
      <c r="C2720" s="18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/>
      <c r="O2720"/>
      <c r="P2720"/>
      <c r="Q2720" s="117"/>
    </row>
    <row r="2721" spans="2:17" x14ac:dyDescent="0.25">
      <c r="B2721" s="18"/>
      <c r="C2721" s="18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/>
      <c r="O2721"/>
      <c r="P2721"/>
      <c r="Q2721" s="117"/>
    </row>
    <row r="2722" spans="2:17" x14ac:dyDescent="0.25">
      <c r="B2722" s="18"/>
      <c r="C2722" s="18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/>
      <c r="O2722"/>
      <c r="P2722"/>
      <c r="Q2722" s="117"/>
    </row>
    <row r="2723" spans="2:17" x14ac:dyDescent="0.25">
      <c r="B2723" s="18"/>
      <c r="C2723" s="18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/>
      <c r="O2723"/>
      <c r="P2723"/>
      <c r="Q2723" s="117"/>
    </row>
    <row r="2724" spans="2:17" x14ac:dyDescent="0.25">
      <c r="B2724" s="18"/>
      <c r="C2724" s="18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/>
      <c r="O2724"/>
      <c r="P2724"/>
      <c r="Q2724" s="117"/>
    </row>
    <row r="2725" spans="2:17" x14ac:dyDescent="0.25">
      <c r="B2725" s="18"/>
      <c r="C2725" s="18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/>
      <c r="O2725"/>
      <c r="P2725"/>
      <c r="Q2725" s="117"/>
    </row>
    <row r="2726" spans="2:17" x14ac:dyDescent="0.25">
      <c r="B2726" s="18"/>
      <c r="C2726" s="18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/>
      <c r="O2726"/>
      <c r="P2726"/>
      <c r="Q2726" s="117"/>
    </row>
    <row r="2727" spans="2:17" x14ac:dyDescent="0.25">
      <c r="B2727" s="18"/>
      <c r="C2727" s="18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/>
      <c r="O2727"/>
      <c r="P2727"/>
      <c r="Q2727" s="117"/>
    </row>
    <row r="2728" spans="2:17" x14ac:dyDescent="0.25">
      <c r="B2728" s="18"/>
      <c r="C2728" s="18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/>
      <c r="O2728"/>
      <c r="P2728"/>
      <c r="Q2728" s="117"/>
    </row>
    <row r="2729" spans="2:17" x14ac:dyDescent="0.25">
      <c r="B2729" s="18"/>
      <c r="C2729" s="18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/>
      <c r="O2729"/>
      <c r="P2729"/>
      <c r="Q2729" s="117"/>
    </row>
    <row r="2730" spans="2:17" x14ac:dyDescent="0.25">
      <c r="B2730" s="18"/>
      <c r="C2730" s="18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/>
      <c r="O2730"/>
      <c r="P2730"/>
      <c r="Q2730" s="117"/>
    </row>
    <row r="2731" spans="2:17" x14ac:dyDescent="0.25">
      <c r="B2731" s="18"/>
      <c r="C2731" s="18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/>
      <c r="O2731"/>
      <c r="P2731"/>
      <c r="Q2731" s="117"/>
    </row>
    <row r="2732" spans="2:17" x14ac:dyDescent="0.25">
      <c r="B2732" s="18"/>
      <c r="C2732" s="18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/>
      <c r="O2732"/>
      <c r="P2732"/>
      <c r="Q2732" s="117"/>
    </row>
    <row r="2733" spans="2:17" x14ac:dyDescent="0.25">
      <c r="B2733" s="18"/>
      <c r="C2733" s="18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/>
      <c r="O2733"/>
      <c r="P2733"/>
      <c r="Q2733" s="117"/>
    </row>
    <row r="2734" spans="2:17" x14ac:dyDescent="0.25">
      <c r="B2734" s="18"/>
      <c r="C2734" s="18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/>
      <c r="O2734"/>
      <c r="P2734"/>
      <c r="Q2734" s="117"/>
    </row>
    <row r="2735" spans="2:17" x14ac:dyDescent="0.25">
      <c r="B2735" s="18"/>
      <c r="C2735" s="18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/>
      <c r="O2735"/>
      <c r="P2735"/>
      <c r="Q2735" s="117"/>
    </row>
    <row r="2736" spans="2:17" x14ac:dyDescent="0.25">
      <c r="B2736" s="18"/>
      <c r="C2736" s="18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/>
      <c r="O2736"/>
      <c r="P2736"/>
      <c r="Q2736" s="117"/>
    </row>
    <row r="2737" spans="2:17" x14ac:dyDescent="0.25">
      <c r="B2737" s="18"/>
      <c r="C2737" s="18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/>
      <c r="O2737"/>
      <c r="P2737"/>
      <c r="Q2737" s="117"/>
    </row>
    <row r="2738" spans="2:17" x14ac:dyDescent="0.25">
      <c r="B2738" s="18"/>
      <c r="C2738" s="18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/>
      <c r="O2738"/>
      <c r="P2738"/>
      <c r="Q2738" s="117"/>
    </row>
    <row r="2739" spans="2:17" x14ac:dyDescent="0.25">
      <c r="B2739" s="18"/>
      <c r="C2739" s="18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/>
      <c r="O2739"/>
      <c r="P2739"/>
      <c r="Q2739" s="117"/>
    </row>
    <row r="2740" spans="2:17" x14ac:dyDescent="0.25">
      <c r="B2740" s="18"/>
      <c r="C2740" s="18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/>
      <c r="O2740"/>
      <c r="P2740"/>
      <c r="Q2740" s="117"/>
    </row>
    <row r="2741" spans="2:17" x14ac:dyDescent="0.25">
      <c r="B2741" s="18"/>
      <c r="C2741" s="18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/>
      <c r="O2741"/>
      <c r="P2741"/>
      <c r="Q2741" s="117"/>
    </row>
    <row r="2742" spans="2:17" x14ac:dyDescent="0.25">
      <c r="B2742" s="18"/>
      <c r="C2742" s="18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/>
      <c r="O2742"/>
      <c r="P2742"/>
      <c r="Q2742" s="117"/>
    </row>
    <row r="2743" spans="2:17" x14ac:dyDescent="0.25">
      <c r="B2743" s="18"/>
      <c r="C2743" s="18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/>
      <c r="O2743"/>
      <c r="P2743"/>
      <c r="Q2743" s="117"/>
    </row>
    <row r="2744" spans="2:17" x14ac:dyDescent="0.25">
      <c r="B2744" s="18"/>
      <c r="C2744" s="18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/>
      <c r="O2744"/>
      <c r="P2744"/>
      <c r="Q2744" s="117"/>
    </row>
    <row r="2745" spans="2:17" x14ac:dyDescent="0.25">
      <c r="B2745" s="18"/>
      <c r="C2745" s="18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/>
      <c r="O2745"/>
      <c r="P2745"/>
      <c r="Q2745" s="117"/>
    </row>
    <row r="2746" spans="2:17" x14ac:dyDescent="0.25">
      <c r="B2746" s="18"/>
      <c r="C2746" s="18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/>
      <c r="O2746"/>
      <c r="P2746"/>
      <c r="Q2746" s="117"/>
    </row>
    <row r="2747" spans="2:17" x14ac:dyDescent="0.25">
      <c r="B2747" s="18"/>
      <c r="C2747" s="18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/>
      <c r="O2747"/>
      <c r="P2747"/>
      <c r="Q2747" s="117"/>
    </row>
    <row r="2748" spans="2:17" x14ac:dyDescent="0.25">
      <c r="B2748" s="18"/>
      <c r="C2748" s="18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/>
      <c r="O2748"/>
      <c r="P2748"/>
      <c r="Q2748" s="117"/>
    </row>
    <row r="2749" spans="2:17" x14ac:dyDescent="0.25">
      <c r="B2749" s="18"/>
      <c r="C2749" s="18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/>
      <c r="O2749"/>
      <c r="P2749"/>
      <c r="Q2749" s="117"/>
    </row>
    <row r="2750" spans="2:17" x14ac:dyDescent="0.25">
      <c r="B2750" s="18"/>
      <c r="C2750" s="18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/>
      <c r="O2750"/>
      <c r="P2750"/>
      <c r="Q2750" s="117"/>
    </row>
    <row r="2751" spans="2:17" x14ac:dyDescent="0.25">
      <c r="B2751" s="18"/>
      <c r="C2751" s="18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/>
      <c r="O2751"/>
      <c r="P2751"/>
      <c r="Q2751" s="117"/>
    </row>
    <row r="2752" spans="2:17" x14ac:dyDescent="0.25">
      <c r="B2752" s="18"/>
      <c r="C2752" s="18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/>
      <c r="O2752"/>
      <c r="P2752"/>
      <c r="Q2752" s="117"/>
    </row>
    <row r="2753" spans="2:17" x14ac:dyDescent="0.25">
      <c r="B2753" s="18"/>
      <c r="C2753" s="18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/>
      <c r="O2753"/>
      <c r="P2753"/>
      <c r="Q2753" s="117"/>
    </row>
    <row r="2754" spans="2:17" x14ac:dyDescent="0.25">
      <c r="B2754" s="18"/>
      <c r="C2754" s="18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/>
      <c r="O2754"/>
      <c r="P2754"/>
      <c r="Q2754" s="117"/>
    </row>
    <row r="2755" spans="2:17" x14ac:dyDescent="0.25">
      <c r="B2755" s="18"/>
      <c r="C2755" s="18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/>
      <c r="O2755"/>
      <c r="P2755"/>
      <c r="Q2755" s="117"/>
    </row>
    <row r="2756" spans="2:17" x14ac:dyDescent="0.25">
      <c r="B2756" s="18"/>
      <c r="C2756" s="18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/>
      <c r="O2756"/>
      <c r="P2756"/>
      <c r="Q2756" s="117"/>
    </row>
    <row r="2757" spans="2:17" x14ac:dyDescent="0.25">
      <c r="B2757" s="18"/>
      <c r="C2757" s="18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/>
      <c r="O2757"/>
      <c r="P2757"/>
      <c r="Q2757" s="117"/>
    </row>
    <row r="2758" spans="2:17" x14ac:dyDescent="0.25">
      <c r="B2758" s="18"/>
      <c r="C2758" s="18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/>
      <c r="O2758"/>
      <c r="P2758"/>
      <c r="Q2758" s="117"/>
    </row>
    <row r="2759" spans="2:17" x14ac:dyDescent="0.25">
      <c r="B2759" s="18"/>
      <c r="C2759" s="18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/>
      <c r="O2759"/>
      <c r="P2759"/>
      <c r="Q2759" s="117"/>
    </row>
    <row r="2760" spans="2:17" x14ac:dyDescent="0.25">
      <c r="B2760" s="18"/>
      <c r="C2760" s="18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/>
      <c r="O2760"/>
      <c r="P2760"/>
      <c r="Q2760" s="117"/>
    </row>
    <row r="2761" spans="2:17" x14ac:dyDescent="0.25">
      <c r="B2761" s="18"/>
      <c r="C2761" s="18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/>
      <c r="O2761"/>
      <c r="P2761"/>
      <c r="Q2761" s="117"/>
    </row>
    <row r="2762" spans="2:17" x14ac:dyDescent="0.25">
      <c r="B2762" s="18"/>
      <c r="C2762" s="18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/>
      <c r="O2762"/>
      <c r="P2762"/>
      <c r="Q2762" s="117"/>
    </row>
    <row r="2763" spans="2:17" x14ac:dyDescent="0.25">
      <c r="B2763" s="18"/>
      <c r="C2763" s="18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/>
      <c r="O2763"/>
      <c r="P2763"/>
      <c r="Q2763" s="117"/>
    </row>
    <row r="2764" spans="2:17" x14ac:dyDescent="0.25">
      <c r="B2764" s="18"/>
      <c r="C2764" s="18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/>
      <c r="O2764"/>
      <c r="P2764"/>
      <c r="Q2764" s="117"/>
    </row>
    <row r="2765" spans="2:17" x14ac:dyDescent="0.25">
      <c r="B2765" s="18"/>
      <c r="C2765" s="18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/>
      <c r="O2765"/>
      <c r="P2765"/>
      <c r="Q2765" s="117"/>
    </row>
    <row r="2766" spans="2:17" x14ac:dyDescent="0.25">
      <c r="B2766" s="18"/>
      <c r="C2766" s="18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/>
      <c r="O2766"/>
      <c r="P2766"/>
      <c r="Q2766" s="117"/>
    </row>
    <row r="2767" spans="2:17" x14ac:dyDescent="0.25">
      <c r="B2767" s="18"/>
      <c r="C2767" s="18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/>
      <c r="O2767"/>
      <c r="P2767"/>
      <c r="Q2767" s="117"/>
    </row>
    <row r="2768" spans="2:17" x14ac:dyDescent="0.25">
      <c r="B2768" s="18"/>
      <c r="C2768" s="18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/>
      <c r="O2768"/>
      <c r="P2768"/>
      <c r="Q2768" s="117"/>
    </row>
    <row r="2769" spans="2:17" x14ac:dyDescent="0.25">
      <c r="B2769" s="18"/>
      <c r="C2769" s="18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/>
      <c r="O2769"/>
      <c r="P2769"/>
      <c r="Q2769" s="117"/>
    </row>
    <row r="2770" spans="2:17" x14ac:dyDescent="0.25">
      <c r="B2770" s="18"/>
      <c r="C2770" s="18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/>
      <c r="O2770"/>
      <c r="P2770"/>
      <c r="Q2770" s="117"/>
    </row>
    <row r="2771" spans="2:17" x14ac:dyDescent="0.25">
      <c r="B2771" s="18"/>
      <c r="C2771" s="18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/>
      <c r="O2771"/>
      <c r="P2771"/>
      <c r="Q2771" s="117"/>
    </row>
    <row r="2772" spans="2:17" x14ac:dyDescent="0.25">
      <c r="B2772" s="18"/>
      <c r="C2772" s="18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/>
      <c r="O2772"/>
      <c r="P2772"/>
      <c r="Q2772" s="117"/>
    </row>
    <row r="2773" spans="2:17" x14ac:dyDescent="0.25">
      <c r="B2773" s="18"/>
      <c r="C2773" s="18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/>
      <c r="O2773"/>
      <c r="P2773"/>
      <c r="Q2773" s="117"/>
    </row>
    <row r="2774" spans="2:17" x14ac:dyDescent="0.25">
      <c r="B2774" s="18"/>
      <c r="C2774" s="18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/>
      <c r="O2774"/>
      <c r="P2774"/>
      <c r="Q2774" s="117"/>
    </row>
    <row r="2775" spans="2:17" x14ac:dyDescent="0.25">
      <c r="B2775" s="18"/>
      <c r="C2775" s="18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/>
      <c r="O2775"/>
      <c r="P2775"/>
      <c r="Q2775" s="117"/>
    </row>
    <row r="2776" spans="2:17" x14ac:dyDescent="0.25">
      <c r="B2776" s="18"/>
      <c r="C2776" s="18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/>
      <c r="O2776"/>
      <c r="P2776"/>
      <c r="Q2776" s="117"/>
    </row>
    <row r="2777" spans="2:17" x14ac:dyDescent="0.25">
      <c r="B2777" s="18"/>
      <c r="C2777" s="18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/>
      <c r="O2777"/>
      <c r="P2777"/>
      <c r="Q2777" s="117"/>
    </row>
    <row r="2778" spans="2:17" x14ac:dyDescent="0.25">
      <c r="B2778" s="18"/>
      <c r="C2778" s="18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/>
      <c r="O2778"/>
      <c r="P2778"/>
      <c r="Q2778" s="117"/>
    </row>
    <row r="2779" spans="2:17" x14ac:dyDescent="0.25">
      <c r="B2779" s="18"/>
      <c r="C2779" s="18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/>
      <c r="O2779"/>
      <c r="P2779"/>
      <c r="Q2779" s="117"/>
    </row>
    <row r="2780" spans="2:17" x14ac:dyDescent="0.25">
      <c r="B2780" s="18"/>
      <c r="C2780" s="18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/>
      <c r="O2780"/>
      <c r="P2780"/>
      <c r="Q2780" s="117"/>
    </row>
    <row r="2781" spans="2:17" x14ac:dyDescent="0.25">
      <c r="B2781" s="18"/>
      <c r="C2781" s="18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/>
      <c r="O2781"/>
      <c r="P2781"/>
      <c r="Q2781" s="117"/>
    </row>
    <row r="2782" spans="2:17" x14ac:dyDescent="0.25">
      <c r="B2782" s="18"/>
      <c r="C2782" s="18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/>
      <c r="O2782"/>
      <c r="P2782"/>
      <c r="Q2782" s="117"/>
    </row>
    <row r="2783" spans="2:17" x14ac:dyDescent="0.25">
      <c r="B2783" s="18"/>
      <c r="C2783" s="18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/>
      <c r="O2783"/>
      <c r="P2783"/>
      <c r="Q2783" s="117"/>
    </row>
    <row r="2784" spans="2:17" x14ac:dyDescent="0.25">
      <c r="B2784" s="18"/>
      <c r="C2784" s="18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/>
      <c r="O2784"/>
      <c r="P2784"/>
      <c r="Q2784" s="117"/>
    </row>
    <row r="2785" spans="2:17" x14ac:dyDescent="0.25">
      <c r="B2785" s="18"/>
      <c r="C2785" s="18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/>
      <c r="O2785"/>
      <c r="P2785"/>
      <c r="Q2785" s="117"/>
    </row>
    <row r="2786" spans="2:17" x14ac:dyDescent="0.25">
      <c r="B2786" s="18"/>
      <c r="C2786" s="18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/>
      <c r="O2786"/>
      <c r="P2786"/>
      <c r="Q2786" s="117"/>
    </row>
    <row r="2787" spans="2:17" x14ac:dyDescent="0.25">
      <c r="B2787" s="18"/>
      <c r="C2787" s="18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/>
      <c r="O2787"/>
      <c r="P2787"/>
      <c r="Q2787" s="117"/>
    </row>
    <row r="2788" spans="2:17" x14ac:dyDescent="0.25">
      <c r="B2788" s="18"/>
      <c r="C2788" s="18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/>
      <c r="O2788"/>
      <c r="P2788"/>
      <c r="Q2788" s="117"/>
    </row>
    <row r="2789" spans="2:17" x14ac:dyDescent="0.25">
      <c r="B2789" s="18"/>
      <c r="C2789" s="18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/>
      <c r="O2789"/>
      <c r="P2789"/>
      <c r="Q2789" s="117"/>
    </row>
    <row r="2790" spans="2:17" x14ac:dyDescent="0.25">
      <c r="B2790" s="18"/>
      <c r="C2790" s="18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/>
      <c r="O2790"/>
      <c r="P2790"/>
      <c r="Q2790" s="117"/>
    </row>
    <row r="2791" spans="2:17" x14ac:dyDescent="0.25">
      <c r="B2791" s="18"/>
      <c r="C2791" s="18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/>
      <c r="O2791"/>
      <c r="P2791"/>
      <c r="Q2791" s="117"/>
    </row>
    <row r="2792" spans="2:17" x14ac:dyDescent="0.25">
      <c r="B2792" s="18"/>
      <c r="C2792" s="18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/>
      <c r="O2792"/>
      <c r="P2792"/>
      <c r="Q2792" s="117"/>
    </row>
    <row r="2793" spans="2:17" x14ac:dyDescent="0.25">
      <c r="B2793" s="18"/>
      <c r="C2793" s="18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/>
      <c r="O2793"/>
      <c r="P2793"/>
      <c r="Q2793" s="117"/>
    </row>
    <row r="2794" spans="2:17" x14ac:dyDescent="0.25">
      <c r="B2794" s="18"/>
      <c r="C2794" s="18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/>
      <c r="O2794"/>
      <c r="P2794"/>
      <c r="Q2794" s="117"/>
    </row>
    <row r="2795" spans="2:17" x14ac:dyDescent="0.25">
      <c r="B2795" s="18"/>
      <c r="C2795" s="18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/>
      <c r="O2795"/>
      <c r="P2795"/>
      <c r="Q2795" s="117"/>
    </row>
    <row r="2796" spans="2:17" x14ac:dyDescent="0.25">
      <c r="B2796" s="18"/>
      <c r="C2796" s="18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/>
      <c r="O2796"/>
      <c r="P2796"/>
      <c r="Q2796" s="117"/>
    </row>
    <row r="2797" spans="2:17" x14ac:dyDescent="0.25">
      <c r="B2797" s="18"/>
      <c r="C2797" s="18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/>
      <c r="O2797"/>
      <c r="P2797"/>
      <c r="Q2797" s="117"/>
    </row>
    <row r="2798" spans="2:17" x14ac:dyDescent="0.25">
      <c r="B2798" s="18"/>
      <c r="C2798" s="18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/>
      <c r="O2798"/>
      <c r="P2798"/>
      <c r="Q2798" s="117"/>
    </row>
    <row r="2799" spans="2:17" x14ac:dyDescent="0.25">
      <c r="B2799" s="18"/>
      <c r="C2799" s="18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/>
      <c r="O2799"/>
      <c r="P2799"/>
      <c r="Q2799" s="117"/>
    </row>
    <row r="2800" spans="2:17" x14ac:dyDescent="0.25">
      <c r="B2800" s="18"/>
      <c r="C2800" s="18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/>
      <c r="O2800"/>
      <c r="P2800"/>
      <c r="Q2800" s="117"/>
    </row>
    <row r="2801" spans="2:17" x14ac:dyDescent="0.25">
      <c r="B2801" s="18"/>
      <c r="C2801" s="18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/>
      <c r="O2801"/>
      <c r="P2801"/>
      <c r="Q2801" s="117"/>
    </row>
    <row r="2802" spans="2:17" x14ac:dyDescent="0.25">
      <c r="B2802" s="18"/>
      <c r="C2802" s="18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/>
      <c r="O2802"/>
      <c r="P2802"/>
      <c r="Q2802" s="117"/>
    </row>
    <row r="2803" spans="2:17" x14ac:dyDescent="0.25">
      <c r="B2803" s="18"/>
      <c r="C2803" s="18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/>
      <c r="O2803"/>
      <c r="P2803"/>
      <c r="Q2803" s="117"/>
    </row>
    <row r="2804" spans="2:17" x14ac:dyDescent="0.25">
      <c r="B2804" s="18"/>
      <c r="C2804" s="18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/>
      <c r="O2804"/>
      <c r="P2804"/>
      <c r="Q2804" s="117"/>
    </row>
    <row r="2805" spans="2:17" x14ac:dyDescent="0.25">
      <c r="B2805" s="18"/>
      <c r="C2805" s="18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/>
      <c r="O2805"/>
      <c r="P2805"/>
      <c r="Q2805" s="117"/>
    </row>
    <row r="2806" spans="2:17" x14ac:dyDescent="0.25">
      <c r="B2806" s="18"/>
      <c r="C2806" s="18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/>
      <c r="O2806"/>
      <c r="P2806"/>
      <c r="Q2806" s="117"/>
    </row>
    <row r="2807" spans="2:17" x14ac:dyDescent="0.25">
      <c r="B2807" s="18"/>
      <c r="C2807" s="18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/>
      <c r="O2807"/>
      <c r="P2807"/>
      <c r="Q2807" s="117"/>
    </row>
    <row r="2808" spans="2:17" x14ac:dyDescent="0.25">
      <c r="B2808" s="18"/>
      <c r="C2808" s="18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/>
      <c r="O2808"/>
      <c r="P2808"/>
      <c r="Q2808" s="117"/>
    </row>
    <row r="2809" spans="2:17" x14ac:dyDescent="0.25">
      <c r="B2809" s="18"/>
      <c r="C2809" s="18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/>
      <c r="O2809"/>
      <c r="P2809"/>
      <c r="Q2809" s="117"/>
    </row>
    <row r="2810" spans="2:17" x14ac:dyDescent="0.25">
      <c r="B2810" s="18"/>
      <c r="C2810" s="18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/>
      <c r="O2810"/>
      <c r="P2810"/>
      <c r="Q2810" s="117"/>
    </row>
    <row r="2811" spans="2:17" x14ac:dyDescent="0.25">
      <c r="B2811" s="18"/>
      <c r="C2811" s="18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/>
      <c r="O2811"/>
      <c r="P2811"/>
      <c r="Q2811" s="117"/>
    </row>
    <row r="2812" spans="2:17" x14ac:dyDescent="0.25">
      <c r="B2812" s="18"/>
      <c r="C2812" s="18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/>
      <c r="O2812"/>
      <c r="P2812"/>
      <c r="Q2812" s="117"/>
    </row>
    <row r="2813" spans="2:17" x14ac:dyDescent="0.25">
      <c r="B2813" s="18"/>
      <c r="C2813" s="18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/>
      <c r="O2813"/>
      <c r="P2813"/>
      <c r="Q2813" s="117"/>
    </row>
    <row r="2814" spans="2:17" x14ac:dyDescent="0.25">
      <c r="B2814" s="18"/>
      <c r="C2814" s="18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/>
      <c r="O2814"/>
      <c r="P2814"/>
      <c r="Q2814" s="117"/>
    </row>
    <row r="2815" spans="2:17" x14ac:dyDescent="0.25">
      <c r="B2815" s="18"/>
      <c r="C2815" s="18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/>
      <c r="O2815"/>
      <c r="P2815"/>
      <c r="Q2815" s="117"/>
    </row>
    <row r="2816" spans="2:17" x14ac:dyDescent="0.25">
      <c r="B2816" s="18"/>
      <c r="C2816" s="18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/>
      <c r="O2816"/>
      <c r="P2816"/>
      <c r="Q2816" s="117"/>
    </row>
    <row r="2817" spans="2:17" x14ac:dyDescent="0.25">
      <c r="B2817" s="18"/>
      <c r="C2817" s="18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/>
      <c r="O2817"/>
      <c r="P2817"/>
      <c r="Q2817" s="117"/>
    </row>
    <row r="2818" spans="2:17" x14ac:dyDescent="0.25">
      <c r="B2818" s="18"/>
      <c r="C2818" s="18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/>
      <c r="O2818"/>
      <c r="P2818"/>
      <c r="Q2818" s="117"/>
    </row>
    <row r="2819" spans="2:17" x14ac:dyDescent="0.25">
      <c r="B2819" s="18"/>
      <c r="C2819" s="18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/>
      <c r="O2819"/>
      <c r="P2819"/>
      <c r="Q2819" s="117"/>
    </row>
    <row r="2820" spans="2:17" x14ac:dyDescent="0.25">
      <c r="B2820" s="18"/>
      <c r="C2820" s="18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/>
      <c r="O2820"/>
      <c r="P2820"/>
      <c r="Q2820" s="117"/>
    </row>
    <row r="2821" spans="2:17" x14ac:dyDescent="0.25">
      <c r="B2821" s="18"/>
      <c r="C2821" s="18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/>
      <c r="O2821"/>
      <c r="P2821"/>
      <c r="Q2821" s="117"/>
    </row>
    <row r="2822" spans="2:17" x14ac:dyDescent="0.25">
      <c r="B2822" s="18"/>
      <c r="C2822" s="18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/>
      <c r="O2822"/>
      <c r="P2822"/>
      <c r="Q2822" s="117"/>
    </row>
    <row r="2823" spans="2:17" x14ac:dyDescent="0.25">
      <c r="B2823" s="18"/>
      <c r="C2823" s="18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/>
      <c r="O2823"/>
      <c r="P2823"/>
      <c r="Q2823" s="117"/>
    </row>
    <row r="2824" spans="2:17" x14ac:dyDescent="0.25">
      <c r="B2824" s="18"/>
      <c r="C2824" s="18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/>
      <c r="O2824"/>
      <c r="P2824"/>
      <c r="Q2824" s="117"/>
    </row>
    <row r="2825" spans="2:17" x14ac:dyDescent="0.25">
      <c r="B2825" s="18"/>
      <c r="C2825" s="18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/>
      <c r="O2825"/>
      <c r="P2825"/>
      <c r="Q2825" s="117"/>
    </row>
    <row r="2826" spans="2:17" x14ac:dyDescent="0.25">
      <c r="B2826" s="18"/>
      <c r="C2826" s="18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/>
      <c r="O2826"/>
      <c r="P2826"/>
      <c r="Q2826" s="117"/>
    </row>
    <row r="2827" spans="2:17" x14ac:dyDescent="0.25">
      <c r="B2827" s="18"/>
      <c r="C2827" s="18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/>
      <c r="O2827"/>
      <c r="P2827"/>
      <c r="Q2827" s="117"/>
    </row>
    <row r="2828" spans="2:17" x14ac:dyDescent="0.25">
      <c r="B2828" s="18"/>
      <c r="C2828" s="18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/>
      <c r="O2828"/>
      <c r="P2828"/>
      <c r="Q2828" s="117"/>
    </row>
    <row r="2829" spans="2:17" x14ac:dyDescent="0.25">
      <c r="B2829" s="18"/>
      <c r="C2829" s="18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/>
      <c r="O2829"/>
      <c r="P2829"/>
      <c r="Q2829" s="117"/>
    </row>
    <row r="2830" spans="2:17" x14ac:dyDescent="0.25">
      <c r="B2830" s="18"/>
      <c r="C2830" s="18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/>
      <c r="O2830"/>
      <c r="P2830"/>
      <c r="Q2830" s="117"/>
    </row>
    <row r="2831" spans="2:17" x14ac:dyDescent="0.25">
      <c r="B2831" s="18"/>
      <c r="C2831" s="18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/>
      <c r="O2831"/>
      <c r="P2831"/>
      <c r="Q2831" s="117"/>
    </row>
    <row r="2832" spans="2:17" x14ac:dyDescent="0.25">
      <c r="B2832" s="18"/>
      <c r="C2832" s="18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/>
      <c r="O2832"/>
      <c r="P2832"/>
      <c r="Q2832" s="117"/>
    </row>
    <row r="2833" spans="2:17" x14ac:dyDescent="0.25">
      <c r="B2833" s="18"/>
      <c r="C2833" s="18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/>
      <c r="O2833"/>
      <c r="P2833"/>
      <c r="Q2833" s="117"/>
    </row>
    <row r="2834" spans="2:17" x14ac:dyDescent="0.25">
      <c r="B2834" s="18"/>
      <c r="C2834" s="18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/>
      <c r="O2834"/>
      <c r="P2834"/>
      <c r="Q2834" s="117"/>
    </row>
    <row r="2835" spans="2:17" x14ac:dyDescent="0.25">
      <c r="B2835" s="18"/>
      <c r="C2835" s="18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/>
      <c r="O2835"/>
      <c r="P2835"/>
      <c r="Q2835" s="117"/>
    </row>
    <row r="2836" spans="2:17" x14ac:dyDescent="0.25">
      <c r="B2836" s="18"/>
      <c r="C2836" s="18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/>
      <c r="O2836"/>
      <c r="P2836"/>
      <c r="Q2836" s="117"/>
    </row>
    <row r="2837" spans="2:17" x14ac:dyDescent="0.25">
      <c r="B2837" s="18"/>
      <c r="C2837" s="18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/>
      <c r="O2837"/>
      <c r="P2837"/>
      <c r="Q2837" s="117"/>
    </row>
    <row r="2838" spans="2:17" x14ac:dyDescent="0.25">
      <c r="B2838" s="18"/>
      <c r="C2838" s="18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/>
      <c r="O2838"/>
      <c r="P2838"/>
      <c r="Q2838" s="117"/>
    </row>
    <row r="2839" spans="2:17" x14ac:dyDescent="0.25">
      <c r="B2839" s="18"/>
      <c r="C2839" s="18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/>
      <c r="O2839"/>
      <c r="P2839"/>
      <c r="Q2839" s="117"/>
    </row>
    <row r="2840" spans="2:17" x14ac:dyDescent="0.25">
      <c r="B2840" s="18"/>
      <c r="C2840" s="18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/>
      <c r="O2840"/>
      <c r="P2840"/>
      <c r="Q2840" s="117"/>
    </row>
    <row r="2841" spans="2:17" x14ac:dyDescent="0.25">
      <c r="B2841" s="18"/>
      <c r="C2841" s="18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/>
      <c r="O2841"/>
      <c r="P2841"/>
      <c r="Q2841" s="117"/>
    </row>
    <row r="2842" spans="2:17" x14ac:dyDescent="0.25">
      <c r="B2842" s="18"/>
      <c r="C2842" s="18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/>
      <c r="O2842"/>
      <c r="P2842"/>
      <c r="Q2842" s="117"/>
    </row>
    <row r="2843" spans="2:17" x14ac:dyDescent="0.25">
      <c r="B2843" s="18"/>
      <c r="C2843" s="18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/>
      <c r="O2843"/>
      <c r="P2843"/>
      <c r="Q2843" s="117"/>
    </row>
    <row r="2844" spans="2:17" x14ac:dyDescent="0.25">
      <c r="B2844" s="18"/>
      <c r="C2844" s="18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/>
      <c r="O2844"/>
      <c r="P2844"/>
      <c r="Q2844" s="117"/>
    </row>
    <row r="2845" spans="2:17" x14ac:dyDescent="0.25">
      <c r="B2845" s="18"/>
      <c r="C2845" s="18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/>
      <c r="O2845"/>
      <c r="P2845"/>
      <c r="Q2845" s="117"/>
    </row>
    <row r="2846" spans="2:17" x14ac:dyDescent="0.25">
      <c r="B2846" s="18"/>
      <c r="C2846" s="18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/>
      <c r="O2846"/>
      <c r="P2846"/>
      <c r="Q2846" s="117"/>
    </row>
    <row r="2847" spans="2:17" x14ac:dyDescent="0.25">
      <c r="B2847" s="18"/>
      <c r="C2847" s="18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/>
      <c r="O2847"/>
      <c r="P2847"/>
      <c r="Q2847" s="117"/>
    </row>
    <row r="2848" spans="2:17" x14ac:dyDescent="0.25">
      <c r="B2848" s="18"/>
      <c r="C2848" s="18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/>
      <c r="O2848"/>
      <c r="P2848"/>
      <c r="Q2848" s="117"/>
    </row>
    <row r="2849" spans="2:17" x14ac:dyDescent="0.25">
      <c r="B2849" s="18"/>
      <c r="C2849" s="18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/>
      <c r="O2849"/>
      <c r="P2849"/>
      <c r="Q2849" s="117"/>
    </row>
    <row r="2850" spans="2:17" x14ac:dyDescent="0.25">
      <c r="B2850" s="18"/>
      <c r="C2850" s="18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/>
      <c r="O2850"/>
      <c r="P2850"/>
      <c r="Q2850" s="117"/>
    </row>
    <row r="2851" spans="2:17" x14ac:dyDescent="0.25">
      <c r="B2851" s="18"/>
      <c r="C2851" s="18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/>
      <c r="O2851"/>
      <c r="P2851"/>
      <c r="Q2851" s="117"/>
    </row>
    <row r="2852" spans="2:17" x14ac:dyDescent="0.25">
      <c r="B2852" s="18"/>
      <c r="C2852" s="18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/>
      <c r="O2852"/>
      <c r="P2852"/>
      <c r="Q2852" s="117"/>
    </row>
    <row r="2853" spans="2:17" x14ac:dyDescent="0.25">
      <c r="B2853" s="18"/>
      <c r="C2853" s="18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/>
      <c r="O2853"/>
      <c r="P2853"/>
      <c r="Q2853" s="117"/>
    </row>
    <row r="2854" spans="2:17" x14ac:dyDescent="0.25">
      <c r="B2854" s="18"/>
      <c r="C2854" s="18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/>
      <c r="O2854"/>
      <c r="P2854"/>
      <c r="Q2854" s="117"/>
    </row>
    <row r="2855" spans="2:17" x14ac:dyDescent="0.25">
      <c r="B2855" s="18"/>
      <c r="C2855" s="18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/>
      <c r="O2855"/>
      <c r="P2855"/>
      <c r="Q2855" s="117"/>
    </row>
    <row r="2856" spans="2:17" x14ac:dyDescent="0.25">
      <c r="B2856" s="18"/>
      <c r="C2856" s="18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/>
      <c r="O2856"/>
      <c r="P2856"/>
      <c r="Q2856" s="117"/>
    </row>
    <row r="2857" spans="2:17" x14ac:dyDescent="0.25">
      <c r="B2857" s="18"/>
      <c r="C2857" s="18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/>
      <c r="O2857"/>
      <c r="P2857"/>
      <c r="Q2857" s="117"/>
    </row>
    <row r="2858" spans="2:17" x14ac:dyDescent="0.25">
      <c r="B2858" s="18"/>
      <c r="C2858" s="18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/>
      <c r="O2858"/>
      <c r="P2858"/>
      <c r="Q2858" s="117"/>
    </row>
    <row r="2859" spans="2:17" x14ac:dyDescent="0.25">
      <c r="B2859" s="18"/>
      <c r="C2859" s="18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/>
      <c r="O2859"/>
      <c r="P2859"/>
      <c r="Q2859" s="117"/>
    </row>
    <row r="2860" spans="2:17" x14ac:dyDescent="0.25">
      <c r="B2860" s="18"/>
      <c r="C2860" s="18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/>
      <c r="O2860"/>
      <c r="P2860"/>
      <c r="Q2860" s="117"/>
    </row>
    <row r="2861" spans="2:17" x14ac:dyDescent="0.25">
      <c r="B2861" s="18"/>
      <c r="C2861" s="18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/>
      <c r="O2861"/>
      <c r="P2861"/>
      <c r="Q2861" s="117"/>
    </row>
    <row r="2862" spans="2:17" x14ac:dyDescent="0.25">
      <c r="B2862" s="18"/>
      <c r="C2862" s="18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/>
      <c r="O2862"/>
      <c r="P2862"/>
      <c r="Q2862" s="117"/>
    </row>
    <row r="2863" spans="2:17" x14ac:dyDescent="0.25">
      <c r="B2863" s="18"/>
      <c r="C2863" s="18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/>
      <c r="O2863"/>
      <c r="P2863"/>
      <c r="Q2863" s="117"/>
    </row>
    <row r="2864" spans="2:17" x14ac:dyDescent="0.25">
      <c r="B2864" s="18"/>
      <c r="C2864" s="18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/>
      <c r="O2864"/>
      <c r="P2864"/>
      <c r="Q2864" s="117"/>
    </row>
    <row r="2865" spans="2:17" x14ac:dyDescent="0.25">
      <c r="B2865" s="18"/>
      <c r="C2865" s="18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/>
      <c r="O2865"/>
      <c r="P2865"/>
      <c r="Q2865" s="117"/>
    </row>
    <row r="2866" spans="2:17" x14ac:dyDescent="0.25">
      <c r="B2866" s="18"/>
      <c r="C2866" s="18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/>
      <c r="O2866"/>
      <c r="P2866"/>
      <c r="Q2866" s="117"/>
    </row>
    <row r="2867" spans="2:17" x14ac:dyDescent="0.25">
      <c r="B2867" s="18"/>
      <c r="C2867" s="18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/>
      <c r="O2867"/>
      <c r="P2867"/>
      <c r="Q2867" s="117"/>
    </row>
    <row r="2868" spans="2:17" x14ac:dyDescent="0.25">
      <c r="B2868" s="18"/>
      <c r="C2868" s="18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/>
      <c r="O2868"/>
      <c r="P2868"/>
      <c r="Q2868" s="117"/>
    </row>
    <row r="2869" spans="2:17" x14ac:dyDescent="0.25">
      <c r="B2869" s="18"/>
      <c r="C2869" s="18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/>
      <c r="O2869"/>
      <c r="P2869"/>
      <c r="Q2869" s="117"/>
    </row>
    <row r="2870" spans="2:17" x14ac:dyDescent="0.25">
      <c r="B2870" s="18"/>
      <c r="C2870" s="18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/>
      <c r="O2870"/>
      <c r="P2870"/>
      <c r="Q2870" s="117"/>
    </row>
    <row r="2871" spans="2:17" x14ac:dyDescent="0.25">
      <c r="B2871" s="18"/>
      <c r="C2871" s="18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/>
      <c r="O2871"/>
      <c r="P2871"/>
      <c r="Q2871" s="117"/>
    </row>
    <row r="2872" spans="2:17" x14ac:dyDescent="0.25">
      <c r="B2872" s="18"/>
      <c r="C2872" s="18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/>
      <c r="O2872"/>
      <c r="P2872"/>
      <c r="Q2872" s="117"/>
    </row>
    <row r="2873" spans="2:17" x14ac:dyDescent="0.25">
      <c r="B2873" s="18"/>
      <c r="C2873" s="18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/>
      <c r="O2873"/>
      <c r="P2873"/>
      <c r="Q2873" s="117"/>
    </row>
    <row r="2874" spans="2:17" x14ac:dyDescent="0.25">
      <c r="B2874" s="18"/>
      <c r="C2874" s="18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/>
      <c r="O2874"/>
      <c r="P2874"/>
      <c r="Q2874" s="117"/>
    </row>
    <row r="2875" spans="2:17" x14ac:dyDescent="0.25">
      <c r="B2875" s="18"/>
      <c r="C2875" s="18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/>
      <c r="O2875"/>
      <c r="P2875"/>
      <c r="Q2875" s="117"/>
    </row>
    <row r="2876" spans="2:17" x14ac:dyDescent="0.25">
      <c r="B2876" s="18"/>
      <c r="C2876" s="18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/>
      <c r="O2876"/>
      <c r="P2876"/>
      <c r="Q2876" s="117"/>
    </row>
    <row r="2877" spans="2:17" x14ac:dyDescent="0.25">
      <c r="B2877" s="18"/>
      <c r="C2877" s="18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/>
      <c r="O2877"/>
      <c r="P2877"/>
      <c r="Q2877" s="117"/>
    </row>
    <row r="2878" spans="2:17" x14ac:dyDescent="0.25">
      <c r="B2878" s="18"/>
      <c r="C2878" s="18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/>
      <c r="O2878"/>
      <c r="P2878"/>
      <c r="Q2878" s="117"/>
    </row>
    <row r="2879" spans="2:17" x14ac:dyDescent="0.25">
      <c r="B2879" s="18"/>
      <c r="C2879" s="18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/>
      <c r="O2879"/>
      <c r="P2879"/>
      <c r="Q2879" s="117"/>
    </row>
    <row r="2880" spans="2:17" x14ac:dyDescent="0.25">
      <c r="B2880" s="18"/>
      <c r="C2880" s="18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/>
      <c r="O2880"/>
      <c r="P2880"/>
      <c r="Q2880" s="117"/>
    </row>
    <row r="2881" spans="2:17" x14ac:dyDescent="0.25">
      <c r="B2881" s="18"/>
      <c r="C2881" s="18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/>
      <c r="O2881"/>
      <c r="P2881"/>
      <c r="Q2881" s="117"/>
    </row>
    <row r="2882" spans="2:17" x14ac:dyDescent="0.25">
      <c r="B2882" s="18"/>
      <c r="C2882" s="18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/>
      <c r="O2882"/>
      <c r="P2882"/>
      <c r="Q2882" s="117"/>
    </row>
    <row r="2883" spans="2:17" x14ac:dyDescent="0.25">
      <c r="B2883" s="18"/>
      <c r="C2883" s="18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/>
      <c r="O2883"/>
      <c r="P2883"/>
      <c r="Q2883" s="117"/>
    </row>
    <row r="2884" spans="2:17" x14ac:dyDescent="0.25">
      <c r="B2884" s="18"/>
      <c r="C2884" s="18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/>
      <c r="O2884"/>
      <c r="P2884"/>
      <c r="Q2884" s="117"/>
    </row>
    <row r="2885" spans="2:17" x14ac:dyDescent="0.25">
      <c r="B2885" s="18"/>
      <c r="C2885" s="18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/>
      <c r="O2885"/>
      <c r="P2885"/>
      <c r="Q2885" s="117"/>
    </row>
    <row r="2886" spans="2:17" x14ac:dyDescent="0.25">
      <c r="B2886" s="18"/>
      <c r="C2886" s="18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/>
      <c r="O2886"/>
      <c r="P2886"/>
      <c r="Q2886" s="117"/>
    </row>
    <row r="2887" spans="2:17" x14ac:dyDescent="0.25">
      <c r="B2887" s="18"/>
      <c r="C2887" s="18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/>
      <c r="O2887"/>
      <c r="P2887"/>
      <c r="Q2887" s="117"/>
    </row>
    <row r="2888" spans="2:17" x14ac:dyDescent="0.25">
      <c r="B2888" s="18"/>
      <c r="C2888" s="18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/>
      <c r="O2888"/>
      <c r="P2888"/>
      <c r="Q2888" s="117"/>
    </row>
    <row r="2889" spans="2:17" x14ac:dyDescent="0.25">
      <c r="B2889" s="18"/>
      <c r="C2889" s="18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/>
      <c r="O2889"/>
      <c r="P2889"/>
      <c r="Q2889" s="117"/>
    </row>
    <row r="2890" spans="2:17" x14ac:dyDescent="0.25">
      <c r="B2890" s="18"/>
      <c r="C2890" s="18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/>
      <c r="O2890"/>
      <c r="P2890"/>
      <c r="Q2890" s="117"/>
    </row>
    <row r="2891" spans="2:17" x14ac:dyDescent="0.25">
      <c r="B2891" s="18"/>
      <c r="C2891" s="18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/>
      <c r="O2891"/>
      <c r="P2891"/>
      <c r="Q2891" s="117"/>
    </row>
    <row r="2892" spans="2:17" x14ac:dyDescent="0.25">
      <c r="B2892" s="18"/>
      <c r="C2892" s="18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/>
      <c r="O2892"/>
      <c r="P2892"/>
      <c r="Q2892" s="117"/>
    </row>
    <row r="2893" spans="2:17" x14ac:dyDescent="0.25">
      <c r="B2893" s="18"/>
      <c r="C2893" s="18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/>
      <c r="O2893"/>
      <c r="P2893"/>
      <c r="Q2893" s="117"/>
    </row>
    <row r="2894" spans="2:17" x14ac:dyDescent="0.25">
      <c r="B2894" s="18"/>
      <c r="C2894" s="18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/>
      <c r="O2894"/>
      <c r="P2894"/>
      <c r="Q2894" s="117"/>
    </row>
    <row r="2895" spans="2:17" x14ac:dyDescent="0.25">
      <c r="B2895" s="18"/>
      <c r="C2895" s="18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/>
      <c r="O2895"/>
      <c r="P2895"/>
      <c r="Q2895" s="117"/>
    </row>
    <row r="2896" spans="2:17" x14ac:dyDescent="0.25">
      <c r="B2896" s="18"/>
      <c r="C2896" s="18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/>
      <c r="O2896"/>
      <c r="P2896"/>
      <c r="Q2896" s="117"/>
    </row>
    <row r="2897" spans="2:17" x14ac:dyDescent="0.25">
      <c r="B2897" s="18"/>
      <c r="C2897" s="18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/>
      <c r="O2897"/>
      <c r="P2897"/>
      <c r="Q2897" s="117"/>
    </row>
    <row r="2898" spans="2:17" x14ac:dyDescent="0.25">
      <c r="B2898" s="18"/>
      <c r="C2898" s="18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/>
      <c r="O2898"/>
      <c r="P2898"/>
      <c r="Q2898" s="117"/>
    </row>
    <row r="2899" spans="2:17" x14ac:dyDescent="0.25">
      <c r="B2899" s="18"/>
      <c r="C2899" s="18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/>
      <c r="O2899"/>
      <c r="P2899"/>
      <c r="Q2899" s="117"/>
    </row>
    <row r="2900" spans="2:17" x14ac:dyDescent="0.25">
      <c r="B2900" s="18"/>
      <c r="C2900" s="18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/>
      <c r="O2900"/>
      <c r="P2900"/>
      <c r="Q2900" s="117"/>
    </row>
    <row r="2901" spans="2:17" x14ac:dyDescent="0.25">
      <c r="B2901" s="18"/>
      <c r="C2901" s="18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/>
      <c r="O2901"/>
      <c r="P2901"/>
      <c r="Q2901" s="117"/>
    </row>
    <row r="2902" spans="2:17" x14ac:dyDescent="0.25">
      <c r="B2902" s="18"/>
      <c r="C2902" s="18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/>
      <c r="O2902"/>
      <c r="P2902"/>
      <c r="Q2902" s="117"/>
    </row>
    <row r="2903" spans="2:17" x14ac:dyDescent="0.25">
      <c r="B2903" s="18"/>
      <c r="C2903" s="18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/>
      <c r="O2903"/>
      <c r="P2903"/>
      <c r="Q2903" s="117"/>
    </row>
    <row r="2904" spans="2:17" x14ac:dyDescent="0.25">
      <c r="B2904" s="18"/>
      <c r="C2904" s="18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/>
      <c r="O2904"/>
      <c r="P2904"/>
      <c r="Q2904" s="117"/>
    </row>
    <row r="2905" spans="2:17" x14ac:dyDescent="0.25">
      <c r="B2905" s="18"/>
      <c r="C2905" s="18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/>
      <c r="O2905"/>
      <c r="P2905"/>
      <c r="Q2905" s="117"/>
    </row>
    <row r="2906" spans="2:17" x14ac:dyDescent="0.25">
      <c r="B2906" s="18"/>
      <c r="C2906" s="18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/>
      <c r="O2906"/>
      <c r="P2906"/>
      <c r="Q2906" s="117"/>
    </row>
    <row r="2907" spans="2:17" x14ac:dyDescent="0.25">
      <c r="B2907" s="18"/>
      <c r="C2907" s="18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/>
      <c r="O2907"/>
      <c r="P2907"/>
      <c r="Q2907" s="117"/>
    </row>
    <row r="2908" spans="2:17" x14ac:dyDescent="0.25">
      <c r="B2908" s="18"/>
      <c r="C2908" s="18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/>
      <c r="O2908"/>
      <c r="P2908"/>
      <c r="Q2908" s="117"/>
    </row>
    <row r="2909" spans="2:17" x14ac:dyDescent="0.25">
      <c r="B2909" s="18"/>
      <c r="C2909" s="18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/>
      <c r="O2909"/>
      <c r="P2909"/>
      <c r="Q2909" s="117"/>
    </row>
    <row r="2910" spans="2:17" x14ac:dyDescent="0.25">
      <c r="B2910" s="18"/>
      <c r="C2910" s="18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/>
      <c r="O2910"/>
      <c r="P2910"/>
      <c r="Q2910" s="117"/>
    </row>
    <row r="2911" spans="2:17" x14ac:dyDescent="0.25">
      <c r="B2911" s="18"/>
      <c r="C2911" s="18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/>
      <c r="O2911"/>
      <c r="P2911"/>
      <c r="Q2911" s="117"/>
    </row>
    <row r="2912" spans="2:17" x14ac:dyDescent="0.25">
      <c r="B2912" s="18"/>
      <c r="C2912" s="18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/>
      <c r="O2912"/>
      <c r="P2912"/>
      <c r="Q2912" s="117"/>
    </row>
    <row r="2913" spans="2:17" x14ac:dyDescent="0.25">
      <c r="B2913" s="18"/>
      <c r="C2913" s="18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/>
      <c r="O2913"/>
      <c r="P2913"/>
      <c r="Q2913" s="117"/>
    </row>
    <row r="2914" spans="2:17" x14ac:dyDescent="0.25">
      <c r="B2914" s="18"/>
      <c r="C2914" s="18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/>
      <c r="O2914"/>
      <c r="P2914"/>
      <c r="Q2914" s="117"/>
    </row>
    <row r="2915" spans="2:17" x14ac:dyDescent="0.25">
      <c r="B2915" s="18"/>
      <c r="C2915" s="18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/>
      <c r="O2915"/>
      <c r="P2915"/>
      <c r="Q2915" s="117"/>
    </row>
    <row r="2916" spans="2:17" x14ac:dyDescent="0.25">
      <c r="B2916" s="18"/>
      <c r="C2916" s="18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/>
      <c r="O2916"/>
      <c r="P2916"/>
      <c r="Q2916" s="117"/>
    </row>
    <row r="2917" spans="2:17" x14ac:dyDescent="0.25">
      <c r="B2917" s="18"/>
      <c r="C2917" s="18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/>
      <c r="O2917"/>
      <c r="P2917"/>
      <c r="Q2917" s="117"/>
    </row>
    <row r="2918" spans="2:17" x14ac:dyDescent="0.25">
      <c r="B2918" s="18"/>
      <c r="C2918" s="18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/>
      <c r="O2918"/>
      <c r="P2918"/>
      <c r="Q2918" s="117"/>
    </row>
    <row r="2919" spans="2:17" x14ac:dyDescent="0.25">
      <c r="B2919" s="18"/>
      <c r="C2919" s="18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/>
      <c r="O2919"/>
      <c r="P2919"/>
      <c r="Q2919" s="117"/>
    </row>
    <row r="2920" spans="2:17" x14ac:dyDescent="0.25">
      <c r="B2920" s="18"/>
      <c r="C2920" s="18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/>
      <c r="O2920"/>
      <c r="P2920"/>
      <c r="Q2920" s="117"/>
    </row>
    <row r="2921" spans="2:17" x14ac:dyDescent="0.25">
      <c r="B2921" s="18"/>
      <c r="C2921" s="18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/>
      <c r="O2921"/>
      <c r="P2921"/>
      <c r="Q2921" s="117"/>
    </row>
    <row r="2922" spans="2:17" x14ac:dyDescent="0.25">
      <c r="B2922" s="18"/>
      <c r="C2922" s="18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/>
      <c r="O2922"/>
      <c r="P2922"/>
      <c r="Q2922" s="117"/>
    </row>
    <row r="2923" spans="2:17" x14ac:dyDescent="0.25">
      <c r="B2923" s="18"/>
      <c r="C2923" s="18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/>
      <c r="O2923"/>
      <c r="P2923"/>
      <c r="Q2923" s="117"/>
    </row>
    <row r="2924" spans="2:17" x14ac:dyDescent="0.25">
      <c r="B2924" s="18"/>
      <c r="C2924" s="18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/>
      <c r="O2924"/>
      <c r="P2924"/>
      <c r="Q2924" s="117"/>
    </row>
    <row r="2925" spans="2:17" x14ac:dyDescent="0.25">
      <c r="B2925" s="18"/>
      <c r="C2925" s="18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/>
      <c r="O2925"/>
      <c r="P2925"/>
      <c r="Q2925" s="117"/>
    </row>
    <row r="2926" spans="2:17" x14ac:dyDescent="0.25">
      <c r="B2926" s="18"/>
      <c r="C2926" s="18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/>
      <c r="O2926"/>
      <c r="P2926"/>
      <c r="Q2926" s="117"/>
    </row>
    <row r="2927" spans="2:17" x14ac:dyDescent="0.25">
      <c r="B2927" s="18"/>
      <c r="C2927" s="18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/>
      <c r="O2927"/>
      <c r="P2927"/>
      <c r="Q2927" s="117"/>
    </row>
    <row r="2928" spans="2:17" x14ac:dyDescent="0.25">
      <c r="B2928" s="18"/>
      <c r="C2928" s="18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/>
      <c r="O2928"/>
      <c r="P2928"/>
      <c r="Q2928" s="117"/>
    </row>
    <row r="2929" spans="2:17" x14ac:dyDescent="0.25">
      <c r="B2929" s="18"/>
      <c r="C2929" s="18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/>
      <c r="O2929"/>
      <c r="P2929"/>
      <c r="Q2929" s="117"/>
    </row>
    <row r="2930" spans="2:17" x14ac:dyDescent="0.25">
      <c r="B2930" s="18"/>
      <c r="C2930" s="18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/>
      <c r="O2930"/>
      <c r="P2930"/>
      <c r="Q2930" s="117"/>
    </row>
    <row r="2931" spans="2:17" x14ac:dyDescent="0.25">
      <c r="B2931" s="18"/>
      <c r="C2931" s="18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/>
      <c r="O2931"/>
      <c r="P2931"/>
      <c r="Q2931" s="117"/>
    </row>
    <row r="2932" spans="2:17" x14ac:dyDescent="0.25">
      <c r="B2932" s="18"/>
      <c r="C2932" s="18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/>
      <c r="O2932"/>
      <c r="P2932"/>
      <c r="Q2932" s="117"/>
    </row>
    <row r="2933" spans="2:17" x14ac:dyDescent="0.25">
      <c r="B2933" s="18"/>
      <c r="C2933" s="18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/>
      <c r="O2933"/>
      <c r="P2933"/>
      <c r="Q2933" s="117"/>
    </row>
    <row r="2934" spans="2:17" x14ac:dyDescent="0.25">
      <c r="B2934" s="18"/>
      <c r="C2934" s="18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/>
      <c r="O2934"/>
      <c r="P2934"/>
      <c r="Q2934" s="117"/>
    </row>
    <row r="2935" spans="2:17" x14ac:dyDescent="0.25">
      <c r="B2935" s="18"/>
      <c r="C2935" s="18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/>
      <c r="O2935"/>
      <c r="P2935"/>
      <c r="Q2935" s="117"/>
    </row>
    <row r="2936" spans="2:17" x14ac:dyDescent="0.25">
      <c r="B2936" s="18"/>
      <c r="C2936" s="18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/>
      <c r="O2936"/>
      <c r="P2936"/>
      <c r="Q2936" s="117"/>
    </row>
    <row r="2937" spans="2:17" x14ac:dyDescent="0.25">
      <c r="B2937" s="18"/>
      <c r="C2937" s="18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/>
      <c r="O2937"/>
      <c r="P2937"/>
      <c r="Q2937" s="117"/>
    </row>
    <row r="2938" spans="2:17" x14ac:dyDescent="0.25">
      <c r="B2938" s="18"/>
      <c r="C2938" s="18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/>
      <c r="O2938"/>
      <c r="P2938"/>
      <c r="Q2938" s="117"/>
    </row>
    <row r="2939" spans="2:17" x14ac:dyDescent="0.25">
      <c r="B2939" s="18"/>
      <c r="C2939" s="18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/>
      <c r="O2939"/>
      <c r="P2939"/>
      <c r="Q2939" s="117"/>
    </row>
    <row r="2940" spans="2:17" x14ac:dyDescent="0.25">
      <c r="B2940" s="18"/>
      <c r="C2940" s="18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/>
      <c r="O2940"/>
      <c r="P2940"/>
      <c r="Q2940" s="117"/>
    </row>
    <row r="2941" spans="2:17" x14ac:dyDescent="0.25">
      <c r="B2941" s="18"/>
      <c r="C2941" s="18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/>
      <c r="O2941"/>
      <c r="P2941"/>
      <c r="Q2941" s="117"/>
    </row>
    <row r="2942" spans="2:17" x14ac:dyDescent="0.25">
      <c r="B2942" s="18"/>
      <c r="C2942" s="18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/>
      <c r="O2942"/>
      <c r="P2942"/>
      <c r="Q2942" s="117"/>
    </row>
    <row r="2943" spans="2:17" x14ac:dyDescent="0.25">
      <c r="B2943" s="18"/>
      <c r="C2943" s="18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/>
      <c r="O2943"/>
      <c r="P2943"/>
      <c r="Q2943" s="117"/>
    </row>
    <row r="2944" spans="2:17" x14ac:dyDescent="0.25">
      <c r="B2944" s="18"/>
      <c r="C2944" s="18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/>
      <c r="O2944"/>
      <c r="P2944"/>
      <c r="Q2944" s="117"/>
    </row>
    <row r="2945" spans="2:17" x14ac:dyDescent="0.25">
      <c r="B2945" s="18"/>
      <c r="C2945" s="18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/>
      <c r="O2945"/>
      <c r="P2945"/>
      <c r="Q2945" s="117"/>
    </row>
    <row r="2946" spans="2:17" x14ac:dyDescent="0.25">
      <c r="B2946" s="18"/>
      <c r="C2946" s="18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/>
      <c r="O2946"/>
      <c r="P2946"/>
      <c r="Q2946" s="117"/>
    </row>
    <row r="2947" spans="2:17" x14ac:dyDescent="0.25">
      <c r="B2947" s="18"/>
      <c r="C2947" s="18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/>
      <c r="O2947"/>
      <c r="P2947"/>
      <c r="Q2947" s="117"/>
    </row>
    <row r="2948" spans="2:17" x14ac:dyDescent="0.25">
      <c r="B2948" s="18"/>
      <c r="C2948" s="18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/>
      <c r="O2948"/>
      <c r="P2948"/>
      <c r="Q2948" s="117"/>
    </row>
    <row r="2949" spans="2:17" x14ac:dyDescent="0.25">
      <c r="B2949" s="18"/>
      <c r="C2949" s="18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/>
      <c r="O2949"/>
      <c r="P2949"/>
      <c r="Q2949" s="117"/>
    </row>
    <row r="2950" spans="2:17" x14ac:dyDescent="0.25">
      <c r="B2950" s="18"/>
      <c r="C2950" s="18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/>
      <c r="O2950"/>
      <c r="P2950"/>
      <c r="Q2950" s="117"/>
    </row>
    <row r="2951" spans="2:17" x14ac:dyDescent="0.25">
      <c r="B2951" s="18"/>
      <c r="C2951" s="18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/>
      <c r="O2951"/>
      <c r="P2951"/>
      <c r="Q2951" s="117"/>
    </row>
    <row r="2952" spans="2:17" x14ac:dyDescent="0.25">
      <c r="B2952" s="18"/>
      <c r="C2952" s="18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/>
      <c r="O2952"/>
      <c r="P2952"/>
      <c r="Q2952" s="117"/>
    </row>
    <row r="2953" spans="2:17" x14ac:dyDescent="0.25">
      <c r="B2953" s="18"/>
      <c r="C2953" s="18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/>
      <c r="O2953"/>
      <c r="P2953"/>
      <c r="Q2953" s="117"/>
    </row>
    <row r="2954" spans="2:17" x14ac:dyDescent="0.25">
      <c r="B2954" s="18"/>
      <c r="C2954" s="18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/>
      <c r="O2954"/>
      <c r="P2954"/>
      <c r="Q2954" s="117"/>
    </row>
    <row r="2955" spans="2:17" x14ac:dyDescent="0.25">
      <c r="B2955" s="18"/>
      <c r="C2955" s="18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/>
      <c r="O2955"/>
      <c r="P2955"/>
      <c r="Q2955" s="117"/>
    </row>
    <row r="2956" spans="2:17" x14ac:dyDescent="0.25">
      <c r="B2956" s="18"/>
      <c r="C2956" s="18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/>
      <c r="O2956"/>
      <c r="P2956"/>
      <c r="Q2956" s="117"/>
    </row>
    <row r="2957" spans="2:17" x14ac:dyDescent="0.25">
      <c r="B2957" s="18"/>
      <c r="C2957" s="18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/>
      <c r="O2957"/>
      <c r="P2957"/>
      <c r="Q2957" s="117"/>
    </row>
    <row r="2958" spans="2:17" x14ac:dyDescent="0.25">
      <c r="B2958" s="18"/>
      <c r="C2958" s="18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/>
      <c r="O2958"/>
      <c r="P2958"/>
      <c r="Q2958" s="117"/>
    </row>
    <row r="2959" spans="2:17" x14ac:dyDescent="0.25">
      <c r="B2959" s="18"/>
      <c r="C2959" s="18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/>
      <c r="O2959"/>
      <c r="P2959"/>
      <c r="Q2959" s="117"/>
    </row>
    <row r="2960" spans="2:17" x14ac:dyDescent="0.25">
      <c r="B2960" s="18"/>
      <c r="C2960" s="18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/>
      <c r="O2960"/>
      <c r="P2960"/>
      <c r="Q2960" s="117"/>
    </row>
    <row r="2961" spans="2:17" x14ac:dyDescent="0.25">
      <c r="B2961" s="18"/>
      <c r="C2961" s="18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/>
      <c r="O2961"/>
      <c r="P2961"/>
      <c r="Q2961" s="117"/>
    </row>
    <row r="2962" spans="2:17" x14ac:dyDescent="0.25">
      <c r="B2962" s="18"/>
      <c r="C2962" s="18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/>
      <c r="O2962"/>
      <c r="P2962"/>
      <c r="Q2962" s="117"/>
    </row>
    <row r="2963" spans="2:17" x14ac:dyDescent="0.25">
      <c r="B2963" s="18"/>
      <c r="C2963" s="18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/>
      <c r="O2963"/>
      <c r="P2963"/>
      <c r="Q2963" s="117"/>
    </row>
    <row r="2964" spans="2:17" x14ac:dyDescent="0.25">
      <c r="B2964" s="18"/>
      <c r="C2964" s="18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/>
      <c r="O2964"/>
      <c r="P2964"/>
      <c r="Q2964" s="117"/>
    </row>
    <row r="2965" spans="2:17" x14ac:dyDescent="0.25">
      <c r="B2965" s="18"/>
      <c r="C2965" s="18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/>
      <c r="O2965"/>
      <c r="P2965"/>
      <c r="Q2965" s="117"/>
    </row>
    <row r="2966" spans="2:17" x14ac:dyDescent="0.25">
      <c r="B2966" s="18"/>
      <c r="C2966" s="18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/>
      <c r="O2966"/>
      <c r="P2966"/>
      <c r="Q2966" s="117"/>
    </row>
    <row r="2967" spans="2:17" x14ac:dyDescent="0.25">
      <c r="B2967" s="18"/>
      <c r="C2967" s="18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/>
      <c r="O2967"/>
      <c r="P2967"/>
      <c r="Q2967" s="117"/>
    </row>
    <row r="2968" spans="2:17" x14ac:dyDescent="0.25">
      <c r="B2968" s="18"/>
      <c r="C2968" s="18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/>
      <c r="O2968"/>
      <c r="P2968"/>
      <c r="Q2968" s="117"/>
    </row>
    <row r="2969" spans="2:17" x14ac:dyDescent="0.25">
      <c r="B2969" s="18"/>
      <c r="C2969" s="18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/>
      <c r="O2969"/>
      <c r="P2969"/>
      <c r="Q2969" s="117"/>
    </row>
    <row r="2970" spans="2:17" x14ac:dyDescent="0.25">
      <c r="B2970" s="18"/>
      <c r="C2970" s="18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/>
      <c r="O2970"/>
      <c r="P2970"/>
      <c r="Q2970" s="117"/>
    </row>
    <row r="2971" spans="2:17" x14ac:dyDescent="0.25">
      <c r="B2971" s="18"/>
      <c r="C2971" s="18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/>
      <c r="O2971"/>
      <c r="P2971"/>
      <c r="Q2971" s="117"/>
    </row>
    <row r="2972" spans="2:17" x14ac:dyDescent="0.25">
      <c r="B2972" s="18"/>
      <c r="C2972" s="18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/>
      <c r="O2972"/>
      <c r="P2972"/>
      <c r="Q2972" s="117"/>
    </row>
    <row r="2973" spans="2:17" x14ac:dyDescent="0.25">
      <c r="B2973" s="18"/>
      <c r="C2973" s="18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/>
      <c r="O2973"/>
      <c r="P2973"/>
      <c r="Q2973" s="117"/>
    </row>
    <row r="2974" spans="2:17" x14ac:dyDescent="0.25">
      <c r="B2974" s="18"/>
      <c r="C2974" s="18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/>
      <c r="O2974"/>
      <c r="P2974"/>
      <c r="Q2974" s="117"/>
    </row>
    <row r="2975" spans="2:17" x14ac:dyDescent="0.25">
      <c r="B2975" s="18"/>
      <c r="C2975" s="18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/>
      <c r="O2975"/>
      <c r="P2975"/>
      <c r="Q2975" s="117"/>
    </row>
    <row r="2976" spans="2:17" x14ac:dyDescent="0.25">
      <c r="B2976" s="18"/>
      <c r="C2976" s="18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/>
      <c r="O2976"/>
      <c r="P2976"/>
      <c r="Q2976" s="117"/>
    </row>
    <row r="2977" spans="2:17" x14ac:dyDescent="0.25">
      <c r="B2977" s="18"/>
      <c r="C2977" s="18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/>
      <c r="O2977"/>
      <c r="P2977"/>
      <c r="Q2977" s="117"/>
    </row>
    <row r="2978" spans="2:17" x14ac:dyDescent="0.25">
      <c r="B2978" s="18"/>
      <c r="C2978" s="18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/>
      <c r="O2978"/>
      <c r="P2978"/>
      <c r="Q2978" s="117"/>
    </row>
    <row r="2979" spans="2:17" x14ac:dyDescent="0.25">
      <c r="B2979" s="18"/>
      <c r="C2979" s="18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/>
      <c r="O2979"/>
      <c r="P2979"/>
      <c r="Q2979" s="117"/>
    </row>
    <row r="2980" spans="2:17" x14ac:dyDescent="0.25">
      <c r="B2980" s="18"/>
      <c r="C2980" s="18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/>
      <c r="O2980"/>
      <c r="P2980"/>
      <c r="Q2980" s="117"/>
    </row>
    <row r="2981" spans="2:17" x14ac:dyDescent="0.25">
      <c r="B2981" s="18"/>
      <c r="C2981" s="18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/>
      <c r="O2981"/>
      <c r="P2981"/>
      <c r="Q2981" s="117"/>
    </row>
    <row r="2982" spans="2:17" x14ac:dyDescent="0.25">
      <c r="B2982" s="18"/>
      <c r="C2982" s="18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/>
      <c r="O2982"/>
      <c r="P2982"/>
      <c r="Q2982" s="117"/>
    </row>
    <row r="2983" spans="2:17" x14ac:dyDescent="0.25">
      <c r="B2983" s="18"/>
      <c r="C2983" s="18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/>
      <c r="O2983"/>
      <c r="P2983"/>
      <c r="Q2983" s="117"/>
    </row>
    <row r="2984" spans="2:17" x14ac:dyDescent="0.25">
      <c r="B2984" s="18"/>
      <c r="C2984" s="18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/>
      <c r="O2984"/>
      <c r="P2984"/>
      <c r="Q2984" s="117"/>
    </row>
    <row r="2985" spans="2:17" x14ac:dyDescent="0.25">
      <c r="B2985" s="18"/>
      <c r="C2985" s="18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/>
      <c r="O2985"/>
      <c r="P2985"/>
      <c r="Q2985" s="117"/>
    </row>
    <row r="2986" spans="2:17" x14ac:dyDescent="0.25">
      <c r="B2986" s="18"/>
      <c r="C2986" s="18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/>
      <c r="O2986"/>
      <c r="P2986"/>
      <c r="Q2986" s="117"/>
    </row>
    <row r="2987" spans="2:17" x14ac:dyDescent="0.25">
      <c r="B2987" s="18"/>
      <c r="C2987" s="18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/>
      <c r="O2987"/>
      <c r="P2987"/>
      <c r="Q2987" s="117"/>
    </row>
    <row r="2988" spans="2:17" x14ac:dyDescent="0.25">
      <c r="B2988" s="18"/>
      <c r="C2988" s="18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/>
      <c r="O2988"/>
      <c r="P2988"/>
      <c r="Q2988" s="117"/>
    </row>
    <row r="2989" spans="2:17" x14ac:dyDescent="0.25">
      <c r="B2989" s="18"/>
      <c r="C2989" s="18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/>
      <c r="O2989"/>
      <c r="P2989"/>
      <c r="Q2989" s="117"/>
    </row>
    <row r="2990" spans="2:17" x14ac:dyDescent="0.25">
      <c r="B2990" s="18"/>
      <c r="C2990" s="18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/>
      <c r="O2990"/>
      <c r="P2990"/>
      <c r="Q2990" s="117"/>
    </row>
    <row r="2991" spans="2:17" x14ac:dyDescent="0.25">
      <c r="B2991" s="18"/>
      <c r="C2991" s="18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/>
      <c r="O2991"/>
      <c r="P2991"/>
      <c r="Q2991" s="117"/>
    </row>
    <row r="2992" spans="2:17" x14ac:dyDescent="0.25">
      <c r="B2992" s="18"/>
      <c r="C2992" s="18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/>
      <c r="O2992"/>
      <c r="P2992"/>
      <c r="Q2992" s="117"/>
    </row>
    <row r="2993" spans="2:17" x14ac:dyDescent="0.25">
      <c r="B2993" s="18"/>
      <c r="C2993" s="18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/>
      <c r="O2993"/>
      <c r="P2993"/>
      <c r="Q2993" s="117"/>
    </row>
    <row r="2994" spans="2:17" x14ac:dyDescent="0.25">
      <c r="B2994" s="18"/>
      <c r="C2994" s="18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/>
      <c r="O2994"/>
      <c r="P2994"/>
      <c r="Q2994" s="117"/>
    </row>
    <row r="2995" spans="2:17" x14ac:dyDescent="0.25">
      <c r="B2995" s="18"/>
      <c r="C2995" s="18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/>
      <c r="O2995"/>
      <c r="P2995"/>
      <c r="Q2995" s="117"/>
    </row>
    <row r="2996" spans="2:17" x14ac:dyDescent="0.25">
      <c r="B2996" s="18"/>
      <c r="C2996" s="18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/>
      <c r="O2996"/>
      <c r="P2996"/>
      <c r="Q2996" s="117"/>
    </row>
    <row r="2997" spans="2:17" x14ac:dyDescent="0.25">
      <c r="B2997" s="18"/>
      <c r="C2997" s="18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/>
      <c r="O2997"/>
      <c r="P2997"/>
      <c r="Q2997" s="117"/>
    </row>
    <row r="2998" spans="2:17" x14ac:dyDescent="0.25">
      <c r="B2998" s="18"/>
      <c r="C2998" s="18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/>
      <c r="O2998"/>
      <c r="P2998"/>
      <c r="Q2998" s="117"/>
    </row>
    <row r="2999" spans="2:17" x14ac:dyDescent="0.25">
      <c r="B2999" s="18"/>
      <c r="C2999" s="18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/>
      <c r="O2999"/>
      <c r="P2999"/>
      <c r="Q2999" s="117"/>
    </row>
    <row r="3000" spans="2:17" x14ac:dyDescent="0.25">
      <c r="B3000" s="18"/>
      <c r="C3000" s="18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/>
      <c r="O3000"/>
      <c r="P3000"/>
      <c r="Q3000" s="117"/>
    </row>
    <row r="3001" spans="2:17" x14ac:dyDescent="0.25">
      <c r="B3001" s="18"/>
      <c r="C3001" s="18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/>
      <c r="O3001"/>
      <c r="P3001"/>
      <c r="Q3001" s="117"/>
    </row>
    <row r="3002" spans="2:17" x14ac:dyDescent="0.25">
      <c r="B3002" s="18"/>
      <c r="C3002" s="18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/>
      <c r="O3002"/>
      <c r="P3002"/>
      <c r="Q3002" s="117"/>
    </row>
    <row r="3003" spans="2:17" x14ac:dyDescent="0.25">
      <c r="B3003" s="18"/>
      <c r="C3003" s="18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/>
      <c r="O3003"/>
      <c r="P3003"/>
      <c r="Q3003" s="117"/>
    </row>
    <row r="3004" spans="2:17" x14ac:dyDescent="0.25">
      <c r="B3004" s="18"/>
      <c r="C3004" s="18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/>
      <c r="O3004"/>
      <c r="P3004"/>
      <c r="Q3004" s="117"/>
    </row>
    <row r="3005" spans="2:17" x14ac:dyDescent="0.25">
      <c r="B3005" s="18"/>
      <c r="C3005" s="18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/>
      <c r="O3005"/>
      <c r="P3005"/>
      <c r="Q3005" s="117"/>
    </row>
    <row r="3006" spans="2:17" x14ac:dyDescent="0.25">
      <c r="B3006" s="18"/>
      <c r="C3006" s="18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/>
      <c r="O3006"/>
      <c r="P3006"/>
      <c r="Q3006" s="117"/>
    </row>
    <row r="3007" spans="2:17" x14ac:dyDescent="0.25">
      <c r="B3007" s="18"/>
      <c r="C3007" s="18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/>
      <c r="O3007"/>
      <c r="P3007"/>
      <c r="Q3007" s="117"/>
    </row>
    <row r="3008" spans="2:17" x14ac:dyDescent="0.25">
      <c r="B3008" s="18"/>
      <c r="C3008" s="18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/>
      <c r="O3008"/>
      <c r="P3008"/>
      <c r="Q3008" s="117"/>
    </row>
    <row r="3009" spans="2:17" x14ac:dyDescent="0.25">
      <c r="B3009" s="18"/>
      <c r="C3009" s="18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/>
      <c r="O3009"/>
      <c r="P3009"/>
      <c r="Q3009" s="117"/>
    </row>
    <row r="3010" spans="2:17" x14ac:dyDescent="0.25">
      <c r="B3010" s="18"/>
      <c r="C3010" s="18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/>
      <c r="O3010"/>
      <c r="P3010"/>
      <c r="Q3010" s="117"/>
    </row>
    <row r="3011" spans="2:17" x14ac:dyDescent="0.25">
      <c r="B3011" s="18"/>
      <c r="C3011" s="18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/>
      <c r="O3011"/>
      <c r="P3011"/>
      <c r="Q3011" s="117"/>
    </row>
    <row r="3012" spans="2:17" x14ac:dyDescent="0.25">
      <c r="B3012" s="18"/>
      <c r="C3012" s="18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/>
      <c r="O3012"/>
      <c r="P3012"/>
      <c r="Q3012" s="117"/>
    </row>
    <row r="3013" spans="2:17" x14ac:dyDescent="0.25">
      <c r="B3013" s="18"/>
      <c r="C3013" s="18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/>
      <c r="O3013"/>
      <c r="P3013"/>
      <c r="Q3013" s="117"/>
    </row>
    <row r="3014" spans="2:17" x14ac:dyDescent="0.25">
      <c r="B3014" s="18"/>
      <c r="C3014" s="18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/>
      <c r="O3014"/>
      <c r="P3014"/>
      <c r="Q3014" s="117"/>
    </row>
    <row r="3015" spans="2:17" x14ac:dyDescent="0.25">
      <c r="B3015" s="18"/>
      <c r="C3015" s="18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/>
      <c r="O3015"/>
      <c r="P3015"/>
      <c r="Q3015" s="117"/>
    </row>
    <row r="3016" spans="2:17" x14ac:dyDescent="0.25">
      <c r="B3016" s="18"/>
      <c r="C3016" s="18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/>
      <c r="O3016"/>
      <c r="P3016"/>
      <c r="Q3016" s="117"/>
    </row>
    <row r="3017" spans="2:17" x14ac:dyDescent="0.25">
      <c r="B3017" s="18"/>
      <c r="C3017" s="18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/>
      <c r="O3017"/>
      <c r="P3017"/>
      <c r="Q3017" s="117"/>
    </row>
    <row r="3018" spans="2:17" x14ac:dyDescent="0.25">
      <c r="B3018" s="18"/>
      <c r="C3018" s="18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/>
      <c r="O3018"/>
      <c r="P3018"/>
      <c r="Q3018" s="117"/>
    </row>
    <row r="3019" spans="2:17" x14ac:dyDescent="0.25">
      <c r="B3019" s="18"/>
      <c r="C3019" s="18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/>
      <c r="O3019"/>
      <c r="P3019"/>
      <c r="Q3019" s="117"/>
    </row>
    <row r="3020" spans="2:17" x14ac:dyDescent="0.25">
      <c r="B3020" s="18"/>
      <c r="C3020" s="18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/>
      <c r="O3020"/>
      <c r="P3020"/>
      <c r="Q3020" s="117"/>
    </row>
    <row r="3021" spans="2:17" x14ac:dyDescent="0.25">
      <c r="B3021" s="18"/>
      <c r="C3021" s="18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/>
      <c r="O3021"/>
      <c r="P3021"/>
      <c r="Q3021" s="117"/>
    </row>
    <row r="3022" spans="2:17" x14ac:dyDescent="0.25">
      <c r="B3022" s="18"/>
      <c r="C3022" s="18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/>
      <c r="O3022"/>
      <c r="P3022"/>
      <c r="Q3022" s="117"/>
    </row>
    <row r="3023" spans="2:17" x14ac:dyDescent="0.25">
      <c r="B3023" s="18"/>
      <c r="C3023" s="18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/>
      <c r="O3023"/>
      <c r="P3023"/>
      <c r="Q3023" s="117"/>
    </row>
    <row r="3024" spans="2:17" x14ac:dyDescent="0.25">
      <c r="B3024" s="18"/>
      <c r="C3024" s="18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/>
      <c r="O3024"/>
      <c r="P3024"/>
      <c r="Q3024" s="117"/>
    </row>
    <row r="3025" spans="2:17" x14ac:dyDescent="0.25">
      <c r="B3025" s="18"/>
      <c r="C3025" s="18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/>
      <c r="O3025"/>
      <c r="P3025"/>
      <c r="Q3025" s="117"/>
    </row>
    <row r="3026" spans="2:17" x14ac:dyDescent="0.25">
      <c r="B3026" s="18"/>
      <c r="C3026" s="18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/>
      <c r="O3026"/>
      <c r="P3026"/>
      <c r="Q3026" s="117"/>
    </row>
    <row r="3027" spans="2:17" x14ac:dyDescent="0.25">
      <c r="B3027" s="18"/>
      <c r="C3027" s="18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/>
      <c r="O3027"/>
      <c r="P3027"/>
      <c r="Q3027" s="117"/>
    </row>
    <row r="3028" spans="2:17" x14ac:dyDescent="0.25">
      <c r="B3028" s="18"/>
      <c r="C3028" s="18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/>
      <c r="O3028"/>
      <c r="P3028"/>
      <c r="Q3028" s="117"/>
    </row>
    <row r="3029" spans="2:17" x14ac:dyDescent="0.25">
      <c r="B3029" s="18"/>
      <c r="C3029" s="18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/>
      <c r="O3029"/>
      <c r="P3029"/>
      <c r="Q3029" s="117"/>
    </row>
    <row r="3030" spans="2:17" x14ac:dyDescent="0.25">
      <c r="B3030" s="18"/>
      <c r="C3030" s="18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/>
      <c r="O3030"/>
      <c r="P3030"/>
      <c r="Q3030" s="117"/>
    </row>
    <row r="3031" spans="2:17" x14ac:dyDescent="0.25">
      <c r="B3031" s="18"/>
      <c r="C3031" s="18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/>
      <c r="O3031"/>
      <c r="P3031"/>
      <c r="Q3031" s="117"/>
    </row>
    <row r="3032" spans="2:17" x14ac:dyDescent="0.25">
      <c r="B3032" s="18"/>
      <c r="C3032" s="18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/>
      <c r="O3032"/>
      <c r="P3032"/>
      <c r="Q3032" s="117"/>
    </row>
    <row r="3033" spans="2:17" x14ac:dyDescent="0.25">
      <c r="B3033" s="18"/>
      <c r="C3033" s="18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/>
      <c r="O3033"/>
      <c r="P3033"/>
      <c r="Q3033" s="117"/>
    </row>
    <row r="3034" spans="2:17" x14ac:dyDescent="0.25">
      <c r="B3034" s="18"/>
      <c r="C3034" s="18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/>
      <c r="O3034"/>
      <c r="P3034"/>
      <c r="Q3034" s="117"/>
    </row>
    <row r="3035" spans="2:17" x14ac:dyDescent="0.25">
      <c r="B3035" s="18"/>
      <c r="C3035" s="18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/>
      <c r="O3035"/>
      <c r="P3035"/>
      <c r="Q3035" s="117"/>
    </row>
    <row r="3036" spans="2:17" x14ac:dyDescent="0.25">
      <c r="B3036" s="18"/>
      <c r="C3036" s="18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/>
      <c r="O3036"/>
      <c r="P3036"/>
      <c r="Q3036" s="117"/>
    </row>
    <row r="3037" spans="2:17" x14ac:dyDescent="0.25">
      <c r="B3037" s="18"/>
      <c r="C3037" s="18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/>
      <c r="O3037"/>
      <c r="P3037"/>
      <c r="Q3037" s="117"/>
    </row>
    <row r="3038" spans="2:17" x14ac:dyDescent="0.25">
      <c r="B3038" s="18"/>
      <c r="C3038" s="18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/>
      <c r="O3038"/>
      <c r="P3038"/>
      <c r="Q3038" s="117"/>
    </row>
    <row r="3039" spans="2:17" x14ac:dyDescent="0.25">
      <c r="B3039" s="18"/>
      <c r="C3039" s="18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/>
      <c r="O3039"/>
      <c r="P3039"/>
      <c r="Q3039" s="117"/>
    </row>
    <row r="3040" spans="2:17" x14ac:dyDescent="0.25">
      <c r="B3040" s="18"/>
      <c r="C3040" s="18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/>
      <c r="O3040"/>
      <c r="P3040"/>
      <c r="Q3040" s="117"/>
    </row>
    <row r="3041" spans="2:17" x14ac:dyDescent="0.25">
      <c r="B3041" s="18"/>
      <c r="C3041" s="18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/>
      <c r="O3041"/>
      <c r="P3041"/>
      <c r="Q3041" s="117"/>
    </row>
    <row r="3042" spans="2:17" x14ac:dyDescent="0.25">
      <c r="B3042" s="18"/>
      <c r="C3042" s="18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/>
      <c r="O3042"/>
      <c r="P3042"/>
      <c r="Q3042" s="117"/>
    </row>
    <row r="3043" spans="2:17" x14ac:dyDescent="0.25">
      <c r="B3043" s="18"/>
      <c r="C3043" s="18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/>
      <c r="O3043"/>
      <c r="P3043"/>
      <c r="Q3043" s="117"/>
    </row>
    <row r="3044" spans="2:17" x14ac:dyDescent="0.25">
      <c r="B3044" s="18"/>
      <c r="C3044" s="18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/>
      <c r="O3044"/>
      <c r="P3044"/>
      <c r="Q3044" s="117"/>
    </row>
    <row r="3045" spans="2:17" x14ac:dyDescent="0.25">
      <c r="B3045" s="18"/>
      <c r="C3045" s="18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/>
      <c r="O3045"/>
      <c r="P3045"/>
      <c r="Q3045" s="117"/>
    </row>
    <row r="3046" spans="2:17" x14ac:dyDescent="0.25">
      <c r="B3046" s="18"/>
      <c r="C3046" s="18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/>
      <c r="O3046"/>
      <c r="P3046"/>
      <c r="Q3046" s="117"/>
    </row>
    <row r="3047" spans="2:17" x14ac:dyDescent="0.25">
      <c r="B3047" s="18"/>
      <c r="C3047" s="18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/>
      <c r="O3047"/>
      <c r="P3047"/>
      <c r="Q3047" s="117"/>
    </row>
    <row r="3048" spans="2:17" x14ac:dyDescent="0.25">
      <c r="B3048" s="18"/>
      <c r="C3048" s="18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/>
      <c r="O3048"/>
      <c r="P3048"/>
      <c r="Q3048" s="117"/>
    </row>
    <row r="3049" spans="2:17" x14ac:dyDescent="0.25">
      <c r="B3049" s="18"/>
      <c r="C3049" s="18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/>
      <c r="O3049"/>
      <c r="P3049"/>
      <c r="Q3049" s="117"/>
    </row>
    <row r="3050" spans="2:17" x14ac:dyDescent="0.25">
      <c r="B3050" s="18"/>
      <c r="C3050" s="18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/>
      <c r="O3050"/>
      <c r="P3050"/>
      <c r="Q3050" s="117"/>
    </row>
    <row r="3051" spans="2:17" x14ac:dyDescent="0.25">
      <c r="B3051" s="18"/>
      <c r="C3051" s="18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/>
      <c r="O3051"/>
      <c r="P3051"/>
      <c r="Q3051" s="117"/>
    </row>
    <row r="3052" spans="2:17" x14ac:dyDescent="0.25">
      <c r="B3052" s="18"/>
      <c r="C3052" s="18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/>
      <c r="O3052"/>
      <c r="P3052"/>
      <c r="Q3052" s="117"/>
    </row>
    <row r="3053" spans="2:17" x14ac:dyDescent="0.25">
      <c r="B3053" s="18"/>
      <c r="C3053" s="18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/>
      <c r="O3053"/>
      <c r="P3053"/>
      <c r="Q3053" s="117"/>
    </row>
    <row r="3054" spans="2:17" x14ac:dyDescent="0.25">
      <c r="B3054" s="18"/>
      <c r="C3054" s="18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/>
      <c r="O3054"/>
      <c r="P3054"/>
      <c r="Q3054" s="117"/>
    </row>
    <row r="3055" spans="2:17" x14ac:dyDescent="0.25">
      <c r="B3055" s="18"/>
      <c r="C3055" s="18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/>
      <c r="O3055"/>
      <c r="P3055"/>
      <c r="Q3055" s="117"/>
    </row>
    <row r="3056" spans="2:17" x14ac:dyDescent="0.25">
      <c r="B3056" s="18"/>
      <c r="C3056" s="18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/>
      <c r="O3056"/>
      <c r="P3056"/>
      <c r="Q3056" s="117"/>
    </row>
    <row r="3057" spans="2:17" x14ac:dyDescent="0.25">
      <c r="B3057" s="18"/>
      <c r="C3057" s="18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/>
      <c r="O3057"/>
      <c r="P3057"/>
      <c r="Q3057" s="117"/>
    </row>
    <row r="3058" spans="2:17" x14ac:dyDescent="0.25">
      <c r="B3058" s="18"/>
      <c r="C3058" s="18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/>
      <c r="O3058"/>
      <c r="P3058"/>
      <c r="Q3058" s="117"/>
    </row>
    <row r="3059" spans="2:17" x14ac:dyDescent="0.25">
      <c r="B3059" s="18"/>
      <c r="C3059" s="18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/>
      <c r="O3059"/>
      <c r="P3059"/>
      <c r="Q3059" s="117"/>
    </row>
    <row r="3060" spans="2:17" x14ac:dyDescent="0.25">
      <c r="B3060" s="18"/>
      <c r="C3060" s="18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/>
      <c r="O3060"/>
      <c r="P3060"/>
      <c r="Q3060" s="117"/>
    </row>
    <row r="3061" spans="2:17" x14ac:dyDescent="0.25">
      <c r="B3061" s="18"/>
      <c r="C3061" s="18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/>
      <c r="O3061"/>
      <c r="P3061"/>
      <c r="Q3061" s="117"/>
    </row>
    <row r="3062" spans="2:17" x14ac:dyDescent="0.25">
      <c r="B3062" s="18"/>
      <c r="C3062" s="18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/>
      <c r="O3062"/>
      <c r="P3062"/>
      <c r="Q3062" s="117"/>
    </row>
    <row r="3063" spans="2:17" x14ac:dyDescent="0.25">
      <c r="B3063" s="18"/>
      <c r="C3063" s="18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/>
      <c r="O3063"/>
      <c r="P3063"/>
      <c r="Q3063" s="117"/>
    </row>
    <row r="3064" spans="2:17" x14ac:dyDescent="0.25">
      <c r="B3064" s="18"/>
      <c r="C3064" s="18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/>
      <c r="O3064"/>
      <c r="P3064"/>
      <c r="Q3064" s="117"/>
    </row>
    <row r="3065" spans="2:17" x14ac:dyDescent="0.25">
      <c r="B3065" s="18"/>
      <c r="C3065" s="18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/>
      <c r="O3065"/>
      <c r="P3065"/>
      <c r="Q3065" s="117"/>
    </row>
    <row r="3066" spans="2:17" x14ac:dyDescent="0.25">
      <c r="B3066" s="18"/>
      <c r="C3066" s="18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/>
      <c r="O3066"/>
      <c r="P3066"/>
      <c r="Q3066" s="117"/>
    </row>
    <row r="3067" spans="2:17" x14ac:dyDescent="0.25">
      <c r="B3067" s="18"/>
      <c r="C3067" s="18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/>
      <c r="O3067"/>
      <c r="P3067"/>
      <c r="Q3067" s="117"/>
    </row>
    <row r="3068" spans="2:17" x14ac:dyDescent="0.25">
      <c r="B3068" s="18"/>
      <c r="C3068" s="18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/>
      <c r="O3068"/>
      <c r="P3068"/>
      <c r="Q3068" s="117"/>
    </row>
    <row r="3069" spans="2:17" x14ac:dyDescent="0.25">
      <c r="B3069" s="18"/>
      <c r="C3069" s="18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/>
      <c r="O3069"/>
      <c r="P3069"/>
      <c r="Q3069" s="117"/>
    </row>
    <row r="3070" spans="2:17" x14ac:dyDescent="0.25">
      <c r="B3070" s="18"/>
      <c r="C3070" s="18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/>
      <c r="O3070"/>
      <c r="P3070"/>
      <c r="Q3070" s="117"/>
    </row>
    <row r="3071" spans="2:17" x14ac:dyDescent="0.25">
      <c r="B3071" s="18"/>
      <c r="C3071" s="18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/>
      <c r="O3071"/>
      <c r="P3071"/>
      <c r="Q3071" s="117"/>
    </row>
    <row r="3072" spans="2:17" x14ac:dyDescent="0.25">
      <c r="B3072" s="18"/>
      <c r="C3072" s="18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/>
      <c r="O3072"/>
      <c r="P3072"/>
      <c r="Q3072" s="117"/>
    </row>
    <row r="3073" spans="2:17" x14ac:dyDescent="0.25">
      <c r="B3073" s="18"/>
      <c r="C3073" s="18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/>
      <c r="O3073"/>
      <c r="P3073"/>
      <c r="Q3073" s="117"/>
    </row>
    <row r="3074" spans="2:17" x14ac:dyDescent="0.25">
      <c r="B3074" s="18"/>
      <c r="C3074" s="18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/>
      <c r="O3074"/>
      <c r="P3074"/>
      <c r="Q3074" s="117"/>
    </row>
    <row r="3075" spans="2:17" x14ac:dyDescent="0.25">
      <c r="B3075" s="18"/>
      <c r="C3075" s="18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/>
      <c r="O3075"/>
      <c r="P3075"/>
      <c r="Q3075" s="117"/>
    </row>
    <row r="3076" spans="2:17" x14ac:dyDescent="0.25">
      <c r="B3076" s="18"/>
      <c r="C3076" s="18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/>
      <c r="O3076"/>
      <c r="P3076"/>
      <c r="Q3076" s="117"/>
    </row>
    <row r="3077" spans="2:17" x14ac:dyDescent="0.25">
      <c r="B3077" s="18"/>
      <c r="C3077" s="18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/>
      <c r="O3077"/>
      <c r="P3077"/>
      <c r="Q3077" s="117"/>
    </row>
    <row r="3078" spans="2:17" x14ac:dyDescent="0.25">
      <c r="B3078" s="18"/>
      <c r="C3078" s="18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/>
      <c r="O3078"/>
      <c r="P3078"/>
      <c r="Q3078" s="117"/>
    </row>
    <row r="3079" spans="2:17" x14ac:dyDescent="0.25">
      <c r="B3079" s="18"/>
      <c r="C3079" s="18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/>
      <c r="O3079"/>
      <c r="P3079"/>
      <c r="Q3079" s="117"/>
    </row>
    <row r="3080" spans="2:17" x14ac:dyDescent="0.25">
      <c r="B3080" s="18"/>
      <c r="C3080" s="18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/>
      <c r="O3080"/>
      <c r="P3080"/>
      <c r="Q3080" s="117"/>
    </row>
    <row r="3081" spans="2:17" x14ac:dyDescent="0.25">
      <c r="B3081" s="18"/>
      <c r="C3081" s="18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/>
      <c r="O3081"/>
      <c r="P3081"/>
      <c r="Q3081" s="117"/>
    </row>
    <row r="3082" spans="2:17" x14ac:dyDescent="0.25">
      <c r="B3082" s="18"/>
      <c r="C3082" s="18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/>
      <c r="O3082"/>
      <c r="P3082"/>
      <c r="Q3082" s="117"/>
    </row>
    <row r="3083" spans="2:17" x14ac:dyDescent="0.25">
      <c r="B3083" s="18"/>
      <c r="C3083" s="18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/>
      <c r="O3083"/>
      <c r="P3083"/>
      <c r="Q3083" s="117"/>
    </row>
    <row r="3084" spans="2:17" x14ac:dyDescent="0.25">
      <c r="B3084" s="18"/>
      <c r="C3084" s="18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/>
      <c r="O3084"/>
      <c r="P3084"/>
      <c r="Q3084" s="117"/>
    </row>
    <row r="3085" spans="2:17" x14ac:dyDescent="0.25">
      <c r="B3085" s="18"/>
      <c r="C3085" s="18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/>
      <c r="O3085"/>
      <c r="P3085"/>
      <c r="Q3085" s="117"/>
    </row>
    <row r="3086" spans="2:17" x14ac:dyDescent="0.25">
      <c r="B3086" s="18"/>
      <c r="C3086" s="18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/>
      <c r="O3086"/>
      <c r="P3086"/>
      <c r="Q3086" s="117"/>
    </row>
    <row r="3087" spans="2:17" x14ac:dyDescent="0.25">
      <c r="B3087" s="18"/>
      <c r="C3087" s="18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/>
      <c r="O3087"/>
      <c r="P3087"/>
      <c r="Q3087" s="117"/>
    </row>
    <row r="3088" spans="2:17" x14ac:dyDescent="0.25">
      <c r="B3088" s="18"/>
      <c r="C3088" s="18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/>
      <c r="O3088"/>
      <c r="P3088"/>
      <c r="Q3088" s="117"/>
    </row>
    <row r="3089" spans="2:17" x14ac:dyDescent="0.25">
      <c r="B3089" s="18"/>
      <c r="C3089" s="18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/>
      <c r="O3089"/>
      <c r="P3089"/>
      <c r="Q3089" s="117"/>
    </row>
    <row r="3090" spans="2:17" x14ac:dyDescent="0.25">
      <c r="B3090" s="18"/>
      <c r="C3090" s="18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/>
      <c r="O3090"/>
      <c r="P3090"/>
      <c r="Q3090" s="117"/>
    </row>
    <row r="3091" spans="2:17" x14ac:dyDescent="0.25">
      <c r="B3091" s="18"/>
      <c r="C3091" s="18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/>
      <c r="O3091"/>
      <c r="P3091"/>
      <c r="Q3091" s="117"/>
    </row>
    <row r="3092" spans="2:17" x14ac:dyDescent="0.25">
      <c r="B3092" s="18"/>
      <c r="C3092" s="18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/>
      <c r="O3092"/>
      <c r="P3092"/>
      <c r="Q3092" s="117"/>
    </row>
    <row r="3093" spans="2:17" x14ac:dyDescent="0.25">
      <c r="B3093" s="18"/>
      <c r="C3093" s="18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/>
      <c r="O3093"/>
      <c r="P3093"/>
      <c r="Q3093" s="117"/>
    </row>
    <row r="3094" spans="2:17" x14ac:dyDescent="0.25">
      <c r="B3094" s="18"/>
      <c r="C3094" s="18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/>
      <c r="O3094"/>
      <c r="P3094"/>
      <c r="Q3094" s="117"/>
    </row>
    <row r="3095" spans="2:17" x14ac:dyDescent="0.25">
      <c r="B3095" s="18"/>
      <c r="C3095" s="18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/>
      <c r="O3095"/>
      <c r="P3095"/>
      <c r="Q3095" s="117"/>
    </row>
    <row r="3096" spans="2:17" x14ac:dyDescent="0.25">
      <c r="B3096" s="18"/>
      <c r="C3096" s="18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/>
      <c r="O3096"/>
      <c r="P3096"/>
      <c r="Q3096" s="117"/>
    </row>
    <row r="3097" spans="2:17" x14ac:dyDescent="0.25">
      <c r="B3097" s="18"/>
      <c r="C3097" s="18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/>
      <c r="O3097"/>
      <c r="P3097"/>
      <c r="Q3097" s="117"/>
    </row>
    <row r="3098" spans="2:17" x14ac:dyDescent="0.25">
      <c r="B3098" s="18"/>
      <c r="C3098" s="18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/>
      <c r="O3098"/>
      <c r="P3098"/>
      <c r="Q3098" s="117"/>
    </row>
    <row r="3099" spans="2:17" x14ac:dyDescent="0.25">
      <c r="B3099" s="18"/>
      <c r="C3099" s="18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/>
      <c r="O3099"/>
      <c r="P3099"/>
      <c r="Q3099" s="117"/>
    </row>
    <row r="3100" spans="2:17" x14ac:dyDescent="0.25">
      <c r="B3100" s="18"/>
      <c r="C3100" s="18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/>
      <c r="O3100"/>
      <c r="P3100"/>
      <c r="Q3100" s="117"/>
    </row>
    <row r="3101" spans="2:17" x14ac:dyDescent="0.25">
      <c r="B3101" s="18"/>
      <c r="C3101" s="18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/>
      <c r="O3101"/>
      <c r="P3101"/>
      <c r="Q3101" s="117"/>
    </row>
    <row r="3102" spans="2:17" x14ac:dyDescent="0.25">
      <c r="B3102" s="18"/>
      <c r="C3102" s="18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/>
      <c r="O3102"/>
      <c r="P3102"/>
      <c r="Q3102" s="117"/>
    </row>
    <row r="3103" spans="2:17" x14ac:dyDescent="0.25">
      <c r="B3103" s="18"/>
      <c r="C3103" s="18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/>
      <c r="O3103"/>
      <c r="P3103"/>
      <c r="Q3103" s="117"/>
    </row>
    <row r="3104" spans="2:17" x14ac:dyDescent="0.25">
      <c r="B3104" s="18"/>
      <c r="C3104" s="18"/>
      <c r="D3104" s="18"/>
      <c r="E3104" s="18"/>
      <c r="F3104" s="18"/>
      <c r="G3104" s="18"/>
      <c r="H3104" s="18"/>
      <c r="I3104" s="18"/>
      <c r="J3104" s="18"/>
      <c r="K3104" s="18"/>
      <c r="L3104" s="18"/>
      <c r="M3104" s="18"/>
      <c r="N3104"/>
      <c r="O3104"/>
      <c r="P3104"/>
      <c r="Q3104" s="117"/>
    </row>
    <row r="3105" spans="2:17" x14ac:dyDescent="0.25">
      <c r="B3105" s="18"/>
      <c r="C3105" s="18"/>
      <c r="D3105" s="18"/>
      <c r="E3105" s="18"/>
      <c r="F3105" s="18"/>
      <c r="G3105" s="18"/>
      <c r="H3105" s="18"/>
      <c r="I3105" s="18"/>
      <c r="J3105" s="18"/>
      <c r="K3105" s="18"/>
      <c r="L3105" s="18"/>
      <c r="M3105" s="18"/>
      <c r="N3105"/>
      <c r="O3105"/>
      <c r="P3105"/>
      <c r="Q3105" s="117"/>
    </row>
    <row r="3106" spans="2:17" x14ac:dyDescent="0.25">
      <c r="B3106" s="18"/>
      <c r="C3106" s="18"/>
      <c r="D3106" s="18"/>
      <c r="E3106" s="18"/>
      <c r="F3106" s="18"/>
      <c r="G3106" s="18"/>
      <c r="H3106" s="18"/>
      <c r="I3106" s="18"/>
      <c r="J3106" s="18"/>
      <c r="K3106" s="18"/>
      <c r="L3106" s="18"/>
      <c r="M3106" s="18"/>
      <c r="N3106"/>
      <c r="O3106"/>
      <c r="P3106"/>
      <c r="Q3106" s="117"/>
    </row>
    <row r="3107" spans="2:17" x14ac:dyDescent="0.25">
      <c r="B3107" s="18"/>
      <c r="C3107" s="18"/>
      <c r="D3107" s="18"/>
      <c r="E3107" s="18"/>
      <c r="F3107" s="18"/>
      <c r="G3107" s="18"/>
      <c r="H3107" s="18"/>
      <c r="I3107" s="18"/>
      <c r="J3107" s="18"/>
      <c r="K3107" s="18"/>
      <c r="L3107" s="18"/>
      <c r="M3107" s="18"/>
      <c r="N3107"/>
      <c r="O3107"/>
      <c r="P3107"/>
      <c r="Q3107" s="117"/>
    </row>
    <row r="3108" spans="2:17" x14ac:dyDescent="0.25">
      <c r="B3108" s="18"/>
      <c r="C3108" s="18"/>
      <c r="D3108" s="18"/>
      <c r="E3108" s="18"/>
      <c r="F3108" s="18"/>
      <c r="G3108" s="18"/>
      <c r="H3108" s="18"/>
      <c r="I3108" s="18"/>
      <c r="J3108" s="18"/>
      <c r="K3108" s="18"/>
      <c r="L3108" s="18"/>
      <c r="M3108" s="18"/>
      <c r="N3108"/>
      <c r="O3108"/>
      <c r="P3108"/>
      <c r="Q3108" s="117"/>
    </row>
    <row r="3109" spans="2:17" x14ac:dyDescent="0.25">
      <c r="B3109" s="18"/>
      <c r="C3109" s="18"/>
      <c r="D3109" s="18"/>
      <c r="E3109" s="18"/>
      <c r="F3109" s="18"/>
      <c r="G3109" s="18"/>
      <c r="H3109" s="18"/>
      <c r="I3109" s="18"/>
      <c r="J3109" s="18"/>
      <c r="K3109" s="18"/>
      <c r="L3109" s="18"/>
      <c r="M3109" s="18"/>
      <c r="N3109"/>
      <c r="O3109"/>
      <c r="P3109"/>
      <c r="Q3109" s="117"/>
    </row>
    <row r="3110" spans="2:17" x14ac:dyDescent="0.25">
      <c r="B3110" s="18"/>
      <c r="C3110" s="18"/>
      <c r="D3110" s="18"/>
      <c r="E3110" s="18"/>
      <c r="F3110" s="18"/>
      <c r="G3110" s="18"/>
      <c r="H3110" s="18"/>
      <c r="I3110" s="18"/>
      <c r="J3110" s="18"/>
      <c r="K3110" s="18"/>
      <c r="L3110" s="18"/>
      <c r="M3110" s="18"/>
      <c r="N3110"/>
      <c r="O3110"/>
      <c r="P3110"/>
      <c r="Q3110" s="117"/>
    </row>
    <row r="3111" spans="2:17" x14ac:dyDescent="0.25">
      <c r="B3111" s="18"/>
      <c r="C3111" s="18"/>
      <c r="D3111" s="18"/>
      <c r="E3111" s="18"/>
      <c r="F3111" s="18"/>
      <c r="G3111" s="18"/>
      <c r="H3111" s="18"/>
      <c r="I3111" s="18"/>
      <c r="J3111" s="18"/>
      <c r="K3111" s="18"/>
      <c r="L3111" s="18"/>
      <c r="M3111" s="18"/>
      <c r="N3111"/>
      <c r="O3111"/>
      <c r="P3111"/>
      <c r="Q3111" s="117"/>
    </row>
    <row r="3112" spans="2:17" x14ac:dyDescent="0.25">
      <c r="B3112" s="18"/>
      <c r="C3112" s="18"/>
      <c r="D3112" s="18"/>
      <c r="E3112" s="18"/>
      <c r="F3112" s="18"/>
      <c r="G3112" s="18"/>
      <c r="H3112" s="18"/>
      <c r="I3112" s="18"/>
      <c r="J3112" s="18"/>
      <c r="K3112" s="18"/>
      <c r="L3112" s="18"/>
      <c r="M3112" s="18"/>
      <c r="N3112"/>
      <c r="O3112"/>
      <c r="P3112"/>
      <c r="Q3112" s="117"/>
    </row>
    <row r="3113" spans="2:17" x14ac:dyDescent="0.25">
      <c r="B3113" s="18"/>
      <c r="C3113" s="18"/>
      <c r="D3113" s="18"/>
      <c r="E3113" s="18"/>
      <c r="F3113" s="18"/>
      <c r="G3113" s="18"/>
      <c r="H3113" s="18"/>
      <c r="I3113" s="18"/>
      <c r="J3113" s="18"/>
      <c r="K3113" s="18"/>
      <c r="L3113" s="18"/>
      <c r="M3113" s="18"/>
      <c r="N3113"/>
      <c r="O3113"/>
      <c r="P3113"/>
      <c r="Q3113" s="117"/>
    </row>
    <row r="3114" spans="2:17" x14ac:dyDescent="0.25">
      <c r="B3114" s="18"/>
      <c r="C3114" s="18"/>
      <c r="D3114" s="18"/>
      <c r="E3114" s="18"/>
      <c r="F3114" s="18"/>
      <c r="G3114" s="18"/>
      <c r="H3114" s="18"/>
      <c r="I3114" s="18"/>
      <c r="J3114" s="18"/>
      <c r="K3114" s="18"/>
      <c r="L3114" s="18"/>
      <c r="M3114" s="18"/>
      <c r="N3114"/>
      <c r="O3114"/>
      <c r="P3114"/>
      <c r="Q3114" s="117"/>
    </row>
    <row r="3115" spans="2:17" x14ac:dyDescent="0.25">
      <c r="B3115" s="18"/>
      <c r="C3115" s="18"/>
      <c r="D3115" s="18"/>
      <c r="E3115" s="18"/>
      <c r="F3115" s="18"/>
      <c r="G3115" s="18"/>
      <c r="H3115" s="18"/>
      <c r="I3115" s="18"/>
      <c r="J3115" s="18"/>
      <c r="K3115" s="18"/>
      <c r="L3115" s="18"/>
      <c r="M3115" s="18"/>
      <c r="N3115"/>
      <c r="O3115"/>
      <c r="P3115"/>
      <c r="Q3115" s="117"/>
    </row>
    <row r="3116" spans="2:17" x14ac:dyDescent="0.25">
      <c r="B3116" s="18"/>
      <c r="C3116" s="18"/>
      <c r="D3116" s="18"/>
      <c r="E3116" s="18"/>
      <c r="F3116" s="18"/>
      <c r="G3116" s="18"/>
      <c r="H3116" s="18"/>
      <c r="I3116" s="18"/>
      <c r="J3116" s="18"/>
      <c r="K3116" s="18"/>
      <c r="L3116" s="18"/>
      <c r="M3116" s="18"/>
      <c r="N3116"/>
      <c r="O3116"/>
      <c r="P3116"/>
      <c r="Q3116" s="117"/>
    </row>
    <row r="3117" spans="2:17" x14ac:dyDescent="0.25">
      <c r="B3117" s="18"/>
      <c r="C3117" s="18"/>
      <c r="D3117" s="18"/>
      <c r="E3117" s="18"/>
      <c r="F3117" s="18"/>
      <c r="G3117" s="18"/>
      <c r="H3117" s="18"/>
      <c r="I3117" s="18"/>
      <c r="J3117" s="18"/>
      <c r="K3117" s="18"/>
      <c r="L3117" s="18"/>
      <c r="M3117" s="18"/>
      <c r="N3117"/>
      <c r="O3117"/>
      <c r="P3117"/>
      <c r="Q3117" s="117"/>
    </row>
    <row r="3118" spans="2:17" x14ac:dyDescent="0.25">
      <c r="B3118" s="18"/>
      <c r="C3118" s="18"/>
      <c r="D3118" s="18"/>
      <c r="E3118" s="18"/>
      <c r="F3118" s="18"/>
      <c r="G3118" s="18"/>
      <c r="H3118" s="18"/>
      <c r="I3118" s="18"/>
      <c r="J3118" s="18"/>
      <c r="K3118" s="18"/>
      <c r="L3118" s="18"/>
      <c r="M3118" s="18"/>
      <c r="N3118"/>
      <c r="O3118"/>
      <c r="P3118"/>
      <c r="Q3118" s="117"/>
    </row>
    <row r="3119" spans="2:17" x14ac:dyDescent="0.25">
      <c r="B3119" s="18"/>
      <c r="C3119" s="18"/>
      <c r="D3119" s="18"/>
      <c r="E3119" s="18"/>
      <c r="F3119" s="18"/>
      <c r="G3119" s="18"/>
      <c r="H3119" s="18"/>
      <c r="I3119" s="18"/>
      <c r="J3119" s="18"/>
      <c r="K3119" s="18"/>
      <c r="L3119" s="18"/>
      <c r="M3119" s="18"/>
      <c r="N3119"/>
      <c r="O3119"/>
      <c r="P3119"/>
      <c r="Q3119" s="117"/>
    </row>
    <row r="3120" spans="2:17" x14ac:dyDescent="0.25">
      <c r="B3120" s="18"/>
      <c r="C3120" s="18"/>
      <c r="D3120" s="18"/>
      <c r="E3120" s="18"/>
      <c r="F3120" s="18"/>
      <c r="G3120" s="18"/>
      <c r="H3120" s="18"/>
      <c r="I3120" s="18"/>
      <c r="J3120" s="18"/>
      <c r="K3120" s="18"/>
      <c r="L3120" s="18"/>
      <c r="M3120" s="18"/>
      <c r="N3120"/>
      <c r="O3120"/>
      <c r="P3120"/>
      <c r="Q3120" s="117"/>
    </row>
    <row r="3121" spans="2:17" x14ac:dyDescent="0.25">
      <c r="B3121" s="18"/>
      <c r="C3121" s="18"/>
      <c r="D3121" s="18"/>
      <c r="E3121" s="18"/>
      <c r="F3121" s="18"/>
      <c r="G3121" s="18"/>
      <c r="H3121" s="18"/>
      <c r="I3121" s="18"/>
      <c r="J3121" s="18"/>
      <c r="K3121" s="18"/>
      <c r="L3121" s="18"/>
      <c r="M3121" s="18"/>
      <c r="N3121"/>
      <c r="O3121"/>
      <c r="P3121"/>
      <c r="Q3121" s="117"/>
    </row>
    <row r="3122" spans="2:17" x14ac:dyDescent="0.25">
      <c r="B3122" s="18"/>
      <c r="C3122" s="18"/>
      <c r="D3122" s="18"/>
      <c r="E3122" s="18"/>
      <c r="F3122" s="18"/>
      <c r="G3122" s="18"/>
      <c r="H3122" s="18"/>
      <c r="I3122" s="18"/>
      <c r="J3122" s="18"/>
      <c r="K3122" s="18"/>
      <c r="L3122" s="18"/>
      <c r="M3122" s="18"/>
      <c r="N3122"/>
      <c r="O3122"/>
      <c r="P3122"/>
      <c r="Q3122" s="117"/>
    </row>
    <row r="3123" spans="2:17" x14ac:dyDescent="0.25">
      <c r="B3123" s="18"/>
      <c r="C3123" s="18"/>
      <c r="D3123" s="18"/>
      <c r="E3123" s="18"/>
      <c r="F3123" s="18"/>
      <c r="G3123" s="18"/>
      <c r="H3123" s="18"/>
      <c r="I3123" s="18"/>
      <c r="J3123" s="18"/>
      <c r="K3123" s="18"/>
      <c r="L3123" s="18"/>
      <c r="M3123" s="18"/>
      <c r="N3123"/>
      <c r="O3123"/>
      <c r="P3123"/>
      <c r="Q3123" s="117"/>
    </row>
    <row r="3124" spans="2:17" x14ac:dyDescent="0.25">
      <c r="B3124" s="18"/>
      <c r="C3124" s="18"/>
      <c r="D3124" s="18"/>
      <c r="E3124" s="18"/>
      <c r="F3124" s="18"/>
      <c r="G3124" s="18"/>
      <c r="H3124" s="18"/>
      <c r="I3124" s="18"/>
      <c r="J3124" s="18"/>
      <c r="K3124" s="18"/>
      <c r="L3124" s="18"/>
      <c r="M3124" s="18"/>
      <c r="N3124"/>
      <c r="O3124"/>
      <c r="P3124"/>
      <c r="Q3124" s="117"/>
    </row>
    <row r="3125" spans="2:17" x14ac:dyDescent="0.25">
      <c r="B3125" s="18"/>
      <c r="C3125" s="18"/>
      <c r="D3125" s="18"/>
      <c r="E3125" s="18"/>
      <c r="F3125" s="18"/>
      <c r="G3125" s="18"/>
      <c r="H3125" s="18"/>
      <c r="I3125" s="18"/>
      <c r="J3125" s="18"/>
      <c r="K3125" s="18"/>
      <c r="L3125" s="18"/>
      <c r="M3125" s="18"/>
      <c r="N3125"/>
      <c r="O3125"/>
      <c r="P3125"/>
      <c r="Q3125" s="117"/>
    </row>
    <row r="3126" spans="2:17" x14ac:dyDescent="0.25">
      <c r="B3126" s="18"/>
      <c r="C3126" s="18"/>
      <c r="D3126" s="18"/>
      <c r="E3126" s="18"/>
      <c r="F3126" s="18"/>
      <c r="G3126" s="18"/>
      <c r="H3126" s="18"/>
      <c r="I3126" s="18"/>
      <c r="J3126" s="18"/>
      <c r="K3126" s="18"/>
      <c r="L3126" s="18"/>
      <c r="M3126" s="18"/>
      <c r="N3126"/>
      <c r="O3126"/>
      <c r="P3126"/>
      <c r="Q3126" s="117"/>
    </row>
    <row r="3127" spans="2:17" x14ac:dyDescent="0.25">
      <c r="B3127" s="18"/>
      <c r="C3127" s="18"/>
      <c r="D3127" s="18"/>
      <c r="E3127" s="18"/>
      <c r="F3127" s="18"/>
      <c r="G3127" s="18"/>
      <c r="H3127" s="18"/>
      <c r="I3127" s="18"/>
      <c r="J3127" s="18"/>
      <c r="K3127" s="18"/>
      <c r="L3127" s="18"/>
      <c r="M3127" s="18"/>
      <c r="N3127"/>
      <c r="O3127"/>
      <c r="P3127"/>
      <c r="Q3127" s="117"/>
    </row>
    <row r="3128" spans="2:17" x14ac:dyDescent="0.25">
      <c r="B3128" s="18"/>
      <c r="C3128" s="18"/>
      <c r="D3128" s="18"/>
      <c r="E3128" s="18"/>
      <c r="F3128" s="18"/>
      <c r="G3128" s="18"/>
      <c r="H3128" s="18"/>
      <c r="I3128" s="18"/>
      <c r="J3128" s="18"/>
      <c r="K3128" s="18"/>
      <c r="L3128" s="18"/>
      <c r="M3128" s="18"/>
      <c r="N3128"/>
      <c r="O3128"/>
      <c r="P3128"/>
      <c r="Q3128" s="117"/>
    </row>
    <row r="3129" spans="2:17" x14ac:dyDescent="0.25">
      <c r="B3129" s="18"/>
      <c r="C3129" s="18"/>
      <c r="D3129" s="18"/>
      <c r="E3129" s="18"/>
      <c r="F3129" s="18"/>
      <c r="G3129" s="18"/>
      <c r="H3129" s="18"/>
      <c r="I3129" s="18"/>
      <c r="J3129" s="18"/>
      <c r="K3129" s="18"/>
      <c r="L3129" s="18"/>
      <c r="M3129" s="18"/>
      <c r="N3129"/>
      <c r="O3129"/>
      <c r="P3129"/>
      <c r="Q3129" s="117"/>
    </row>
    <row r="3130" spans="2:17" x14ac:dyDescent="0.25">
      <c r="B3130" s="18"/>
      <c r="C3130" s="18"/>
      <c r="D3130" s="18"/>
      <c r="E3130" s="18"/>
      <c r="F3130" s="18"/>
      <c r="G3130" s="18"/>
      <c r="H3130" s="18"/>
      <c r="I3130" s="18"/>
      <c r="J3130" s="18"/>
      <c r="K3130" s="18"/>
      <c r="L3130" s="18"/>
      <c r="M3130" s="18"/>
      <c r="N3130"/>
      <c r="O3130"/>
      <c r="P3130"/>
      <c r="Q3130" s="117"/>
    </row>
    <row r="3131" spans="2:17" x14ac:dyDescent="0.25">
      <c r="B3131" s="18"/>
      <c r="C3131" s="18"/>
      <c r="D3131" s="18"/>
      <c r="E3131" s="18"/>
      <c r="F3131" s="18"/>
      <c r="G3131" s="18"/>
      <c r="H3131" s="18"/>
      <c r="I3131" s="18"/>
      <c r="J3131" s="18"/>
      <c r="K3131" s="18"/>
      <c r="L3131" s="18"/>
      <c r="M3131" s="18"/>
      <c r="N3131"/>
      <c r="O3131"/>
      <c r="P3131"/>
      <c r="Q3131" s="117"/>
    </row>
    <row r="3132" spans="2:17" x14ac:dyDescent="0.25">
      <c r="B3132" s="18"/>
      <c r="C3132" s="18"/>
      <c r="D3132" s="18"/>
      <c r="E3132" s="18"/>
      <c r="F3132" s="18"/>
      <c r="G3132" s="18"/>
      <c r="H3132" s="18"/>
      <c r="I3132" s="18"/>
      <c r="J3132" s="18"/>
      <c r="K3132" s="18"/>
      <c r="L3132" s="18"/>
      <c r="M3132" s="18"/>
      <c r="N3132"/>
      <c r="O3132"/>
      <c r="P3132"/>
      <c r="Q3132" s="117"/>
    </row>
    <row r="3133" spans="2:17" x14ac:dyDescent="0.25">
      <c r="B3133" s="18"/>
      <c r="C3133" s="18"/>
      <c r="D3133" s="18"/>
      <c r="E3133" s="18"/>
      <c r="F3133" s="18"/>
      <c r="G3133" s="18"/>
      <c r="H3133" s="18"/>
      <c r="I3133" s="18"/>
      <c r="J3133" s="18"/>
      <c r="K3133" s="18"/>
      <c r="L3133" s="18"/>
      <c r="M3133" s="18"/>
      <c r="N3133"/>
      <c r="O3133"/>
      <c r="P3133"/>
      <c r="Q3133" s="117"/>
    </row>
    <row r="3134" spans="2:17" x14ac:dyDescent="0.25">
      <c r="B3134" s="18"/>
      <c r="C3134" s="18"/>
      <c r="D3134" s="18"/>
      <c r="E3134" s="18"/>
      <c r="F3134" s="18"/>
      <c r="G3134" s="18"/>
      <c r="H3134" s="18"/>
      <c r="I3134" s="18"/>
      <c r="J3134" s="18"/>
      <c r="K3134" s="18"/>
      <c r="L3134" s="18"/>
      <c r="M3134" s="18"/>
      <c r="N3134"/>
      <c r="O3134"/>
      <c r="P3134"/>
      <c r="Q3134" s="117"/>
    </row>
    <row r="3135" spans="2:17" x14ac:dyDescent="0.25">
      <c r="B3135" s="18"/>
      <c r="C3135" s="18"/>
      <c r="D3135" s="18"/>
      <c r="E3135" s="18"/>
      <c r="F3135" s="18"/>
      <c r="G3135" s="18"/>
      <c r="H3135" s="18"/>
      <c r="I3135" s="18"/>
      <c r="J3135" s="18"/>
      <c r="K3135" s="18"/>
      <c r="L3135" s="18"/>
      <c r="M3135" s="18"/>
      <c r="N3135"/>
      <c r="O3135"/>
      <c r="P3135"/>
      <c r="Q3135" s="117"/>
    </row>
    <row r="3136" spans="2:17" x14ac:dyDescent="0.25">
      <c r="B3136" s="18"/>
      <c r="C3136" s="18"/>
      <c r="D3136" s="18"/>
      <c r="E3136" s="18"/>
      <c r="F3136" s="18"/>
      <c r="G3136" s="18"/>
      <c r="H3136" s="18"/>
      <c r="I3136" s="18"/>
      <c r="J3136" s="18"/>
      <c r="K3136" s="18"/>
      <c r="L3136" s="18"/>
      <c r="M3136" s="18"/>
      <c r="N3136"/>
      <c r="O3136"/>
      <c r="P3136"/>
      <c r="Q3136" s="117"/>
    </row>
    <row r="3137" spans="2:17" x14ac:dyDescent="0.25">
      <c r="B3137" s="18"/>
      <c r="C3137" s="18"/>
      <c r="D3137" s="18"/>
      <c r="E3137" s="18"/>
      <c r="F3137" s="18"/>
      <c r="G3137" s="18"/>
      <c r="H3137" s="18"/>
      <c r="I3137" s="18"/>
      <c r="J3137" s="18"/>
      <c r="K3137" s="18"/>
      <c r="L3137" s="18"/>
      <c r="M3137" s="18"/>
      <c r="N3137"/>
      <c r="O3137"/>
      <c r="P3137"/>
      <c r="Q3137" s="117"/>
    </row>
    <row r="3138" spans="2:17" x14ac:dyDescent="0.25">
      <c r="B3138" s="18"/>
      <c r="C3138" s="18"/>
      <c r="D3138" s="18"/>
      <c r="E3138" s="18"/>
      <c r="F3138" s="18"/>
      <c r="G3138" s="18"/>
      <c r="H3138" s="18"/>
      <c r="I3138" s="18"/>
      <c r="J3138" s="18"/>
      <c r="K3138" s="18"/>
      <c r="L3138" s="18"/>
      <c r="M3138" s="18"/>
      <c r="N3138"/>
      <c r="O3138"/>
      <c r="P3138"/>
      <c r="Q3138" s="117"/>
    </row>
    <row r="3139" spans="2:17" x14ac:dyDescent="0.25">
      <c r="B3139" s="18"/>
      <c r="C3139" s="18"/>
      <c r="D3139" s="18"/>
      <c r="E3139" s="18"/>
      <c r="F3139" s="18"/>
      <c r="G3139" s="18"/>
      <c r="H3139" s="18"/>
      <c r="I3139" s="18"/>
      <c r="J3139" s="18"/>
      <c r="K3139" s="18"/>
      <c r="L3139" s="18"/>
      <c r="M3139" s="18"/>
      <c r="N3139"/>
      <c r="O3139"/>
      <c r="P3139"/>
      <c r="Q3139" s="117"/>
    </row>
    <row r="3140" spans="2:17" x14ac:dyDescent="0.25">
      <c r="B3140" s="18"/>
      <c r="C3140" s="18"/>
      <c r="D3140" s="18"/>
      <c r="E3140" s="18"/>
      <c r="F3140" s="18"/>
      <c r="G3140" s="18"/>
      <c r="H3140" s="18"/>
      <c r="I3140" s="18"/>
      <c r="J3140" s="18"/>
      <c r="K3140" s="18"/>
      <c r="L3140" s="18"/>
      <c r="M3140" s="18"/>
      <c r="N3140"/>
      <c r="O3140"/>
      <c r="P3140"/>
      <c r="Q3140" s="117"/>
    </row>
    <row r="3141" spans="2:17" x14ac:dyDescent="0.25">
      <c r="B3141" s="18"/>
      <c r="C3141" s="18"/>
      <c r="D3141" s="18"/>
      <c r="E3141" s="18"/>
      <c r="F3141" s="18"/>
      <c r="G3141" s="18"/>
      <c r="H3141" s="18"/>
      <c r="I3141" s="18"/>
      <c r="J3141" s="18"/>
      <c r="K3141" s="18"/>
      <c r="L3141" s="18"/>
      <c r="M3141" s="18"/>
      <c r="N3141"/>
      <c r="O3141"/>
      <c r="P3141"/>
      <c r="Q3141" s="117"/>
    </row>
    <row r="3142" spans="2:17" x14ac:dyDescent="0.25">
      <c r="B3142" s="18"/>
      <c r="C3142" s="18"/>
      <c r="D3142" s="18"/>
      <c r="E3142" s="18"/>
      <c r="F3142" s="18"/>
      <c r="G3142" s="18"/>
      <c r="H3142" s="18"/>
      <c r="I3142" s="18"/>
      <c r="J3142" s="18"/>
      <c r="K3142" s="18"/>
      <c r="L3142" s="18"/>
      <c r="M3142" s="18"/>
      <c r="N3142"/>
      <c r="O3142"/>
      <c r="P3142"/>
      <c r="Q3142" s="117"/>
    </row>
    <row r="3143" spans="2:17" x14ac:dyDescent="0.25">
      <c r="B3143" s="18"/>
      <c r="C3143" s="18"/>
      <c r="D3143" s="18"/>
      <c r="E3143" s="18"/>
      <c r="F3143" s="18"/>
      <c r="G3143" s="18"/>
      <c r="H3143" s="18"/>
      <c r="I3143" s="18"/>
      <c r="J3143" s="18"/>
      <c r="K3143" s="18"/>
      <c r="L3143" s="18"/>
      <c r="M3143" s="18"/>
      <c r="N3143"/>
      <c r="O3143"/>
      <c r="P3143"/>
      <c r="Q3143" s="117"/>
    </row>
    <row r="3144" spans="2:17" x14ac:dyDescent="0.25">
      <c r="B3144" s="18"/>
      <c r="C3144" s="18"/>
      <c r="D3144" s="18"/>
      <c r="E3144" s="18"/>
      <c r="F3144" s="18"/>
      <c r="G3144" s="18"/>
      <c r="H3144" s="18"/>
      <c r="I3144" s="18"/>
      <c r="J3144" s="18"/>
      <c r="K3144" s="18"/>
      <c r="L3144" s="18"/>
      <c r="M3144" s="18"/>
      <c r="N3144"/>
      <c r="O3144"/>
      <c r="P3144"/>
      <c r="Q3144" s="117"/>
    </row>
    <row r="3145" spans="2:17" x14ac:dyDescent="0.25">
      <c r="B3145" s="18"/>
      <c r="C3145" s="18"/>
      <c r="D3145" s="18"/>
      <c r="E3145" s="18"/>
      <c r="F3145" s="18"/>
      <c r="G3145" s="18"/>
      <c r="H3145" s="18"/>
      <c r="I3145" s="18"/>
      <c r="J3145" s="18"/>
      <c r="K3145" s="18"/>
      <c r="L3145" s="18"/>
      <c r="M3145" s="18"/>
      <c r="N3145"/>
      <c r="O3145"/>
      <c r="P3145"/>
      <c r="Q3145" s="117"/>
    </row>
    <row r="3146" spans="2:17" x14ac:dyDescent="0.25">
      <c r="B3146" s="18"/>
      <c r="C3146" s="18"/>
      <c r="D3146" s="18"/>
      <c r="E3146" s="18"/>
      <c r="F3146" s="18"/>
      <c r="G3146" s="18"/>
      <c r="H3146" s="18"/>
      <c r="I3146" s="18"/>
      <c r="J3146" s="18"/>
      <c r="K3146" s="18"/>
      <c r="L3146" s="18"/>
      <c r="M3146" s="18"/>
      <c r="N3146"/>
      <c r="O3146"/>
      <c r="P3146"/>
      <c r="Q3146" s="117"/>
    </row>
    <row r="3147" spans="2:17" x14ac:dyDescent="0.25">
      <c r="B3147" s="18"/>
      <c r="C3147" s="18"/>
      <c r="D3147" s="18"/>
      <c r="E3147" s="18"/>
      <c r="F3147" s="18"/>
      <c r="G3147" s="18"/>
      <c r="H3147" s="18"/>
      <c r="I3147" s="18"/>
      <c r="J3147" s="18"/>
      <c r="K3147" s="18"/>
      <c r="L3147" s="18"/>
      <c r="M3147" s="18"/>
      <c r="N3147"/>
      <c r="O3147"/>
      <c r="P3147"/>
      <c r="Q3147" s="117"/>
    </row>
    <row r="3148" spans="2:17" x14ac:dyDescent="0.25">
      <c r="B3148" s="18"/>
      <c r="C3148" s="18"/>
      <c r="D3148" s="18"/>
      <c r="E3148" s="18"/>
      <c r="F3148" s="18"/>
      <c r="G3148" s="18"/>
      <c r="H3148" s="18"/>
      <c r="I3148" s="18"/>
      <c r="J3148" s="18"/>
      <c r="K3148" s="18"/>
      <c r="L3148" s="18"/>
      <c r="M3148" s="18"/>
      <c r="N3148"/>
      <c r="O3148"/>
      <c r="P3148"/>
      <c r="Q3148" s="117"/>
    </row>
    <row r="3149" spans="2:17" x14ac:dyDescent="0.25">
      <c r="B3149" s="18"/>
      <c r="C3149" s="18"/>
      <c r="D3149" s="18"/>
      <c r="E3149" s="18"/>
      <c r="F3149" s="18"/>
      <c r="G3149" s="18"/>
      <c r="H3149" s="18"/>
      <c r="I3149" s="18"/>
      <c r="J3149" s="18"/>
      <c r="K3149" s="18"/>
      <c r="L3149" s="18"/>
      <c r="M3149" s="18"/>
      <c r="N3149"/>
      <c r="O3149"/>
      <c r="P3149"/>
      <c r="Q3149" s="117"/>
    </row>
    <row r="3150" spans="2:17" x14ac:dyDescent="0.25">
      <c r="B3150" s="18"/>
      <c r="C3150" s="18"/>
      <c r="D3150" s="18"/>
      <c r="E3150" s="18"/>
      <c r="F3150" s="18"/>
      <c r="G3150" s="18"/>
      <c r="H3150" s="18"/>
      <c r="I3150" s="18"/>
      <c r="J3150" s="18"/>
      <c r="K3150" s="18"/>
      <c r="L3150" s="18"/>
      <c r="M3150" s="18"/>
      <c r="N3150"/>
      <c r="O3150"/>
      <c r="P3150"/>
      <c r="Q3150" s="117"/>
    </row>
    <row r="3151" spans="2:17" x14ac:dyDescent="0.25">
      <c r="B3151" s="18"/>
      <c r="C3151" s="18"/>
      <c r="D3151" s="18"/>
      <c r="E3151" s="18"/>
      <c r="F3151" s="18"/>
      <c r="G3151" s="18"/>
      <c r="H3151" s="18"/>
      <c r="I3151" s="18"/>
      <c r="J3151" s="18"/>
      <c r="K3151" s="18"/>
      <c r="L3151" s="18"/>
      <c r="M3151" s="18"/>
      <c r="N3151"/>
      <c r="O3151"/>
      <c r="P3151"/>
      <c r="Q3151" s="117"/>
    </row>
    <row r="3152" spans="2:17" x14ac:dyDescent="0.25">
      <c r="B3152" s="18"/>
      <c r="C3152" s="18"/>
      <c r="D3152" s="18"/>
      <c r="E3152" s="18"/>
      <c r="F3152" s="18"/>
      <c r="G3152" s="18"/>
      <c r="H3152" s="18"/>
      <c r="I3152" s="18"/>
      <c r="J3152" s="18"/>
      <c r="K3152" s="18"/>
      <c r="L3152" s="18"/>
      <c r="M3152" s="18"/>
      <c r="N3152"/>
      <c r="O3152"/>
      <c r="P3152"/>
      <c r="Q3152" s="117"/>
    </row>
    <row r="3153" spans="2:17" x14ac:dyDescent="0.25">
      <c r="B3153" s="18"/>
      <c r="C3153" s="18"/>
      <c r="D3153" s="18"/>
      <c r="E3153" s="18"/>
      <c r="F3153" s="18"/>
      <c r="G3153" s="18"/>
      <c r="H3153" s="18"/>
      <c r="I3153" s="18"/>
      <c r="J3153" s="18"/>
      <c r="K3153" s="18"/>
      <c r="L3153" s="18"/>
      <c r="M3153" s="18"/>
      <c r="N3153"/>
      <c r="O3153"/>
      <c r="P3153"/>
      <c r="Q3153" s="117"/>
    </row>
    <row r="3154" spans="2:17" x14ac:dyDescent="0.25">
      <c r="B3154" s="18"/>
      <c r="C3154" s="18"/>
      <c r="D3154" s="18"/>
      <c r="E3154" s="18"/>
      <c r="F3154" s="18"/>
      <c r="G3154" s="18"/>
      <c r="H3154" s="18"/>
      <c r="I3154" s="18"/>
      <c r="J3154" s="18"/>
      <c r="K3154" s="18"/>
      <c r="L3154" s="18"/>
      <c r="M3154" s="18"/>
      <c r="N3154"/>
      <c r="O3154"/>
      <c r="P3154"/>
      <c r="Q3154" s="117"/>
    </row>
    <row r="3155" spans="2:17" x14ac:dyDescent="0.25">
      <c r="B3155" s="18"/>
      <c r="C3155" s="18"/>
      <c r="D3155" s="18"/>
      <c r="E3155" s="18"/>
      <c r="F3155" s="18"/>
      <c r="G3155" s="18"/>
      <c r="H3155" s="18"/>
      <c r="I3155" s="18"/>
      <c r="J3155" s="18"/>
      <c r="K3155" s="18"/>
      <c r="L3155" s="18"/>
      <c r="M3155" s="18"/>
      <c r="N3155"/>
      <c r="O3155"/>
      <c r="P3155"/>
      <c r="Q3155" s="117"/>
    </row>
    <row r="3156" spans="2:17" x14ac:dyDescent="0.25">
      <c r="B3156" s="18"/>
      <c r="C3156" s="18"/>
      <c r="D3156" s="18"/>
      <c r="E3156" s="18"/>
      <c r="F3156" s="18"/>
      <c r="G3156" s="18"/>
      <c r="H3156" s="18"/>
      <c r="I3156" s="18"/>
      <c r="J3156" s="18"/>
      <c r="K3156" s="18"/>
      <c r="L3156" s="18"/>
      <c r="M3156" s="18"/>
      <c r="N3156"/>
      <c r="O3156"/>
      <c r="P3156"/>
      <c r="Q3156" s="117"/>
    </row>
    <row r="3157" spans="2:17" x14ac:dyDescent="0.25">
      <c r="B3157" s="18"/>
      <c r="C3157" s="18"/>
      <c r="D3157" s="18"/>
      <c r="E3157" s="18"/>
      <c r="F3157" s="18"/>
      <c r="G3157" s="18"/>
      <c r="H3157" s="18"/>
      <c r="I3157" s="18"/>
      <c r="J3157" s="18"/>
      <c r="K3157" s="18"/>
      <c r="L3157" s="18"/>
      <c r="M3157" s="18"/>
      <c r="N3157"/>
      <c r="O3157"/>
      <c r="P3157"/>
      <c r="Q3157" s="117"/>
    </row>
    <row r="3158" spans="2:17" x14ac:dyDescent="0.25">
      <c r="B3158" s="18"/>
      <c r="C3158" s="18"/>
      <c r="D3158" s="18"/>
      <c r="E3158" s="18"/>
      <c r="F3158" s="18"/>
      <c r="G3158" s="18"/>
      <c r="H3158" s="18"/>
      <c r="I3158" s="18"/>
      <c r="J3158" s="18"/>
      <c r="K3158" s="18"/>
      <c r="L3158" s="18"/>
      <c r="M3158" s="18"/>
      <c r="N3158"/>
      <c r="O3158"/>
      <c r="P3158"/>
      <c r="Q3158" s="117"/>
    </row>
    <row r="3159" spans="2:17" x14ac:dyDescent="0.25">
      <c r="B3159" s="18"/>
      <c r="C3159" s="18"/>
      <c r="D3159" s="18"/>
      <c r="E3159" s="18"/>
      <c r="F3159" s="18"/>
      <c r="G3159" s="18"/>
      <c r="H3159" s="18"/>
      <c r="I3159" s="18"/>
      <c r="J3159" s="18"/>
      <c r="K3159" s="18"/>
      <c r="L3159" s="18"/>
      <c r="M3159" s="18"/>
      <c r="N3159"/>
      <c r="O3159"/>
      <c r="P3159"/>
      <c r="Q3159" s="117"/>
    </row>
    <row r="3160" spans="2:17" x14ac:dyDescent="0.25">
      <c r="B3160" s="18"/>
      <c r="C3160" s="18"/>
      <c r="D3160" s="18"/>
      <c r="E3160" s="18"/>
      <c r="F3160" s="18"/>
      <c r="G3160" s="18"/>
      <c r="H3160" s="18"/>
      <c r="I3160" s="18"/>
      <c r="J3160" s="18"/>
      <c r="K3160" s="18"/>
      <c r="L3160" s="18"/>
      <c r="M3160" s="18"/>
      <c r="N3160"/>
      <c r="O3160"/>
      <c r="P3160"/>
      <c r="Q3160" s="117"/>
    </row>
    <row r="3161" spans="2:17" x14ac:dyDescent="0.25">
      <c r="B3161" s="18"/>
      <c r="C3161" s="18"/>
      <c r="D3161" s="18"/>
      <c r="E3161" s="18"/>
      <c r="F3161" s="18"/>
      <c r="G3161" s="18"/>
      <c r="H3161" s="18"/>
      <c r="I3161" s="18"/>
      <c r="J3161" s="18"/>
      <c r="K3161" s="18"/>
      <c r="L3161" s="18"/>
      <c r="M3161" s="18"/>
      <c r="N3161"/>
      <c r="O3161"/>
      <c r="P3161"/>
      <c r="Q3161" s="117"/>
    </row>
    <row r="3162" spans="2:17" x14ac:dyDescent="0.25">
      <c r="B3162" s="18"/>
      <c r="C3162" s="18"/>
      <c r="D3162" s="18"/>
      <c r="E3162" s="18"/>
      <c r="F3162" s="18"/>
      <c r="G3162" s="18"/>
      <c r="H3162" s="18"/>
      <c r="I3162" s="18"/>
      <c r="J3162" s="18"/>
      <c r="K3162" s="18"/>
      <c r="L3162" s="18"/>
      <c r="M3162" s="18"/>
      <c r="N3162"/>
      <c r="O3162"/>
      <c r="P3162"/>
      <c r="Q3162" s="117"/>
    </row>
    <row r="3163" spans="2:17" x14ac:dyDescent="0.25">
      <c r="B3163" s="18"/>
      <c r="C3163" s="18"/>
      <c r="D3163" s="18"/>
      <c r="E3163" s="18"/>
      <c r="F3163" s="18"/>
      <c r="G3163" s="18"/>
      <c r="H3163" s="18"/>
      <c r="I3163" s="18"/>
      <c r="J3163" s="18"/>
      <c r="K3163" s="18"/>
      <c r="L3163" s="18"/>
      <c r="M3163" s="18"/>
      <c r="N3163"/>
      <c r="O3163"/>
      <c r="P3163"/>
      <c r="Q3163" s="117"/>
    </row>
    <row r="3164" spans="2:17" x14ac:dyDescent="0.25">
      <c r="B3164" s="18"/>
      <c r="C3164" s="18"/>
      <c r="D3164" s="18"/>
      <c r="E3164" s="18"/>
      <c r="F3164" s="18"/>
      <c r="G3164" s="18"/>
      <c r="H3164" s="18"/>
      <c r="I3164" s="18"/>
      <c r="J3164" s="18"/>
      <c r="K3164" s="18"/>
      <c r="L3164" s="18"/>
      <c r="M3164" s="18"/>
      <c r="N3164"/>
      <c r="O3164"/>
      <c r="P3164"/>
      <c r="Q3164" s="117"/>
    </row>
    <row r="3165" spans="2:17" x14ac:dyDescent="0.25">
      <c r="B3165" s="18"/>
      <c r="C3165" s="18"/>
      <c r="D3165" s="18"/>
      <c r="E3165" s="18"/>
      <c r="F3165" s="18"/>
      <c r="G3165" s="18"/>
      <c r="H3165" s="18"/>
      <c r="I3165" s="18"/>
      <c r="J3165" s="18"/>
      <c r="K3165" s="18"/>
      <c r="L3165" s="18"/>
      <c r="M3165" s="18"/>
      <c r="N3165"/>
      <c r="O3165"/>
      <c r="P3165"/>
      <c r="Q3165" s="117"/>
    </row>
    <row r="3166" spans="2:17" x14ac:dyDescent="0.25">
      <c r="B3166" s="18"/>
      <c r="C3166" s="18"/>
      <c r="D3166" s="18"/>
      <c r="E3166" s="18"/>
      <c r="F3166" s="18"/>
      <c r="G3166" s="18"/>
      <c r="H3166" s="18"/>
      <c r="I3166" s="18"/>
      <c r="J3166" s="18"/>
      <c r="K3166" s="18"/>
      <c r="L3166" s="18"/>
      <c r="M3166" s="18"/>
      <c r="N3166"/>
      <c r="O3166"/>
      <c r="P3166"/>
      <c r="Q3166" s="117"/>
    </row>
    <row r="3167" spans="2:17" x14ac:dyDescent="0.25">
      <c r="B3167" s="18"/>
      <c r="C3167" s="18"/>
      <c r="D3167" s="18"/>
      <c r="E3167" s="18"/>
      <c r="F3167" s="18"/>
      <c r="G3167" s="18"/>
      <c r="H3167" s="18"/>
      <c r="I3167" s="18"/>
      <c r="J3167" s="18"/>
      <c r="K3167" s="18"/>
      <c r="L3167" s="18"/>
      <c r="M3167" s="18"/>
      <c r="N3167"/>
      <c r="O3167"/>
      <c r="P3167"/>
      <c r="Q3167" s="117"/>
    </row>
    <row r="3168" spans="2:17" x14ac:dyDescent="0.25">
      <c r="B3168" s="18"/>
      <c r="C3168" s="18"/>
      <c r="D3168" s="18"/>
      <c r="E3168" s="18"/>
      <c r="F3168" s="18"/>
      <c r="G3168" s="18"/>
      <c r="H3168" s="18"/>
      <c r="I3168" s="18"/>
      <c r="J3168" s="18"/>
      <c r="K3168" s="18"/>
      <c r="L3168" s="18"/>
      <c r="M3168" s="18"/>
      <c r="N3168"/>
      <c r="O3168"/>
      <c r="P3168"/>
      <c r="Q3168" s="117"/>
    </row>
    <row r="3169" spans="2:17" x14ac:dyDescent="0.25">
      <c r="B3169" s="18"/>
      <c r="C3169" s="18"/>
      <c r="D3169" s="18"/>
      <c r="E3169" s="18"/>
      <c r="F3169" s="18"/>
      <c r="G3169" s="18"/>
      <c r="H3169" s="18"/>
      <c r="I3169" s="18"/>
      <c r="J3169" s="18"/>
      <c r="K3169" s="18"/>
      <c r="L3169" s="18"/>
      <c r="M3169" s="18"/>
      <c r="N3169"/>
      <c r="O3169"/>
      <c r="P3169"/>
      <c r="Q3169" s="117"/>
    </row>
    <row r="3170" spans="2:17" x14ac:dyDescent="0.25">
      <c r="B3170" s="18"/>
      <c r="C3170" s="18"/>
      <c r="D3170" s="18"/>
      <c r="E3170" s="18"/>
      <c r="F3170" s="18"/>
      <c r="G3170" s="18"/>
      <c r="H3170" s="18"/>
      <c r="I3170" s="18"/>
      <c r="J3170" s="18"/>
      <c r="K3170" s="18"/>
      <c r="L3170" s="18"/>
      <c r="M3170" s="18"/>
      <c r="N3170"/>
      <c r="O3170"/>
      <c r="P3170"/>
      <c r="Q3170" s="117"/>
    </row>
    <row r="3171" spans="2:17" x14ac:dyDescent="0.25">
      <c r="B3171" s="18"/>
      <c r="C3171" s="18"/>
      <c r="D3171" s="18"/>
      <c r="E3171" s="18"/>
      <c r="F3171" s="18"/>
      <c r="G3171" s="18"/>
      <c r="H3171" s="18"/>
      <c r="I3171" s="18"/>
      <c r="J3171" s="18"/>
      <c r="K3171" s="18"/>
      <c r="L3171" s="18"/>
      <c r="M3171" s="18"/>
      <c r="N3171"/>
      <c r="O3171"/>
      <c r="P3171"/>
      <c r="Q3171" s="117"/>
    </row>
    <row r="3172" spans="2:17" x14ac:dyDescent="0.25">
      <c r="B3172" s="18"/>
      <c r="C3172" s="18"/>
      <c r="D3172" s="18"/>
      <c r="E3172" s="18"/>
      <c r="F3172" s="18"/>
      <c r="G3172" s="18"/>
      <c r="H3172" s="18"/>
      <c r="I3172" s="18"/>
      <c r="J3172" s="18"/>
      <c r="K3172" s="18"/>
      <c r="L3172" s="18"/>
      <c r="M3172" s="18"/>
      <c r="N3172"/>
      <c r="O3172"/>
      <c r="P3172"/>
      <c r="Q3172" s="117"/>
    </row>
    <row r="3173" spans="2:17" x14ac:dyDescent="0.25">
      <c r="B3173" s="18"/>
      <c r="C3173" s="18"/>
      <c r="D3173" s="18"/>
      <c r="E3173" s="18"/>
      <c r="F3173" s="18"/>
      <c r="G3173" s="18"/>
      <c r="H3173" s="18"/>
      <c r="I3173" s="18"/>
      <c r="J3173" s="18"/>
      <c r="K3173" s="18"/>
      <c r="L3173" s="18"/>
      <c r="M3173" s="18"/>
      <c r="N3173"/>
      <c r="O3173"/>
      <c r="P3173"/>
      <c r="Q3173" s="117"/>
    </row>
    <row r="3174" spans="2:17" x14ac:dyDescent="0.25">
      <c r="B3174" s="18"/>
      <c r="C3174" s="18"/>
      <c r="D3174" s="18"/>
      <c r="E3174" s="18"/>
      <c r="F3174" s="18"/>
      <c r="G3174" s="18"/>
      <c r="H3174" s="18"/>
      <c r="I3174" s="18"/>
      <c r="J3174" s="18"/>
      <c r="K3174" s="18"/>
      <c r="L3174" s="18"/>
      <c r="M3174" s="18"/>
      <c r="N3174"/>
      <c r="O3174"/>
      <c r="P3174"/>
      <c r="Q3174" s="117"/>
    </row>
    <row r="3175" spans="2:17" x14ac:dyDescent="0.25">
      <c r="B3175" s="18"/>
      <c r="C3175" s="18"/>
      <c r="D3175" s="18"/>
      <c r="E3175" s="18"/>
      <c r="F3175" s="18"/>
      <c r="G3175" s="18"/>
      <c r="H3175" s="18"/>
      <c r="I3175" s="18"/>
      <c r="J3175" s="18"/>
      <c r="K3175" s="18"/>
      <c r="L3175" s="18"/>
      <c r="M3175" s="18"/>
      <c r="N3175"/>
      <c r="O3175"/>
      <c r="P3175"/>
      <c r="Q3175" s="117"/>
    </row>
    <row r="3176" spans="2:17" x14ac:dyDescent="0.25">
      <c r="B3176" s="18"/>
      <c r="C3176" s="18"/>
      <c r="D3176" s="18"/>
      <c r="E3176" s="18"/>
      <c r="F3176" s="18"/>
      <c r="G3176" s="18"/>
      <c r="H3176" s="18"/>
      <c r="I3176" s="18"/>
      <c r="J3176" s="18"/>
      <c r="K3176" s="18"/>
      <c r="L3176" s="18"/>
      <c r="M3176" s="18"/>
      <c r="N3176"/>
      <c r="O3176"/>
      <c r="P3176"/>
      <c r="Q3176" s="117"/>
    </row>
    <row r="3177" spans="2:17" x14ac:dyDescent="0.25">
      <c r="B3177" s="18"/>
      <c r="C3177" s="18"/>
      <c r="D3177" s="18"/>
      <c r="E3177" s="18"/>
      <c r="F3177" s="18"/>
      <c r="G3177" s="18"/>
      <c r="H3177" s="18"/>
      <c r="I3177" s="18"/>
      <c r="J3177" s="18"/>
      <c r="K3177" s="18"/>
      <c r="L3177" s="18"/>
      <c r="M3177" s="18"/>
      <c r="N3177"/>
      <c r="O3177"/>
      <c r="P3177"/>
      <c r="Q3177" s="117"/>
    </row>
    <row r="3178" spans="2:17" x14ac:dyDescent="0.25">
      <c r="B3178" s="18"/>
      <c r="C3178" s="18"/>
      <c r="D3178" s="18"/>
      <c r="E3178" s="18"/>
      <c r="F3178" s="18"/>
      <c r="G3178" s="18"/>
      <c r="H3178" s="18"/>
      <c r="I3178" s="18"/>
      <c r="J3178" s="18"/>
      <c r="K3178" s="18"/>
      <c r="L3178" s="18"/>
      <c r="M3178" s="18"/>
      <c r="N3178"/>
      <c r="O3178"/>
      <c r="P3178"/>
      <c r="Q3178" s="117"/>
    </row>
    <row r="3179" spans="2:17" x14ac:dyDescent="0.25">
      <c r="B3179" s="18"/>
      <c r="C3179" s="18"/>
      <c r="D3179" s="18"/>
      <c r="E3179" s="18"/>
      <c r="F3179" s="18"/>
      <c r="G3179" s="18"/>
      <c r="H3179" s="18"/>
      <c r="I3179" s="18"/>
      <c r="J3179" s="18"/>
      <c r="K3179" s="18"/>
      <c r="L3179" s="18"/>
      <c r="M3179" s="18"/>
      <c r="N3179"/>
      <c r="O3179"/>
      <c r="P3179"/>
      <c r="Q3179" s="117"/>
    </row>
    <row r="3180" spans="2:17" x14ac:dyDescent="0.25">
      <c r="B3180" s="18"/>
      <c r="C3180" s="18"/>
      <c r="D3180" s="18"/>
      <c r="E3180" s="18"/>
      <c r="F3180" s="18"/>
      <c r="G3180" s="18"/>
      <c r="H3180" s="18"/>
      <c r="I3180" s="18"/>
      <c r="J3180" s="18"/>
      <c r="K3180" s="18"/>
      <c r="L3180" s="18"/>
      <c r="M3180" s="18"/>
      <c r="N3180"/>
      <c r="O3180"/>
      <c r="P3180"/>
      <c r="Q3180" s="117"/>
    </row>
    <row r="3181" spans="2:17" x14ac:dyDescent="0.25">
      <c r="B3181" s="18"/>
      <c r="C3181" s="18"/>
      <c r="D3181" s="18"/>
      <c r="E3181" s="18"/>
      <c r="F3181" s="18"/>
      <c r="G3181" s="18"/>
      <c r="H3181" s="18"/>
      <c r="I3181" s="18"/>
      <c r="J3181" s="18"/>
      <c r="K3181" s="18"/>
      <c r="L3181" s="18"/>
      <c r="M3181" s="18"/>
      <c r="N3181"/>
      <c r="O3181"/>
      <c r="P3181"/>
      <c r="Q3181" s="117"/>
    </row>
    <row r="3182" spans="2:17" x14ac:dyDescent="0.25">
      <c r="B3182" s="18"/>
      <c r="C3182" s="18"/>
      <c r="D3182" s="18"/>
      <c r="E3182" s="18"/>
      <c r="F3182" s="18"/>
      <c r="G3182" s="18"/>
      <c r="H3182" s="18"/>
      <c r="I3182" s="18"/>
      <c r="J3182" s="18"/>
      <c r="K3182" s="18"/>
      <c r="L3182" s="18"/>
      <c r="M3182" s="18"/>
      <c r="N3182"/>
      <c r="O3182"/>
      <c r="P3182"/>
      <c r="Q3182" s="117"/>
    </row>
    <row r="3183" spans="2:17" x14ac:dyDescent="0.25">
      <c r="B3183" s="18"/>
      <c r="C3183" s="18"/>
      <c r="D3183" s="18"/>
      <c r="E3183" s="18"/>
      <c r="F3183" s="18"/>
      <c r="G3183" s="18"/>
      <c r="H3183" s="18"/>
      <c r="I3183" s="18"/>
      <c r="J3183" s="18"/>
      <c r="K3183" s="18"/>
      <c r="L3183" s="18"/>
      <c r="M3183" s="18"/>
      <c r="N3183"/>
      <c r="O3183"/>
      <c r="P3183"/>
      <c r="Q3183" s="117"/>
    </row>
    <row r="3184" spans="2:17" x14ac:dyDescent="0.25">
      <c r="B3184" s="18"/>
      <c r="C3184" s="18"/>
      <c r="D3184" s="18"/>
      <c r="E3184" s="18"/>
      <c r="F3184" s="18"/>
      <c r="G3184" s="18"/>
      <c r="H3184" s="18"/>
      <c r="I3184" s="18"/>
      <c r="J3184" s="18"/>
      <c r="K3184" s="18"/>
      <c r="L3184" s="18"/>
      <c r="M3184" s="18"/>
      <c r="N3184"/>
      <c r="O3184"/>
      <c r="P3184"/>
      <c r="Q3184" s="117"/>
    </row>
    <row r="3185" spans="2:17" x14ac:dyDescent="0.25">
      <c r="B3185" s="18"/>
      <c r="C3185" s="18"/>
      <c r="D3185" s="18"/>
      <c r="E3185" s="18"/>
      <c r="F3185" s="18"/>
      <c r="G3185" s="18"/>
      <c r="H3185" s="18"/>
      <c r="I3185" s="18"/>
      <c r="J3185" s="18"/>
      <c r="K3185" s="18"/>
      <c r="L3185" s="18"/>
      <c r="M3185" s="18"/>
      <c r="N3185"/>
      <c r="O3185"/>
      <c r="P3185"/>
      <c r="Q3185" s="117"/>
    </row>
    <row r="3186" spans="2:17" x14ac:dyDescent="0.25">
      <c r="B3186" s="18"/>
      <c r="C3186" s="18"/>
      <c r="D3186" s="18"/>
      <c r="E3186" s="18"/>
      <c r="F3186" s="18"/>
      <c r="G3186" s="18"/>
      <c r="H3186" s="18"/>
      <c r="I3186" s="18"/>
      <c r="J3186" s="18"/>
      <c r="K3186" s="18"/>
      <c r="L3186" s="18"/>
      <c r="M3186" s="18"/>
      <c r="N3186"/>
      <c r="O3186"/>
      <c r="P3186"/>
      <c r="Q3186" s="117"/>
    </row>
    <row r="3187" spans="2:17" x14ac:dyDescent="0.25">
      <c r="B3187" s="18"/>
      <c r="C3187" s="18"/>
      <c r="D3187" s="18"/>
      <c r="E3187" s="18"/>
      <c r="F3187" s="18"/>
      <c r="G3187" s="18"/>
      <c r="H3187" s="18"/>
      <c r="I3187" s="18"/>
      <c r="J3187" s="18"/>
      <c r="K3187" s="18"/>
      <c r="L3187" s="18"/>
      <c r="M3187" s="18"/>
      <c r="N3187"/>
      <c r="O3187"/>
      <c r="P3187"/>
      <c r="Q3187" s="117"/>
    </row>
    <row r="3188" spans="2:17" x14ac:dyDescent="0.25">
      <c r="B3188" s="18"/>
      <c r="C3188" s="18"/>
      <c r="D3188" s="18"/>
      <c r="E3188" s="18"/>
      <c r="F3188" s="18"/>
      <c r="G3188" s="18"/>
      <c r="H3188" s="18"/>
      <c r="I3188" s="18"/>
      <c r="J3188" s="18"/>
      <c r="K3188" s="18"/>
      <c r="L3188" s="18"/>
      <c r="M3188" s="18"/>
      <c r="N3188"/>
      <c r="O3188"/>
      <c r="P3188"/>
      <c r="Q3188" s="117"/>
    </row>
    <row r="3189" spans="2:17" x14ac:dyDescent="0.25">
      <c r="B3189" s="18"/>
      <c r="C3189" s="18"/>
      <c r="D3189" s="18"/>
      <c r="E3189" s="18"/>
      <c r="F3189" s="18"/>
      <c r="G3189" s="18"/>
      <c r="H3189" s="18"/>
      <c r="I3189" s="18"/>
      <c r="J3189" s="18"/>
      <c r="K3189" s="18"/>
      <c r="L3189" s="18"/>
      <c r="M3189" s="18"/>
      <c r="N3189"/>
      <c r="O3189"/>
      <c r="P3189"/>
      <c r="Q3189" s="117"/>
    </row>
    <row r="3190" spans="2:17" x14ac:dyDescent="0.25">
      <c r="B3190" s="18"/>
      <c r="C3190" s="18"/>
      <c r="D3190" s="18"/>
      <c r="E3190" s="18"/>
      <c r="F3190" s="18"/>
      <c r="G3190" s="18"/>
      <c r="H3190" s="18"/>
      <c r="I3190" s="18"/>
      <c r="J3190" s="18"/>
      <c r="K3190" s="18"/>
      <c r="L3190" s="18"/>
      <c r="M3190" s="18"/>
      <c r="N3190"/>
      <c r="O3190"/>
      <c r="P3190"/>
      <c r="Q3190" s="117"/>
    </row>
    <row r="3191" spans="2:17" x14ac:dyDescent="0.25">
      <c r="B3191" s="18"/>
      <c r="C3191" s="18"/>
      <c r="D3191" s="18"/>
      <c r="E3191" s="18"/>
      <c r="F3191" s="18"/>
      <c r="G3191" s="18"/>
      <c r="H3191" s="18"/>
      <c r="I3191" s="18"/>
      <c r="J3191" s="18"/>
      <c r="K3191" s="18"/>
      <c r="L3191" s="18"/>
      <c r="M3191" s="18"/>
      <c r="N3191"/>
      <c r="O3191"/>
      <c r="P3191"/>
      <c r="Q3191" s="117"/>
    </row>
    <row r="3192" spans="2:17" x14ac:dyDescent="0.25">
      <c r="B3192" s="18"/>
      <c r="C3192" s="18"/>
      <c r="D3192" s="18"/>
      <c r="E3192" s="18"/>
      <c r="F3192" s="18"/>
      <c r="G3192" s="18"/>
      <c r="H3192" s="18"/>
      <c r="I3192" s="18"/>
      <c r="J3192" s="18"/>
      <c r="K3192" s="18"/>
      <c r="L3192" s="18"/>
      <c r="M3192" s="18"/>
      <c r="N3192"/>
      <c r="O3192"/>
      <c r="P3192"/>
      <c r="Q3192" s="117"/>
    </row>
    <row r="3193" spans="2:17" x14ac:dyDescent="0.25">
      <c r="B3193" s="18"/>
      <c r="C3193" s="18"/>
      <c r="D3193" s="18"/>
      <c r="E3193" s="18"/>
      <c r="F3193" s="18"/>
      <c r="G3193" s="18"/>
      <c r="H3193" s="18"/>
      <c r="I3193" s="18"/>
      <c r="J3193" s="18"/>
      <c r="K3193" s="18"/>
      <c r="L3193" s="18"/>
      <c r="M3193" s="18"/>
      <c r="N3193"/>
      <c r="O3193"/>
      <c r="P3193"/>
      <c r="Q3193" s="117"/>
    </row>
    <row r="3194" spans="2:17" x14ac:dyDescent="0.25">
      <c r="B3194" s="18"/>
      <c r="C3194" s="18"/>
      <c r="D3194" s="18"/>
      <c r="E3194" s="18"/>
      <c r="F3194" s="18"/>
      <c r="G3194" s="18"/>
      <c r="H3194" s="18"/>
      <c r="I3194" s="18"/>
      <c r="J3194" s="18"/>
      <c r="K3194" s="18"/>
      <c r="L3194" s="18"/>
      <c r="M3194" s="18"/>
      <c r="N3194"/>
      <c r="O3194"/>
      <c r="P3194"/>
      <c r="Q3194" s="117"/>
    </row>
    <row r="3195" spans="2:17" x14ac:dyDescent="0.25">
      <c r="B3195" s="18"/>
      <c r="C3195" s="18"/>
      <c r="D3195" s="18"/>
      <c r="E3195" s="18"/>
      <c r="F3195" s="18"/>
      <c r="G3195" s="18"/>
      <c r="H3195" s="18"/>
      <c r="I3195" s="18"/>
      <c r="J3195" s="18"/>
      <c r="K3195" s="18"/>
      <c r="L3195" s="18"/>
      <c r="M3195" s="18"/>
      <c r="N3195"/>
      <c r="O3195"/>
      <c r="P3195"/>
      <c r="Q3195" s="117"/>
    </row>
    <row r="3196" spans="2:17" x14ac:dyDescent="0.25">
      <c r="B3196" s="18"/>
      <c r="C3196" s="18"/>
      <c r="D3196" s="18"/>
      <c r="E3196" s="18"/>
      <c r="F3196" s="18"/>
      <c r="G3196" s="18"/>
      <c r="H3196" s="18"/>
      <c r="I3196" s="18"/>
      <c r="J3196" s="18"/>
      <c r="K3196" s="18"/>
      <c r="L3196" s="18"/>
      <c r="M3196" s="18"/>
      <c r="N3196"/>
      <c r="O3196"/>
      <c r="P3196"/>
      <c r="Q3196" s="117"/>
    </row>
    <row r="3197" spans="2:17" x14ac:dyDescent="0.25">
      <c r="B3197" s="18"/>
      <c r="C3197" s="18"/>
      <c r="D3197" s="18"/>
      <c r="E3197" s="18"/>
      <c r="F3197" s="18"/>
      <c r="G3197" s="18"/>
      <c r="H3197" s="18"/>
      <c r="I3197" s="18"/>
      <c r="J3197" s="18"/>
      <c r="K3197" s="18"/>
      <c r="L3197" s="18"/>
      <c r="M3197" s="18"/>
      <c r="N3197"/>
      <c r="O3197"/>
      <c r="P3197"/>
      <c r="Q3197" s="117"/>
    </row>
    <row r="3198" spans="2:17" x14ac:dyDescent="0.25">
      <c r="B3198" s="18"/>
      <c r="C3198" s="18"/>
      <c r="D3198" s="18"/>
      <c r="E3198" s="18"/>
      <c r="F3198" s="18"/>
      <c r="G3198" s="18"/>
      <c r="H3198" s="18"/>
      <c r="I3198" s="18"/>
      <c r="J3198" s="18"/>
      <c r="K3198" s="18"/>
      <c r="L3198" s="18"/>
      <c r="M3198" s="18"/>
      <c r="N3198"/>
      <c r="O3198"/>
      <c r="P3198"/>
      <c r="Q3198" s="117"/>
    </row>
    <row r="3199" spans="2:17" x14ac:dyDescent="0.25">
      <c r="B3199" s="18"/>
      <c r="C3199" s="18"/>
      <c r="D3199" s="18"/>
      <c r="E3199" s="18"/>
      <c r="F3199" s="18"/>
      <c r="G3199" s="18"/>
      <c r="H3199" s="18"/>
      <c r="I3199" s="18"/>
      <c r="J3199" s="18"/>
      <c r="K3199" s="18"/>
      <c r="L3199" s="18"/>
      <c r="M3199" s="18"/>
      <c r="N3199"/>
      <c r="O3199"/>
      <c r="P3199"/>
      <c r="Q3199" s="117"/>
    </row>
    <row r="3200" spans="2:17" x14ac:dyDescent="0.25">
      <c r="B3200" s="18"/>
      <c r="C3200" s="18"/>
      <c r="D3200" s="18"/>
      <c r="E3200" s="18"/>
      <c r="F3200" s="18"/>
      <c r="G3200" s="18"/>
      <c r="H3200" s="18"/>
      <c r="I3200" s="18"/>
      <c r="J3200" s="18"/>
      <c r="K3200" s="18"/>
      <c r="L3200" s="18"/>
      <c r="M3200" s="18"/>
      <c r="N3200"/>
      <c r="O3200"/>
      <c r="P3200"/>
      <c r="Q3200" s="117"/>
    </row>
    <row r="3201" spans="2:17" x14ac:dyDescent="0.25">
      <c r="B3201" s="18"/>
      <c r="C3201" s="18"/>
      <c r="D3201" s="18"/>
      <c r="E3201" s="18"/>
      <c r="F3201" s="18"/>
      <c r="G3201" s="18"/>
      <c r="H3201" s="18"/>
      <c r="I3201" s="18"/>
      <c r="J3201" s="18"/>
      <c r="K3201" s="18"/>
      <c r="L3201" s="18"/>
      <c r="M3201" s="18"/>
      <c r="N3201"/>
      <c r="O3201"/>
      <c r="P3201"/>
      <c r="Q3201" s="117"/>
    </row>
    <row r="3202" spans="2:17" x14ac:dyDescent="0.25">
      <c r="B3202" s="18"/>
      <c r="C3202" s="18"/>
      <c r="D3202" s="18"/>
      <c r="E3202" s="18"/>
      <c r="F3202" s="18"/>
      <c r="G3202" s="18"/>
      <c r="H3202" s="18"/>
      <c r="I3202" s="18"/>
      <c r="J3202" s="18"/>
      <c r="K3202" s="18"/>
      <c r="L3202" s="18"/>
      <c r="M3202" s="18"/>
      <c r="N3202"/>
      <c r="O3202"/>
      <c r="P3202"/>
      <c r="Q3202" s="117"/>
    </row>
    <row r="3203" spans="2:17" x14ac:dyDescent="0.25">
      <c r="B3203" s="18"/>
      <c r="C3203" s="18"/>
      <c r="D3203" s="18"/>
      <c r="E3203" s="18"/>
      <c r="F3203" s="18"/>
      <c r="G3203" s="18"/>
      <c r="H3203" s="18"/>
      <c r="I3203" s="18"/>
      <c r="J3203" s="18"/>
      <c r="K3203" s="18"/>
      <c r="L3203" s="18"/>
      <c r="M3203" s="18"/>
      <c r="N3203"/>
      <c r="O3203"/>
      <c r="P3203"/>
      <c r="Q3203" s="117"/>
    </row>
    <row r="3204" spans="2:17" x14ac:dyDescent="0.25">
      <c r="B3204" s="18"/>
      <c r="C3204" s="18"/>
      <c r="D3204" s="18"/>
      <c r="E3204" s="18"/>
      <c r="F3204" s="18"/>
      <c r="G3204" s="18"/>
      <c r="H3204" s="18"/>
      <c r="I3204" s="18"/>
      <c r="J3204" s="18"/>
      <c r="K3204" s="18"/>
      <c r="L3204" s="18"/>
      <c r="M3204" s="18"/>
      <c r="N3204"/>
      <c r="O3204"/>
      <c r="P3204"/>
      <c r="Q3204" s="117"/>
    </row>
    <row r="3205" spans="2:17" x14ac:dyDescent="0.25">
      <c r="B3205" s="18"/>
      <c r="C3205" s="18"/>
      <c r="D3205" s="18"/>
      <c r="E3205" s="18"/>
      <c r="F3205" s="18"/>
      <c r="G3205" s="18"/>
      <c r="H3205" s="18"/>
      <c r="I3205" s="18"/>
      <c r="J3205" s="18"/>
      <c r="K3205" s="18"/>
      <c r="L3205" s="18"/>
      <c r="M3205" s="18"/>
      <c r="N3205"/>
      <c r="O3205"/>
      <c r="P3205"/>
      <c r="Q3205" s="117"/>
    </row>
    <row r="3206" spans="2:17" x14ac:dyDescent="0.25">
      <c r="B3206" s="18"/>
      <c r="C3206" s="18"/>
      <c r="D3206" s="18"/>
      <c r="E3206" s="18"/>
      <c r="F3206" s="18"/>
      <c r="G3206" s="18"/>
      <c r="H3206" s="18"/>
      <c r="I3206" s="18"/>
      <c r="J3206" s="18"/>
      <c r="K3206" s="18"/>
      <c r="L3206" s="18"/>
      <c r="M3206" s="18"/>
      <c r="N3206"/>
      <c r="O3206"/>
      <c r="P3206"/>
      <c r="Q3206" s="117"/>
    </row>
    <row r="3207" spans="2:17" x14ac:dyDescent="0.25">
      <c r="B3207" s="18"/>
      <c r="C3207" s="18"/>
      <c r="D3207" s="18"/>
      <c r="E3207" s="18"/>
      <c r="F3207" s="18"/>
      <c r="G3207" s="18"/>
      <c r="H3207" s="18"/>
      <c r="I3207" s="18"/>
      <c r="J3207" s="18"/>
      <c r="K3207" s="18"/>
      <c r="L3207" s="18"/>
      <c r="M3207" s="18"/>
      <c r="N3207"/>
      <c r="O3207"/>
      <c r="P3207"/>
      <c r="Q3207" s="117"/>
    </row>
    <row r="3208" spans="2:17" x14ac:dyDescent="0.25">
      <c r="B3208" s="18"/>
      <c r="C3208" s="18"/>
      <c r="D3208" s="18"/>
      <c r="E3208" s="18"/>
      <c r="F3208" s="18"/>
      <c r="G3208" s="18"/>
      <c r="H3208" s="18"/>
      <c r="I3208" s="18"/>
      <c r="J3208" s="18"/>
      <c r="K3208" s="18"/>
      <c r="L3208" s="18"/>
      <c r="M3208" s="18"/>
      <c r="N3208"/>
      <c r="O3208"/>
      <c r="P3208"/>
      <c r="Q3208" s="117"/>
    </row>
    <row r="3209" spans="2:17" x14ac:dyDescent="0.25">
      <c r="B3209" s="18"/>
      <c r="C3209" s="18"/>
      <c r="D3209" s="18"/>
      <c r="E3209" s="18"/>
      <c r="F3209" s="18"/>
      <c r="G3209" s="18"/>
      <c r="H3209" s="18"/>
      <c r="I3209" s="18"/>
      <c r="J3209" s="18"/>
      <c r="K3209" s="18"/>
      <c r="L3209" s="18"/>
      <c r="M3209" s="18"/>
      <c r="N3209"/>
      <c r="O3209"/>
      <c r="P3209"/>
      <c r="Q3209" s="117"/>
    </row>
    <row r="3210" spans="2:17" x14ac:dyDescent="0.25">
      <c r="B3210" s="18"/>
      <c r="C3210" s="18"/>
      <c r="D3210" s="18"/>
      <c r="E3210" s="18"/>
      <c r="F3210" s="18"/>
      <c r="G3210" s="18"/>
      <c r="H3210" s="18"/>
      <c r="I3210" s="18"/>
      <c r="J3210" s="18"/>
      <c r="K3210" s="18"/>
      <c r="L3210" s="18"/>
      <c r="M3210" s="18"/>
      <c r="N3210"/>
      <c r="O3210"/>
      <c r="P3210"/>
      <c r="Q3210" s="117"/>
    </row>
    <row r="3211" spans="2:17" x14ac:dyDescent="0.25">
      <c r="B3211" s="18"/>
      <c r="C3211" s="18"/>
      <c r="D3211" s="18"/>
      <c r="E3211" s="18"/>
      <c r="F3211" s="18"/>
      <c r="G3211" s="18"/>
      <c r="H3211" s="18"/>
      <c r="I3211" s="18"/>
      <c r="J3211" s="18"/>
      <c r="K3211" s="18"/>
      <c r="L3211" s="18"/>
      <c r="M3211" s="18"/>
      <c r="N3211"/>
      <c r="O3211"/>
      <c r="P3211"/>
      <c r="Q3211" s="117"/>
    </row>
    <row r="3212" spans="2:17" x14ac:dyDescent="0.25">
      <c r="B3212" s="18"/>
      <c r="C3212" s="18"/>
      <c r="D3212" s="18"/>
      <c r="E3212" s="18"/>
      <c r="F3212" s="18"/>
      <c r="G3212" s="18"/>
      <c r="H3212" s="18"/>
      <c r="I3212" s="18"/>
      <c r="J3212" s="18"/>
      <c r="K3212" s="18"/>
      <c r="L3212" s="18"/>
      <c r="M3212" s="18"/>
      <c r="N3212"/>
      <c r="O3212"/>
      <c r="P3212"/>
      <c r="Q3212" s="117"/>
    </row>
    <row r="3213" spans="2:17" x14ac:dyDescent="0.25">
      <c r="B3213" s="18"/>
      <c r="C3213" s="18"/>
      <c r="D3213" s="18"/>
      <c r="E3213" s="18"/>
      <c r="F3213" s="18"/>
      <c r="G3213" s="18"/>
      <c r="H3213" s="18"/>
      <c r="I3213" s="18"/>
      <c r="J3213" s="18"/>
      <c r="K3213" s="18"/>
      <c r="L3213" s="18"/>
      <c r="M3213" s="18"/>
      <c r="N3213"/>
      <c r="O3213"/>
      <c r="P3213"/>
      <c r="Q3213" s="117"/>
    </row>
    <row r="3214" spans="2:17" x14ac:dyDescent="0.25">
      <c r="B3214" s="18"/>
      <c r="C3214" s="18"/>
      <c r="D3214" s="18"/>
      <c r="E3214" s="18"/>
      <c r="F3214" s="18"/>
      <c r="G3214" s="18"/>
      <c r="H3214" s="18"/>
      <c r="I3214" s="18"/>
      <c r="J3214" s="18"/>
      <c r="K3214" s="18"/>
      <c r="L3214" s="18"/>
      <c r="M3214" s="18"/>
      <c r="N3214"/>
      <c r="O3214"/>
      <c r="P3214"/>
      <c r="Q3214" s="117"/>
    </row>
    <row r="3215" spans="2:17" x14ac:dyDescent="0.25">
      <c r="B3215" s="18"/>
      <c r="C3215" s="18"/>
      <c r="D3215" s="18"/>
      <c r="E3215" s="18"/>
      <c r="F3215" s="18"/>
      <c r="G3215" s="18"/>
      <c r="H3215" s="18"/>
      <c r="I3215" s="18"/>
      <c r="J3215" s="18"/>
      <c r="K3215" s="18"/>
      <c r="L3215" s="18"/>
      <c r="M3215" s="18"/>
      <c r="N3215"/>
      <c r="O3215"/>
      <c r="P3215"/>
      <c r="Q3215" s="117"/>
    </row>
    <row r="3216" spans="2:17" x14ac:dyDescent="0.25">
      <c r="B3216" s="18"/>
      <c r="C3216" s="18"/>
      <c r="D3216" s="18"/>
      <c r="E3216" s="18"/>
      <c r="F3216" s="18"/>
      <c r="G3216" s="18"/>
      <c r="H3216" s="18"/>
      <c r="I3216" s="18"/>
      <c r="J3216" s="18"/>
      <c r="K3216" s="18"/>
      <c r="L3216" s="18"/>
      <c r="M3216" s="18"/>
      <c r="N3216"/>
      <c r="O3216"/>
      <c r="P3216"/>
      <c r="Q3216" s="117"/>
    </row>
    <row r="3217" spans="2:17" x14ac:dyDescent="0.25">
      <c r="B3217" s="18"/>
      <c r="C3217" s="18"/>
      <c r="D3217" s="18"/>
      <c r="E3217" s="18"/>
      <c r="F3217" s="18"/>
      <c r="G3217" s="18"/>
      <c r="H3217" s="18"/>
      <c r="I3217" s="18"/>
      <c r="J3217" s="18"/>
      <c r="K3217" s="18"/>
      <c r="L3217" s="18"/>
      <c r="M3217" s="18"/>
      <c r="N3217"/>
      <c r="O3217"/>
      <c r="P3217"/>
      <c r="Q3217" s="117"/>
    </row>
    <row r="3218" spans="2:17" x14ac:dyDescent="0.25">
      <c r="B3218" s="18"/>
      <c r="C3218" s="18"/>
      <c r="D3218" s="18"/>
      <c r="E3218" s="18"/>
      <c r="F3218" s="18"/>
      <c r="G3218" s="18"/>
      <c r="H3218" s="18"/>
      <c r="I3218" s="18"/>
      <c r="J3218" s="18"/>
      <c r="K3218" s="18"/>
      <c r="L3218" s="18"/>
      <c r="M3218" s="18"/>
      <c r="N3218"/>
      <c r="O3218"/>
      <c r="P3218"/>
      <c r="Q3218" s="117"/>
    </row>
    <row r="3219" spans="2:17" x14ac:dyDescent="0.25">
      <c r="B3219" s="18"/>
      <c r="C3219" s="18"/>
      <c r="D3219" s="18"/>
      <c r="E3219" s="18"/>
      <c r="F3219" s="18"/>
      <c r="G3219" s="18"/>
      <c r="H3219" s="18"/>
      <c r="I3219" s="18"/>
      <c r="J3219" s="18"/>
      <c r="K3219" s="18"/>
      <c r="L3219" s="18"/>
      <c r="M3219" s="18"/>
      <c r="N3219"/>
      <c r="O3219"/>
      <c r="P3219"/>
      <c r="Q3219" s="117"/>
    </row>
    <row r="3220" spans="2:17" x14ac:dyDescent="0.25">
      <c r="B3220" s="18"/>
      <c r="C3220" s="18"/>
      <c r="D3220" s="18"/>
      <c r="E3220" s="18"/>
      <c r="F3220" s="18"/>
      <c r="G3220" s="18"/>
      <c r="H3220" s="18"/>
      <c r="I3220" s="18"/>
      <c r="J3220" s="18"/>
      <c r="K3220" s="18"/>
      <c r="L3220" s="18"/>
      <c r="M3220" s="18"/>
      <c r="N3220"/>
      <c r="O3220"/>
      <c r="P3220"/>
      <c r="Q3220" s="117"/>
    </row>
    <row r="3221" spans="2:17" x14ac:dyDescent="0.25">
      <c r="B3221" s="18"/>
      <c r="C3221" s="18"/>
      <c r="D3221" s="18"/>
      <c r="E3221" s="18"/>
      <c r="F3221" s="18"/>
      <c r="G3221" s="18"/>
      <c r="H3221" s="18"/>
      <c r="I3221" s="18"/>
      <c r="J3221" s="18"/>
      <c r="K3221" s="18"/>
      <c r="L3221" s="18"/>
      <c r="M3221" s="18"/>
      <c r="N3221"/>
      <c r="O3221"/>
      <c r="P3221"/>
      <c r="Q3221" s="117"/>
    </row>
    <row r="3222" spans="2:17" x14ac:dyDescent="0.25">
      <c r="B3222" s="18"/>
      <c r="C3222" s="18"/>
      <c r="D3222" s="18"/>
      <c r="E3222" s="18"/>
      <c r="F3222" s="18"/>
      <c r="G3222" s="18"/>
      <c r="H3222" s="18"/>
      <c r="I3222" s="18"/>
      <c r="J3222" s="18"/>
      <c r="K3222" s="18"/>
      <c r="L3222" s="18"/>
      <c r="M3222" s="18"/>
      <c r="N3222"/>
      <c r="O3222"/>
      <c r="P3222"/>
      <c r="Q3222" s="117"/>
    </row>
    <row r="3223" spans="2:17" x14ac:dyDescent="0.25">
      <c r="B3223" s="18"/>
      <c r="C3223" s="18"/>
      <c r="D3223" s="18"/>
      <c r="E3223" s="18"/>
      <c r="F3223" s="18"/>
      <c r="G3223" s="18"/>
      <c r="H3223" s="18"/>
      <c r="I3223" s="18"/>
      <c r="J3223" s="18"/>
      <c r="K3223" s="18"/>
      <c r="L3223" s="18"/>
      <c r="M3223" s="18"/>
      <c r="N3223"/>
      <c r="O3223"/>
      <c r="P3223"/>
      <c r="Q3223" s="117"/>
    </row>
    <row r="3224" spans="2:17" x14ac:dyDescent="0.25">
      <c r="B3224" s="18"/>
      <c r="C3224" s="18"/>
      <c r="D3224" s="18"/>
      <c r="E3224" s="18"/>
      <c r="F3224" s="18"/>
      <c r="G3224" s="18"/>
      <c r="H3224" s="18"/>
      <c r="I3224" s="18"/>
      <c r="J3224" s="18"/>
      <c r="K3224" s="18"/>
      <c r="L3224" s="18"/>
      <c r="M3224" s="18"/>
      <c r="N3224"/>
      <c r="O3224"/>
      <c r="P3224"/>
      <c r="Q3224" s="117"/>
    </row>
    <row r="3225" spans="2:17" x14ac:dyDescent="0.25">
      <c r="B3225" s="18"/>
      <c r="C3225" s="18"/>
      <c r="D3225" s="18"/>
      <c r="E3225" s="18"/>
      <c r="F3225" s="18"/>
      <c r="G3225" s="18"/>
      <c r="H3225" s="18"/>
      <c r="I3225" s="18"/>
      <c r="J3225" s="18"/>
      <c r="K3225" s="18"/>
      <c r="L3225" s="18"/>
      <c r="M3225" s="18"/>
      <c r="N3225"/>
      <c r="O3225"/>
      <c r="P3225"/>
      <c r="Q3225" s="117"/>
    </row>
    <row r="3226" spans="2:17" x14ac:dyDescent="0.25">
      <c r="B3226" s="18"/>
      <c r="C3226" s="18"/>
      <c r="D3226" s="18"/>
      <c r="E3226" s="18"/>
      <c r="F3226" s="18"/>
      <c r="G3226" s="18"/>
      <c r="H3226" s="18"/>
      <c r="I3226" s="18"/>
      <c r="J3226" s="18"/>
      <c r="K3226" s="18"/>
      <c r="L3226" s="18"/>
      <c r="M3226" s="18"/>
      <c r="N3226"/>
      <c r="O3226"/>
      <c r="P3226"/>
      <c r="Q3226" s="117"/>
    </row>
    <row r="3227" spans="2:17" x14ac:dyDescent="0.25">
      <c r="B3227" s="18"/>
      <c r="C3227" s="18"/>
      <c r="D3227" s="18"/>
      <c r="E3227" s="18"/>
      <c r="F3227" s="18"/>
      <c r="G3227" s="18"/>
      <c r="H3227" s="18"/>
      <c r="I3227" s="18"/>
      <c r="J3227" s="18"/>
      <c r="K3227" s="18"/>
      <c r="L3227" s="18"/>
      <c r="M3227" s="18"/>
      <c r="N3227"/>
      <c r="O3227"/>
      <c r="P3227"/>
      <c r="Q3227" s="117"/>
    </row>
    <row r="3228" spans="2:17" x14ac:dyDescent="0.25">
      <c r="B3228" s="18"/>
      <c r="C3228" s="18"/>
      <c r="D3228" s="18"/>
      <c r="E3228" s="18"/>
      <c r="F3228" s="18"/>
      <c r="G3228" s="18"/>
      <c r="H3228" s="18"/>
      <c r="I3228" s="18"/>
      <c r="J3228" s="18"/>
      <c r="K3228" s="18"/>
      <c r="L3228" s="18"/>
      <c r="M3228" s="18"/>
      <c r="N3228"/>
      <c r="O3228"/>
      <c r="P3228"/>
      <c r="Q3228" s="117"/>
    </row>
    <row r="3229" spans="2:17" x14ac:dyDescent="0.25">
      <c r="B3229" s="18"/>
      <c r="C3229" s="18"/>
      <c r="D3229" s="18"/>
      <c r="E3229" s="18"/>
      <c r="F3229" s="18"/>
      <c r="G3229" s="18"/>
      <c r="H3229" s="18"/>
      <c r="I3229" s="18"/>
      <c r="J3229" s="18"/>
      <c r="K3229" s="18"/>
      <c r="L3229" s="18"/>
      <c r="M3229" s="18"/>
      <c r="N3229"/>
      <c r="O3229"/>
      <c r="P3229"/>
      <c r="Q3229" s="117"/>
    </row>
    <row r="3230" spans="2:17" x14ac:dyDescent="0.25">
      <c r="B3230" s="18"/>
      <c r="C3230" s="18"/>
      <c r="D3230" s="18"/>
      <c r="E3230" s="18"/>
      <c r="F3230" s="18"/>
      <c r="G3230" s="18"/>
      <c r="H3230" s="18"/>
      <c r="I3230" s="18"/>
      <c r="J3230" s="18"/>
      <c r="K3230" s="18"/>
      <c r="L3230" s="18"/>
      <c r="M3230" s="18"/>
      <c r="N3230"/>
      <c r="O3230"/>
      <c r="P3230"/>
      <c r="Q3230" s="117"/>
    </row>
    <row r="3231" spans="2:17" x14ac:dyDescent="0.25">
      <c r="B3231" s="18"/>
      <c r="C3231" s="18"/>
      <c r="D3231" s="18"/>
      <c r="E3231" s="18"/>
      <c r="F3231" s="18"/>
      <c r="G3231" s="18"/>
      <c r="H3231" s="18"/>
      <c r="I3231" s="18"/>
      <c r="J3231" s="18"/>
      <c r="K3231" s="18"/>
      <c r="L3231" s="18"/>
      <c r="M3231" s="18"/>
      <c r="N3231"/>
      <c r="O3231"/>
      <c r="P3231"/>
      <c r="Q3231" s="117"/>
    </row>
    <row r="3232" spans="2:17" x14ac:dyDescent="0.25">
      <c r="B3232" s="18"/>
      <c r="C3232" s="18"/>
      <c r="D3232" s="18"/>
      <c r="E3232" s="18"/>
      <c r="F3232" s="18"/>
      <c r="G3232" s="18"/>
      <c r="H3232" s="18"/>
      <c r="I3232" s="18"/>
      <c r="J3232" s="18"/>
      <c r="K3232" s="18"/>
      <c r="L3232" s="18"/>
      <c r="M3232" s="18"/>
      <c r="N3232"/>
      <c r="O3232"/>
      <c r="P3232"/>
      <c r="Q3232" s="117"/>
    </row>
    <row r="3233" spans="2:17" x14ac:dyDescent="0.25">
      <c r="B3233" s="18"/>
      <c r="C3233" s="18"/>
      <c r="D3233" s="18"/>
      <c r="E3233" s="18"/>
      <c r="F3233" s="18"/>
      <c r="G3233" s="18"/>
      <c r="H3233" s="18"/>
      <c r="I3233" s="18"/>
      <c r="J3233" s="18"/>
      <c r="K3233" s="18"/>
      <c r="L3233" s="18"/>
      <c r="M3233" s="18"/>
      <c r="N3233"/>
      <c r="O3233"/>
      <c r="P3233"/>
      <c r="Q3233" s="117"/>
    </row>
    <row r="3234" spans="2:17" x14ac:dyDescent="0.25">
      <c r="B3234" s="18"/>
      <c r="C3234" s="18"/>
      <c r="D3234" s="18"/>
      <c r="E3234" s="18"/>
      <c r="F3234" s="18"/>
      <c r="G3234" s="18"/>
      <c r="H3234" s="18"/>
      <c r="I3234" s="18"/>
      <c r="J3234" s="18"/>
      <c r="K3234" s="18"/>
      <c r="L3234" s="18"/>
      <c r="M3234" s="18"/>
      <c r="N3234"/>
      <c r="O3234"/>
      <c r="P3234"/>
      <c r="Q3234" s="117"/>
    </row>
    <row r="3235" spans="2:17" x14ac:dyDescent="0.25">
      <c r="B3235" s="18"/>
      <c r="C3235" s="18"/>
      <c r="D3235" s="18"/>
      <c r="E3235" s="18"/>
      <c r="F3235" s="18"/>
      <c r="G3235" s="18"/>
      <c r="H3235" s="18"/>
      <c r="I3235" s="18"/>
      <c r="J3235" s="18"/>
      <c r="K3235" s="18"/>
      <c r="L3235" s="18"/>
      <c r="M3235" s="18"/>
      <c r="N3235"/>
      <c r="O3235"/>
      <c r="P3235"/>
      <c r="Q3235" s="117"/>
    </row>
    <row r="3236" spans="2:17" x14ac:dyDescent="0.25">
      <c r="B3236" s="18"/>
      <c r="C3236" s="18"/>
      <c r="D3236" s="18"/>
      <c r="E3236" s="18"/>
      <c r="F3236" s="18"/>
      <c r="G3236" s="18"/>
      <c r="H3236" s="18"/>
      <c r="I3236" s="18"/>
      <c r="J3236" s="18"/>
      <c r="K3236" s="18"/>
      <c r="L3236" s="18"/>
      <c r="M3236" s="18"/>
      <c r="N3236"/>
      <c r="O3236"/>
      <c r="P3236"/>
      <c r="Q3236" s="117"/>
    </row>
    <row r="3237" spans="2:17" x14ac:dyDescent="0.25">
      <c r="B3237" s="18"/>
      <c r="C3237" s="18"/>
      <c r="D3237" s="18"/>
      <c r="E3237" s="18"/>
      <c r="F3237" s="18"/>
      <c r="G3237" s="18"/>
      <c r="H3237" s="18"/>
      <c r="I3237" s="18"/>
      <c r="J3237" s="18"/>
      <c r="K3237" s="18"/>
      <c r="L3237" s="18"/>
      <c r="M3237" s="18"/>
      <c r="N3237"/>
      <c r="O3237"/>
      <c r="P3237"/>
      <c r="Q3237" s="117"/>
    </row>
    <row r="3238" spans="2:17" x14ac:dyDescent="0.25">
      <c r="B3238" s="18"/>
      <c r="C3238" s="18"/>
      <c r="D3238" s="18"/>
      <c r="E3238" s="18"/>
      <c r="F3238" s="18"/>
      <c r="G3238" s="18"/>
      <c r="H3238" s="18"/>
      <c r="I3238" s="18"/>
      <c r="J3238" s="18"/>
      <c r="K3238" s="18"/>
      <c r="L3238" s="18"/>
      <c r="M3238" s="18"/>
      <c r="N3238"/>
      <c r="O3238"/>
      <c r="P3238"/>
      <c r="Q3238" s="117"/>
    </row>
    <row r="3239" spans="2:17" x14ac:dyDescent="0.25">
      <c r="B3239" s="18"/>
      <c r="C3239" s="18"/>
      <c r="D3239" s="18"/>
      <c r="E3239" s="18"/>
      <c r="F3239" s="18"/>
      <c r="G3239" s="18"/>
      <c r="H3239" s="18"/>
      <c r="I3239" s="18"/>
      <c r="J3239" s="18"/>
      <c r="K3239" s="18"/>
      <c r="L3239" s="18"/>
      <c r="M3239" s="18"/>
      <c r="N3239"/>
      <c r="O3239"/>
      <c r="P3239"/>
      <c r="Q3239" s="117"/>
    </row>
    <row r="3240" spans="2:17" x14ac:dyDescent="0.25">
      <c r="B3240" s="18"/>
      <c r="C3240" s="18"/>
      <c r="D3240" s="18"/>
      <c r="E3240" s="18"/>
      <c r="F3240" s="18"/>
      <c r="G3240" s="18"/>
      <c r="H3240" s="18"/>
      <c r="I3240" s="18"/>
      <c r="J3240" s="18"/>
      <c r="K3240" s="18"/>
      <c r="L3240" s="18"/>
      <c r="M3240" s="18"/>
      <c r="N3240"/>
      <c r="O3240"/>
      <c r="P3240"/>
      <c r="Q3240" s="117"/>
    </row>
    <row r="3241" spans="2:17" x14ac:dyDescent="0.25">
      <c r="B3241" s="18"/>
      <c r="C3241" s="18"/>
      <c r="D3241" s="18"/>
      <c r="E3241" s="18"/>
      <c r="F3241" s="18"/>
      <c r="G3241" s="18"/>
      <c r="H3241" s="18"/>
      <c r="I3241" s="18"/>
      <c r="J3241" s="18"/>
      <c r="K3241" s="18"/>
      <c r="L3241" s="18"/>
      <c r="M3241" s="18"/>
      <c r="N3241"/>
      <c r="O3241"/>
      <c r="P3241"/>
      <c r="Q3241" s="117"/>
    </row>
    <row r="3242" spans="2:17" x14ac:dyDescent="0.25">
      <c r="B3242" s="18"/>
      <c r="C3242" s="18"/>
      <c r="D3242" s="18"/>
      <c r="E3242" s="18"/>
      <c r="F3242" s="18"/>
      <c r="G3242" s="18"/>
      <c r="H3242" s="18"/>
      <c r="I3242" s="18"/>
      <c r="J3242" s="18"/>
      <c r="K3242" s="18"/>
      <c r="L3242" s="18"/>
      <c r="M3242" s="18"/>
      <c r="N3242"/>
      <c r="O3242"/>
      <c r="P3242"/>
      <c r="Q3242" s="117"/>
    </row>
    <row r="3243" spans="2:17" x14ac:dyDescent="0.25">
      <c r="B3243" s="18"/>
      <c r="C3243" s="18"/>
      <c r="D3243" s="18"/>
      <c r="E3243" s="18"/>
      <c r="F3243" s="18"/>
      <c r="G3243" s="18"/>
      <c r="H3243" s="18"/>
      <c r="I3243" s="18"/>
      <c r="J3243" s="18"/>
      <c r="K3243" s="18"/>
      <c r="L3243" s="18"/>
      <c r="M3243" s="18"/>
      <c r="N3243"/>
      <c r="O3243"/>
      <c r="P3243"/>
      <c r="Q3243" s="117"/>
    </row>
    <row r="3244" spans="2:17" x14ac:dyDescent="0.25">
      <c r="B3244" s="18"/>
      <c r="C3244" s="18"/>
      <c r="D3244" s="18"/>
      <c r="E3244" s="18"/>
      <c r="F3244" s="18"/>
      <c r="G3244" s="18"/>
      <c r="H3244" s="18"/>
      <c r="I3244" s="18"/>
      <c r="J3244" s="18"/>
      <c r="K3244" s="18"/>
      <c r="L3244" s="18"/>
      <c r="M3244" s="18"/>
      <c r="N3244"/>
      <c r="O3244"/>
      <c r="P3244"/>
      <c r="Q3244" s="117"/>
    </row>
    <row r="3245" spans="2:17" x14ac:dyDescent="0.25">
      <c r="B3245" s="18"/>
      <c r="C3245" s="18"/>
      <c r="D3245" s="18"/>
      <c r="E3245" s="18"/>
      <c r="F3245" s="18"/>
      <c r="G3245" s="18"/>
      <c r="H3245" s="18"/>
      <c r="I3245" s="18"/>
      <c r="J3245" s="18"/>
      <c r="K3245" s="18"/>
      <c r="L3245" s="18"/>
      <c r="M3245" s="18"/>
      <c r="N3245"/>
      <c r="O3245"/>
      <c r="P3245"/>
      <c r="Q3245" s="117"/>
    </row>
    <row r="3246" spans="2:17" x14ac:dyDescent="0.25">
      <c r="B3246" s="18"/>
      <c r="C3246" s="18"/>
      <c r="D3246" s="18"/>
      <c r="E3246" s="18"/>
      <c r="F3246" s="18"/>
      <c r="G3246" s="18"/>
      <c r="H3246" s="18"/>
      <c r="I3246" s="18"/>
      <c r="J3246" s="18"/>
      <c r="K3246" s="18"/>
      <c r="L3246" s="18"/>
      <c r="M3246" s="18"/>
      <c r="N3246"/>
      <c r="O3246"/>
      <c r="P3246"/>
      <c r="Q3246" s="117"/>
    </row>
    <row r="3247" spans="2:17" x14ac:dyDescent="0.25">
      <c r="B3247" s="18"/>
      <c r="C3247" s="18"/>
      <c r="D3247" s="18"/>
      <c r="E3247" s="18"/>
      <c r="F3247" s="18"/>
      <c r="G3247" s="18"/>
      <c r="H3247" s="18"/>
      <c r="I3247" s="18"/>
      <c r="J3247" s="18"/>
      <c r="K3247" s="18"/>
      <c r="L3247" s="18"/>
      <c r="M3247" s="18"/>
      <c r="N3247"/>
      <c r="O3247"/>
      <c r="P3247"/>
      <c r="Q3247" s="117"/>
    </row>
    <row r="3248" spans="2:17" x14ac:dyDescent="0.25">
      <c r="B3248" s="18"/>
      <c r="C3248" s="18"/>
      <c r="D3248" s="18"/>
      <c r="E3248" s="18"/>
      <c r="F3248" s="18"/>
      <c r="G3248" s="18"/>
      <c r="H3248" s="18"/>
      <c r="I3248" s="18"/>
      <c r="J3248" s="18"/>
      <c r="K3248" s="18"/>
      <c r="L3248" s="18"/>
      <c r="M3248" s="18"/>
      <c r="N3248"/>
      <c r="O3248"/>
      <c r="P3248"/>
      <c r="Q3248" s="117"/>
    </row>
    <row r="3249" spans="2:17" x14ac:dyDescent="0.25">
      <c r="B3249" s="18"/>
      <c r="C3249" s="18"/>
      <c r="D3249" s="18"/>
      <c r="E3249" s="18"/>
      <c r="F3249" s="18"/>
      <c r="G3249" s="18"/>
      <c r="H3249" s="18"/>
      <c r="I3249" s="18"/>
      <c r="J3249" s="18"/>
      <c r="K3249" s="18"/>
      <c r="L3249" s="18"/>
      <c r="M3249" s="18"/>
      <c r="N3249"/>
      <c r="O3249"/>
      <c r="P3249"/>
      <c r="Q3249" s="117"/>
    </row>
    <row r="3250" spans="2:17" x14ac:dyDescent="0.25">
      <c r="B3250" s="18"/>
      <c r="C3250" s="18"/>
      <c r="D3250" s="18"/>
      <c r="E3250" s="18"/>
      <c r="F3250" s="18"/>
      <c r="G3250" s="18"/>
      <c r="H3250" s="18"/>
      <c r="I3250" s="18"/>
      <c r="J3250" s="18"/>
      <c r="K3250" s="18"/>
      <c r="L3250" s="18"/>
      <c r="M3250" s="18"/>
      <c r="N3250"/>
      <c r="O3250"/>
      <c r="P3250"/>
      <c r="Q3250" s="117"/>
    </row>
    <row r="3251" spans="2:17" x14ac:dyDescent="0.25">
      <c r="B3251" s="18"/>
      <c r="C3251" s="18"/>
      <c r="D3251" s="18"/>
      <c r="E3251" s="18"/>
      <c r="F3251" s="18"/>
      <c r="G3251" s="18"/>
      <c r="H3251" s="18"/>
      <c r="I3251" s="18"/>
      <c r="J3251" s="18"/>
      <c r="K3251" s="18"/>
      <c r="L3251" s="18"/>
      <c r="M3251" s="18"/>
      <c r="N3251"/>
      <c r="O3251"/>
      <c r="P3251"/>
      <c r="Q3251" s="117"/>
    </row>
    <row r="3252" spans="2:17" x14ac:dyDescent="0.25">
      <c r="B3252" s="18"/>
      <c r="C3252" s="18"/>
      <c r="D3252" s="18"/>
      <c r="E3252" s="18"/>
      <c r="F3252" s="18"/>
      <c r="G3252" s="18"/>
      <c r="H3252" s="18"/>
      <c r="I3252" s="18"/>
      <c r="J3252" s="18"/>
      <c r="K3252" s="18"/>
      <c r="L3252" s="18"/>
      <c r="M3252" s="18"/>
      <c r="N3252"/>
      <c r="O3252"/>
      <c r="P3252"/>
      <c r="Q3252" s="117"/>
    </row>
    <row r="3253" spans="2:17" x14ac:dyDescent="0.25">
      <c r="B3253" s="18"/>
      <c r="C3253" s="18"/>
      <c r="D3253" s="18"/>
      <c r="E3253" s="18"/>
      <c r="F3253" s="18"/>
      <c r="G3253" s="18"/>
      <c r="H3253" s="18"/>
      <c r="I3253" s="18"/>
      <c r="J3253" s="18"/>
      <c r="K3253" s="18"/>
      <c r="L3253" s="18"/>
      <c r="M3253" s="18"/>
      <c r="N3253"/>
      <c r="O3253"/>
      <c r="P3253"/>
      <c r="Q3253" s="117"/>
    </row>
    <row r="3254" spans="2:17" x14ac:dyDescent="0.25">
      <c r="B3254" s="18"/>
      <c r="C3254" s="18"/>
      <c r="D3254" s="18"/>
      <c r="E3254" s="18"/>
      <c r="F3254" s="18"/>
      <c r="G3254" s="18"/>
      <c r="H3254" s="18"/>
      <c r="I3254" s="18"/>
      <c r="J3254" s="18"/>
      <c r="K3254" s="18"/>
      <c r="L3254" s="18"/>
      <c r="M3254" s="18"/>
      <c r="N3254"/>
      <c r="O3254"/>
      <c r="P3254"/>
      <c r="Q3254" s="117"/>
    </row>
    <row r="3255" spans="2:17" x14ac:dyDescent="0.25">
      <c r="B3255" s="18"/>
      <c r="C3255" s="18"/>
      <c r="D3255" s="18"/>
      <c r="E3255" s="18"/>
      <c r="F3255" s="18"/>
      <c r="G3255" s="18"/>
      <c r="H3255" s="18"/>
      <c r="I3255" s="18"/>
      <c r="J3255" s="18"/>
      <c r="K3255" s="18"/>
      <c r="L3255" s="18"/>
      <c r="M3255" s="18"/>
      <c r="N3255"/>
      <c r="O3255"/>
      <c r="P3255"/>
      <c r="Q3255" s="117"/>
    </row>
    <row r="3256" spans="2:17" x14ac:dyDescent="0.25">
      <c r="B3256" s="18"/>
      <c r="C3256" s="18"/>
      <c r="D3256" s="18"/>
      <c r="E3256" s="18"/>
      <c r="F3256" s="18"/>
      <c r="G3256" s="18"/>
      <c r="H3256" s="18"/>
      <c r="I3256" s="18"/>
      <c r="J3256" s="18"/>
      <c r="K3256" s="18"/>
      <c r="L3256" s="18"/>
      <c r="M3256" s="18"/>
      <c r="N3256"/>
      <c r="O3256"/>
      <c r="P3256"/>
      <c r="Q3256" s="117"/>
    </row>
    <row r="3257" spans="2:17" x14ac:dyDescent="0.25">
      <c r="B3257" s="18"/>
      <c r="C3257" s="18"/>
      <c r="D3257" s="18"/>
      <c r="E3257" s="18"/>
      <c r="F3257" s="18"/>
      <c r="G3257" s="18"/>
      <c r="H3257" s="18"/>
      <c r="I3257" s="18"/>
      <c r="J3257" s="18"/>
      <c r="K3257" s="18"/>
      <c r="L3257" s="18"/>
      <c r="M3257" s="18"/>
      <c r="N3257"/>
      <c r="O3257"/>
      <c r="P3257"/>
      <c r="Q3257" s="117"/>
    </row>
    <row r="3258" spans="2:17" x14ac:dyDescent="0.25">
      <c r="B3258" s="18"/>
      <c r="C3258" s="18"/>
      <c r="D3258" s="18"/>
      <c r="E3258" s="18"/>
      <c r="F3258" s="18"/>
      <c r="G3258" s="18"/>
      <c r="H3258" s="18"/>
      <c r="I3258" s="18"/>
      <c r="J3258" s="18"/>
      <c r="K3258" s="18"/>
      <c r="L3258" s="18"/>
      <c r="M3258" s="18"/>
      <c r="N3258"/>
      <c r="O3258"/>
      <c r="P3258"/>
      <c r="Q3258" s="117"/>
    </row>
    <row r="3259" spans="2:17" x14ac:dyDescent="0.25">
      <c r="B3259" s="18"/>
      <c r="C3259" s="18"/>
      <c r="D3259" s="18"/>
      <c r="E3259" s="18"/>
      <c r="F3259" s="18"/>
      <c r="G3259" s="18"/>
      <c r="H3259" s="18"/>
      <c r="I3259" s="18"/>
      <c r="J3259" s="18"/>
      <c r="K3259" s="18"/>
      <c r="L3259" s="18"/>
      <c r="M3259" s="18"/>
      <c r="N3259"/>
      <c r="O3259"/>
      <c r="P3259"/>
      <c r="Q3259" s="117"/>
    </row>
    <row r="3260" spans="2:17" x14ac:dyDescent="0.25">
      <c r="B3260" s="18"/>
      <c r="C3260" s="18"/>
      <c r="D3260" s="18"/>
      <c r="E3260" s="18"/>
      <c r="F3260" s="18"/>
      <c r="G3260" s="18"/>
      <c r="H3260" s="18"/>
      <c r="I3260" s="18"/>
      <c r="J3260" s="18"/>
      <c r="K3260" s="18"/>
      <c r="L3260" s="18"/>
      <c r="M3260" s="18"/>
      <c r="N3260"/>
      <c r="O3260"/>
      <c r="P3260"/>
      <c r="Q3260" s="117"/>
    </row>
    <row r="3261" spans="2:17" x14ac:dyDescent="0.25">
      <c r="B3261" s="18"/>
      <c r="C3261" s="18"/>
      <c r="D3261" s="18"/>
      <c r="E3261" s="18"/>
      <c r="F3261" s="18"/>
      <c r="G3261" s="18"/>
      <c r="H3261" s="18"/>
      <c r="I3261" s="18"/>
      <c r="J3261" s="18"/>
      <c r="K3261" s="18"/>
      <c r="L3261" s="18"/>
      <c r="M3261" s="18"/>
      <c r="N3261"/>
      <c r="O3261"/>
      <c r="P3261"/>
      <c r="Q3261" s="117"/>
    </row>
    <row r="3262" spans="2:17" x14ac:dyDescent="0.25">
      <c r="B3262" s="18"/>
      <c r="C3262" s="18"/>
      <c r="D3262" s="18"/>
      <c r="E3262" s="18"/>
      <c r="F3262" s="18"/>
      <c r="G3262" s="18"/>
      <c r="H3262" s="18"/>
      <c r="I3262" s="18"/>
      <c r="J3262" s="18"/>
      <c r="K3262" s="18"/>
      <c r="L3262" s="18"/>
      <c r="M3262" s="18"/>
      <c r="N3262"/>
      <c r="O3262"/>
      <c r="P3262"/>
      <c r="Q3262" s="117"/>
    </row>
    <row r="3263" spans="2:17" x14ac:dyDescent="0.25">
      <c r="B3263" s="18"/>
      <c r="C3263" s="18"/>
      <c r="D3263" s="18"/>
      <c r="E3263" s="18"/>
      <c r="F3263" s="18"/>
      <c r="G3263" s="18"/>
      <c r="H3263" s="18"/>
      <c r="I3263" s="18"/>
      <c r="J3263" s="18"/>
      <c r="K3263" s="18"/>
      <c r="L3263" s="18"/>
      <c r="M3263" s="18"/>
      <c r="N3263"/>
      <c r="O3263"/>
      <c r="P3263"/>
      <c r="Q3263" s="117"/>
    </row>
    <row r="3264" spans="2:17" x14ac:dyDescent="0.25">
      <c r="B3264" s="18"/>
      <c r="C3264" s="18"/>
      <c r="D3264" s="18"/>
      <c r="E3264" s="18"/>
      <c r="F3264" s="18"/>
      <c r="G3264" s="18"/>
      <c r="H3264" s="18"/>
      <c r="I3264" s="18"/>
      <c r="J3264" s="18"/>
      <c r="K3264" s="18"/>
      <c r="L3264" s="18"/>
      <c r="M3264" s="18"/>
      <c r="N3264"/>
      <c r="O3264"/>
      <c r="P3264"/>
      <c r="Q3264" s="117"/>
    </row>
    <row r="3265" spans="2:17" x14ac:dyDescent="0.25">
      <c r="B3265" s="18"/>
      <c r="C3265" s="18"/>
      <c r="D3265" s="18"/>
      <c r="E3265" s="18"/>
      <c r="F3265" s="18"/>
      <c r="G3265" s="18"/>
      <c r="H3265" s="18"/>
      <c r="I3265" s="18"/>
      <c r="J3265" s="18"/>
      <c r="K3265" s="18"/>
      <c r="L3265" s="18"/>
      <c r="M3265" s="18"/>
      <c r="N3265"/>
      <c r="O3265"/>
      <c r="P3265"/>
      <c r="Q3265" s="117"/>
    </row>
    <row r="3266" spans="2:17" x14ac:dyDescent="0.25">
      <c r="B3266" s="18"/>
      <c r="C3266" s="18"/>
      <c r="D3266" s="18"/>
      <c r="E3266" s="18"/>
      <c r="F3266" s="18"/>
      <c r="G3266" s="18"/>
      <c r="H3266" s="18"/>
      <c r="I3266" s="18"/>
      <c r="J3266" s="18"/>
      <c r="K3266" s="18"/>
      <c r="L3266" s="18"/>
      <c r="M3266" s="18"/>
      <c r="N3266"/>
      <c r="O3266"/>
      <c r="P3266"/>
      <c r="Q3266" s="117"/>
    </row>
    <row r="3267" spans="2:17" x14ac:dyDescent="0.25">
      <c r="B3267" s="18"/>
      <c r="C3267" s="18"/>
      <c r="D3267" s="18"/>
      <c r="E3267" s="18"/>
      <c r="F3267" s="18"/>
      <c r="G3267" s="18"/>
      <c r="H3267" s="18"/>
      <c r="I3267" s="18"/>
      <c r="J3267" s="18"/>
      <c r="K3267" s="18"/>
      <c r="L3267" s="18"/>
      <c r="M3267" s="18"/>
      <c r="N3267"/>
      <c r="O3267"/>
      <c r="P3267"/>
      <c r="Q3267" s="117"/>
    </row>
    <row r="3268" spans="2:17" x14ac:dyDescent="0.25">
      <c r="B3268" s="18"/>
      <c r="C3268" s="18"/>
      <c r="D3268" s="18"/>
      <c r="E3268" s="18"/>
      <c r="F3268" s="18"/>
      <c r="G3268" s="18"/>
      <c r="H3268" s="18"/>
      <c r="I3268" s="18"/>
      <c r="J3268" s="18"/>
      <c r="K3268" s="18"/>
      <c r="L3268" s="18"/>
      <c r="M3268" s="18"/>
      <c r="N3268"/>
      <c r="O3268"/>
      <c r="P3268"/>
      <c r="Q3268" s="117"/>
    </row>
    <row r="3269" spans="2:17" x14ac:dyDescent="0.25">
      <c r="B3269" s="18"/>
      <c r="C3269" s="18"/>
      <c r="D3269" s="18"/>
      <c r="E3269" s="18"/>
      <c r="F3269" s="18"/>
      <c r="G3269" s="18"/>
      <c r="H3269" s="18"/>
      <c r="I3269" s="18"/>
      <c r="J3269" s="18"/>
      <c r="K3269" s="18"/>
      <c r="L3269" s="18"/>
      <c r="M3269" s="18"/>
      <c r="N3269"/>
      <c r="O3269"/>
      <c r="P3269"/>
      <c r="Q3269" s="117"/>
    </row>
    <row r="3270" spans="2:17" x14ac:dyDescent="0.25">
      <c r="B3270" s="18"/>
      <c r="C3270" s="18"/>
      <c r="D3270" s="18"/>
      <c r="E3270" s="18"/>
      <c r="F3270" s="18"/>
      <c r="G3270" s="18"/>
      <c r="H3270" s="18"/>
      <c r="I3270" s="18"/>
      <c r="J3270" s="18"/>
      <c r="K3270" s="18"/>
      <c r="L3270" s="18"/>
      <c r="M3270" s="18"/>
      <c r="N3270"/>
      <c r="O3270"/>
      <c r="P3270"/>
      <c r="Q3270" s="117"/>
    </row>
    <row r="3271" spans="2:17" x14ac:dyDescent="0.25">
      <c r="B3271" s="18"/>
      <c r="C3271" s="18"/>
      <c r="D3271" s="18"/>
      <c r="E3271" s="18"/>
      <c r="F3271" s="18"/>
      <c r="G3271" s="18"/>
      <c r="H3271" s="18"/>
      <c r="I3271" s="18"/>
      <c r="J3271" s="18"/>
      <c r="K3271" s="18"/>
      <c r="L3271" s="18"/>
      <c r="M3271" s="18"/>
      <c r="N3271"/>
      <c r="O3271"/>
      <c r="P3271"/>
      <c r="Q3271" s="117"/>
    </row>
    <row r="3272" spans="2:17" x14ac:dyDescent="0.25">
      <c r="B3272" s="18"/>
      <c r="C3272" s="18"/>
      <c r="D3272" s="18"/>
      <c r="E3272" s="18"/>
      <c r="F3272" s="18"/>
      <c r="G3272" s="18"/>
      <c r="H3272" s="18"/>
      <c r="I3272" s="18"/>
      <c r="J3272" s="18"/>
      <c r="K3272" s="18"/>
      <c r="L3272" s="18"/>
      <c r="M3272" s="18"/>
      <c r="N3272"/>
      <c r="O3272"/>
      <c r="P3272"/>
      <c r="Q3272" s="117"/>
    </row>
    <row r="3273" spans="2:17" x14ac:dyDescent="0.25">
      <c r="B3273" s="18"/>
      <c r="C3273" s="18"/>
      <c r="D3273" s="18"/>
      <c r="E3273" s="18"/>
      <c r="F3273" s="18"/>
      <c r="G3273" s="18"/>
      <c r="H3273" s="18"/>
      <c r="I3273" s="18"/>
      <c r="J3273" s="18"/>
      <c r="K3273" s="18"/>
      <c r="L3273" s="18"/>
      <c r="M3273" s="18"/>
      <c r="N3273"/>
      <c r="O3273"/>
      <c r="P3273"/>
      <c r="Q3273" s="117"/>
    </row>
    <row r="3274" spans="2:17" x14ac:dyDescent="0.25">
      <c r="B3274" s="18"/>
      <c r="C3274" s="18"/>
      <c r="D3274" s="18"/>
      <c r="E3274" s="18"/>
      <c r="F3274" s="18"/>
      <c r="G3274" s="18"/>
      <c r="H3274" s="18"/>
      <c r="I3274" s="18"/>
      <c r="J3274" s="18"/>
      <c r="K3274" s="18"/>
      <c r="L3274" s="18"/>
      <c r="M3274" s="18"/>
      <c r="N3274"/>
      <c r="O3274"/>
      <c r="P3274"/>
      <c r="Q3274" s="117"/>
    </row>
    <row r="3275" spans="2:17" x14ac:dyDescent="0.25">
      <c r="B3275" s="18"/>
      <c r="C3275" s="18"/>
      <c r="D3275" s="18"/>
      <c r="E3275" s="18"/>
      <c r="F3275" s="18"/>
      <c r="G3275" s="18"/>
      <c r="H3275" s="18"/>
      <c r="I3275" s="18"/>
      <c r="J3275" s="18"/>
      <c r="K3275" s="18"/>
      <c r="L3275" s="18"/>
      <c r="M3275" s="18"/>
      <c r="N3275"/>
      <c r="O3275"/>
      <c r="P3275"/>
      <c r="Q3275" s="117"/>
    </row>
    <row r="3276" spans="2:17" x14ac:dyDescent="0.25">
      <c r="B3276" s="18"/>
      <c r="C3276" s="18"/>
      <c r="D3276" s="18"/>
      <c r="E3276" s="18"/>
      <c r="F3276" s="18"/>
      <c r="G3276" s="18"/>
      <c r="H3276" s="18"/>
      <c r="I3276" s="18"/>
      <c r="J3276" s="18"/>
      <c r="K3276" s="18"/>
      <c r="L3276" s="18"/>
      <c r="M3276" s="18"/>
      <c r="N3276"/>
      <c r="O3276"/>
      <c r="P3276"/>
      <c r="Q3276" s="117"/>
    </row>
    <row r="3277" spans="2:17" x14ac:dyDescent="0.25">
      <c r="B3277" s="18"/>
      <c r="C3277" s="18"/>
      <c r="D3277" s="18"/>
      <c r="E3277" s="18"/>
      <c r="F3277" s="18"/>
      <c r="G3277" s="18"/>
      <c r="H3277" s="18"/>
      <c r="I3277" s="18"/>
      <c r="J3277" s="18"/>
      <c r="K3277" s="18"/>
      <c r="L3277" s="18"/>
      <c r="M3277" s="18"/>
      <c r="N3277"/>
      <c r="O3277"/>
      <c r="P3277"/>
      <c r="Q3277" s="117"/>
    </row>
    <row r="3278" spans="2:17" x14ac:dyDescent="0.25">
      <c r="B3278" s="18"/>
      <c r="C3278" s="18"/>
      <c r="D3278" s="18"/>
      <c r="E3278" s="18"/>
      <c r="F3278" s="18"/>
      <c r="G3278" s="18"/>
      <c r="H3278" s="18"/>
      <c r="I3278" s="18"/>
      <c r="J3278" s="18"/>
      <c r="K3278" s="18"/>
      <c r="L3278" s="18"/>
      <c r="M3278" s="18"/>
      <c r="N3278"/>
      <c r="O3278"/>
      <c r="P3278"/>
      <c r="Q3278" s="117"/>
    </row>
    <row r="3279" spans="2:17" x14ac:dyDescent="0.25">
      <c r="B3279" s="18"/>
      <c r="C3279" s="18"/>
      <c r="D3279" s="18"/>
      <c r="E3279" s="18"/>
      <c r="F3279" s="18"/>
      <c r="G3279" s="18"/>
      <c r="H3279" s="18"/>
      <c r="I3279" s="18"/>
      <c r="J3279" s="18"/>
      <c r="K3279" s="18"/>
      <c r="L3279" s="18"/>
      <c r="M3279" s="18"/>
      <c r="N3279"/>
      <c r="O3279"/>
      <c r="P3279"/>
      <c r="Q3279" s="117"/>
    </row>
    <row r="3280" spans="2:17" x14ac:dyDescent="0.25">
      <c r="B3280" s="18"/>
      <c r="C3280" s="18"/>
      <c r="D3280" s="18"/>
      <c r="E3280" s="18"/>
      <c r="F3280" s="18"/>
      <c r="G3280" s="18"/>
      <c r="H3280" s="18"/>
      <c r="I3280" s="18"/>
      <c r="J3280" s="18"/>
      <c r="K3280" s="18"/>
      <c r="L3280" s="18"/>
      <c r="M3280" s="18"/>
      <c r="N3280"/>
      <c r="O3280"/>
      <c r="P3280"/>
      <c r="Q3280" s="117"/>
    </row>
    <row r="3281" spans="2:17" x14ac:dyDescent="0.25">
      <c r="B3281" s="18"/>
      <c r="C3281" s="18"/>
      <c r="D3281" s="18"/>
      <c r="E3281" s="18"/>
      <c r="F3281" s="18"/>
      <c r="G3281" s="18"/>
      <c r="H3281" s="18"/>
      <c r="I3281" s="18"/>
      <c r="J3281" s="18"/>
      <c r="K3281" s="18"/>
      <c r="L3281" s="18"/>
      <c r="M3281" s="18"/>
      <c r="N3281"/>
      <c r="O3281"/>
      <c r="P3281"/>
      <c r="Q3281" s="117"/>
    </row>
    <row r="3282" spans="2:17" x14ac:dyDescent="0.25">
      <c r="B3282" s="18"/>
      <c r="C3282" s="18"/>
      <c r="D3282" s="18"/>
      <c r="E3282" s="18"/>
      <c r="F3282" s="18"/>
      <c r="G3282" s="18"/>
      <c r="H3282" s="18"/>
      <c r="I3282" s="18"/>
      <c r="J3282" s="18"/>
      <c r="K3282" s="18"/>
      <c r="L3282" s="18"/>
      <c r="M3282" s="18"/>
      <c r="N3282"/>
      <c r="O3282"/>
      <c r="P3282"/>
      <c r="Q3282" s="117"/>
    </row>
    <row r="3283" spans="2:17" x14ac:dyDescent="0.25">
      <c r="B3283" s="18"/>
      <c r="C3283" s="18"/>
      <c r="D3283" s="18"/>
      <c r="E3283" s="18"/>
      <c r="F3283" s="18"/>
      <c r="G3283" s="18"/>
      <c r="H3283" s="18"/>
      <c r="I3283" s="18"/>
      <c r="J3283" s="18"/>
      <c r="K3283" s="18"/>
      <c r="L3283" s="18"/>
      <c r="M3283" s="18"/>
      <c r="N3283"/>
      <c r="O3283"/>
      <c r="P3283"/>
      <c r="Q3283" s="117"/>
    </row>
    <row r="3284" spans="2:17" x14ac:dyDescent="0.25">
      <c r="B3284" s="18"/>
      <c r="C3284" s="18"/>
      <c r="D3284" s="18"/>
      <c r="E3284" s="18"/>
      <c r="F3284" s="18"/>
      <c r="G3284" s="18"/>
      <c r="H3284" s="18"/>
      <c r="I3284" s="18"/>
      <c r="J3284" s="18"/>
      <c r="K3284" s="18"/>
      <c r="L3284" s="18"/>
      <c r="M3284" s="18"/>
      <c r="N3284"/>
      <c r="O3284"/>
      <c r="P3284"/>
      <c r="Q3284" s="117"/>
    </row>
    <row r="3285" spans="2:17" x14ac:dyDescent="0.25">
      <c r="B3285" s="18"/>
      <c r="C3285" s="18"/>
      <c r="D3285" s="18"/>
      <c r="E3285" s="18"/>
      <c r="F3285" s="18"/>
      <c r="G3285" s="18"/>
      <c r="H3285" s="18"/>
      <c r="I3285" s="18"/>
      <c r="J3285" s="18"/>
      <c r="K3285" s="18"/>
      <c r="L3285" s="18"/>
      <c r="M3285" s="18"/>
      <c r="N3285"/>
      <c r="O3285"/>
      <c r="P3285"/>
      <c r="Q3285" s="117"/>
    </row>
    <row r="3286" spans="2:17" x14ac:dyDescent="0.25">
      <c r="B3286" s="18"/>
      <c r="C3286" s="18"/>
      <c r="D3286" s="18"/>
      <c r="E3286" s="18"/>
      <c r="F3286" s="18"/>
      <c r="G3286" s="18"/>
      <c r="H3286" s="18"/>
      <c r="I3286" s="18"/>
      <c r="J3286" s="18"/>
      <c r="K3286" s="18"/>
      <c r="L3286" s="18"/>
      <c r="M3286" s="18"/>
      <c r="N3286"/>
      <c r="O3286"/>
      <c r="P3286"/>
      <c r="Q3286" s="117"/>
    </row>
    <row r="3287" spans="2:17" x14ac:dyDescent="0.25">
      <c r="B3287" s="18"/>
      <c r="C3287" s="18"/>
      <c r="D3287" s="18"/>
      <c r="E3287" s="18"/>
      <c r="F3287" s="18"/>
      <c r="G3287" s="18"/>
      <c r="H3287" s="18"/>
      <c r="I3287" s="18"/>
      <c r="J3287" s="18"/>
      <c r="K3287" s="18"/>
      <c r="L3287" s="18"/>
      <c r="M3287" s="18"/>
      <c r="N3287"/>
      <c r="O3287"/>
      <c r="P3287"/>
      <c r="Q3287" s="117"/>
    </row>
    <row r="3288" spans="2:17" x14ac:dyDescent="0.25">
      <c r="B3288" s="18"/>
      <c r="C3288" s="18"/>
      <c r="D3288" s="18"/>
      <c r="E3288" s="18"/>
      <c r="F3288" s="18"/>
      <c r="G3288" s="18"/>
      <c r="H3288" s="18"/>
      <c r="I3288" s="18"/>
      <c r="J3288" s="18"/>
      <c r="K3288" s="18"/>
      <c r="L3288" s="18"/>
      <c r="M3288" s="18"/>
      <c r="N3288"/>
      <c r="O3288"/>
      <c r="P3288"/>
      <c r="Q3288" s="117"/>
    </row>
    <row r="3289" spans="2:17" x14ac:dyDescent="0.25">
      <c r="B3289" s="18"/>
      <c r="C3289" s="18"/>
      <c r="D3289" s="18"/>
      <c r="E3289" s="18"/>
      <c r="F3289" s="18"/>
      <c r="G3289" s="18"/>
      <c r="H3289" s="18"/>
      <c r="I3289" s="18"/>
      <c r="J3289" s="18"/>
      <c r="K3289" s="18"/>
      <c r="L3289" s="18"/>
      <c r="M3289" s="18"/>
      <c r="N3289"/>
      <c r="O3289"/>
      <c r="P3289"/>
      <c r="Q3289" s="117"/>
    </row>
    <row r="3290" spans="2:17" x14ac:dyDescent="0.25">
      <c r="B3290" s="18"/>
      <c r="C3290" s="18"/>
      <c r="D3290" s="18"/>
      <c r="E3290" s="18"/>
      <c r="F3290" s="18"/>
      <c r="G3290" s="18"/>
      <c r="H3290" s="18"/>
      <c r="I3290" s="18"/>
      <c r="J3290" s="18"/>
      <c r="K3290" s="18"/>
      <c r="L3290" s="18"/>
      <c r="M3290" s="18"/>
      <c r="N3290"/>
      <c r="O3290"/>
      <c r="P3290"/>
      <c r="Q3290" s="117"/>
    </row>
    <row r="3291" spans="2:17" x14ac:dyDescent="0.25">
      <c r="B3291" s="18"/>
      <c r="C3291" s="18"/>
      <c r="D3291" s="18"/>
      <c r="E3291" s="18"/>
      <c r="F3291" s="18"/>
      <c r="G3291" s="18"/>
      <c r="H3291" s="18"/>
      <c r="I3291" s="18"/>
      <c r="J3291" s="18"/>
      <c r="K3291" s="18"/>
      <c r="L3291" s="18"/>
      <c r="M3291" s="18"/>
      <c r="N3291"/>
      <c r="O3291"/>
      <c r="P3291"/>
      <c r="Q3291" s="117"/>
    </row>
    <row r="3292" spans="2:17" x14ac:dyDescent="0.25">
      <c r="B3292" s="18"/>
      <c r="C3292" s="18"/>
      <c r="D3292" s="18"/>
      <c r="E3292" s="18"/>
      <c r="F3292" s="18"/>
      <c r="G3292" s="18"/>
      <c r="H3292" s="18"/>
      <c r="I3292" s="18"/>
      <c r="J3292" s="18"/>
      <c r="K3292" s="18"/>
      <c r="L3292" s="18"/>
      <c r="M3292" s="18"/>
      <c r="N3292"/>
      <c r="O3292"/>
      <c r="P3292"/>
      <c r="Q3292" s="117"/>
    </row>
    <row r="3293" spans="2:17" x14ac:dyDescent="0.25">
      <c r="B3293" s="18"/>
      <c r="C3293" s="18"/>
      <c r="D3293" s="18"/>
      <c r="E3293" s="18"/>
      <c r="F3293" s="18"/>
      <c r="G3293" s="18"/>
      <c r="H3293" s="18"/>
      <c r="I3293" s="18"/>
      <c r="J3293" s="18"/>
      <c r="K3293" s="18"/>
      <c r="L3293" s="18"/>
      <c r="M3293" s="18"/>
      <c r="N3293"/>
      <c r="O3293"/>
      <c r="P3293"/>
      <c r="Q3293" s="117"/>
    </row>
    <row r="3294" spans="2:17" x14ac:dyDescent="0.25">
      <c r="B3294" s="18"/>
      <c r="C3294" s="18"/>
      <c r="D3294" s="18"/>
      <c r="E3294" s="18"/>
      <c r="F3294" s="18"/>
      <c r="G3294" s="18"/>
      <c r="H3294" s="18"/>
      <c r="I3294" s="18"/>
      <c r="J3294" s="18"/>
      <c r="K3294" s="18"/>
      <c r="L3294" s="18"/>
      <c r="M3294" s="18"/>
      <c r="N3294"/>
      <c r="O3294"/>
      <c r="P3294"/>
      <c r="Q3294" s="117"/>
    </row>
    <row r="3295" spans="2:17" x14ac:dyDescent="0.25">
      <c r="B3295" s="18"/>
      <c r="C3295" s="18"/>
      <c r="D3295" s="18"/>
      <c r="E3295" s="18"/>
      <c r="F3295" s="18"/>
      <c r="G3295" s="18"/>
      <c r="H3295" s="18"/>
      <c r="I3295" s="18"/>
      <c r="J3295" s="18"/>
      <c r="K3295" s="18"/>
      <c r="L3295" s="18"/>
      <c r="M3295" s="18"/>
      <c r="N3295"/>
      <c r="O3295"/>
      <c r="P3295"/>
      <c r="Q3295" s="117"/>
    </row>
    <row r="3296" spans="2:17" x14ac:dyDescent="0.25">
      <c r="B3296" s="18"/>
      <c r="C3296" s="18"/>
      <c r="D3296" s="18"/>
      <c r="E3296" s="18"/>
      <c r="F3296" s="18"/>
      <c r="G3296" s="18"/>
      <c r="H3296" s="18"/>
      <c r="I3296" s="18"/>
      <c r="J3296" s="18"/>
      <c r="K3296" s="18"/>
      <c r="L3296" s="18"/>
      <c r="M3296" s="18"/>
      <c r="N3296"/>
      <c r="O3296"/>
      <c r="P3296"/>
      <c r="Q3296" s="117"/>
    </row>
    <row r="3297" spans="2:17" x14ac:dyDescent="0.25">
      <c r="B3297" s="18"/>
      <c r="C3297" s="18"/>
      <c r="D3297" s="18"/>
      <c r="E3297" s="18"/>
      <c r="F3297" s="18"/>
      <c r="G3297" s="18"/>
      <c r="H3297" s="18"/>
      <c r="I3297" s="18"/>
      <c r="J3297" s="18"/>
      <c r="K3297" s="18"/>
      <c r="L3297" s="18"/>
      <c r="M3297" s="18"/>
      <c r="N3297"/>
      <c r="O3297"/>
      <c r="P3297"/>
      <c r="Q3297" s="117"/>
    </row>
    <row r="3298" spans="2:17" x14ac:dyDescent="0.25">
      <c r="B3298" s="18"/>
      <c r="C3298" s="18"/>
      <c r="D3298" s="18"/>
      <c r="E3298" s="18"/>
      <c r="F3298" s="18"/>
      <c r="G3298" s="18"/>
      <c r="H3298" s="18"/>
      <c r="I3298" s="18"/>
      <c r="J3298" s="18"/>
      <c r="K3298" s="18"/>
      <c r="L3298" s="18"/>
      <c r="M3298" s="18"/>
      <c r="N3298"/>
      <c r="O3298"/>
      <c r="P3298"/>
      <c r="Q3298" s="117"/>
    </row>
    <row r="3299" spans="2:17" x14ac:dyDescent="0.25">
      <c r="B3299" s="18"/>
      <c r="C3299" s="18"/>
      <c r="D3299" s="18"/>
      <c r="E3299" s="18"/>
      <c r="F3299" s="18"/>
      <c r="G3299" s="18"/>
      <c r="H3299" s="18"/>
      <c r="I3299" s="18"/>
      <c r="J3299" s="18"/>
      <c r="K3299" s="18"/>
      <c r="L3299" s="18"/>
      <c r="M3299" s="18"/>
      <c r="N3299"/>
      <c r="O3299"/>
      <c r="P3299"/>
      <c r="Q3299" s="117"/>
    </row>
    <row r="3300" spans="2:17" x14ac:dyDescent="0.25">
      <c r="B3300" s="18"/>
      <c r="C3300" s="18"/>
      <c r="D3300" s="18"/>
      <c r="E3300" s="18"/>
      <c r="F3300" s="18"/>
      <c r="G3300" s="18"/>
      <c r="H3300" s="18"/>
      <c r="I3300" s="18"/>
      <c r="J3300" s="18"/>
      <c r="K3300" s="18"/>
      <c r="L3300" s="18"/>
      <c r="M3300" s="18"/>
      <c r="N3300"/>
      <c r="O3300"/>
      <c r="P3300"/>
      <c r="Q3300" s="117"/>
    </row>
    <row r="3301" spans="2:17" x14ac:dyDescent="0.25">
      <c r="B3301" s="18"/>
      <c r="C3301" s="18"/>
      <c r="D3301" s="18"/>
      <c r="E3301" s="18"/>
      <c r="F3301" s="18"/>
      <c r="G3301" s="18"/>
      <c r="H3301" s="18"/>
      <c r="I3301" s="18"/>
      <c r="J3301" s="18"/>
      <c r="K3301" s="18"/>
      <c r="L3301" s="18"/>
      <c r="M3301" s="18"/>
      <c r="N3301"/>
      <c r="O3301"/>
      <c r="P3301"/>
      <c r="Q3301" s="117"/>
    </row>
    <row r="3302" spans="2:17" x14ac:dyDescent="0.25">
      <c r="B3302" s="18"/>
      <c r="C3302" s="18"/>
      <c r="D3302" s="18"/>
      <c r="E3302" s="18"/>
      <c r="F3302" s="18"/>
      <c r="G3302" s="18"/>
      <c r="H3302" s="18"/>
      <c r="I3302" s="18"/>
      <c r="J3302" s="18"/>
      <c r="K3302" s="18"/>
      <c r="L3302" s="18"/>
      <c r="M3302" s="18"/>
      <c r="N3302"/>
      <c r="O3302"/>
      <c r="P3302"/>
      <c r="Q3302" s="117"/>
    </row>
    <row r="3303" spans="2:17" x14ac:dyDescent="0.25">
      <c r="B3303" s="18"/>
      <c r="C3303" s="18"/>
      <c r="D3303" s="18"/>
      <c r="E3303" s="18"/>
      <c r="F3303" s="18"/>
      <c r="G3303" s="18"/>
      <c r="H3303" s="18"/>
      <c r="I3303" s="18"/>
      <c r="J3303" s="18"/>
      <c r="K3303" s="18"/>
      <c r="L3303" s="18"/>
      <c r="M3303" s="18"/>
      <c r="N3303"/>
      <c r="O3303"/>
      <c r="P3303"/>
      <c r="Q3303" s="117"/>
    </row>
    <row r="3304" spans="2:17" x14ac:dyDescent="0.25">
      <c r="B3304" s="18"/>
      <c r="C3304" s="18"/>
      <c r="D3304" s="18"/>
      <c r="E3304" s="18"/>
      <c r="F3304" s="18"/>
      <c r="G3304" s="18"/>
      <c r="H3304" s="18"/>
      <c r="I3304" s="18"/>
      <c r="J3304" s="18"/>
      <c r="K3304" s="18"/>
      <c r="L3304" s="18"/>
      <c r="M3304" s="18"/>
      <c r="N3304"/>
      <c r="O3304"/>
      <c r="P3304"/>
      <c r="Q3304" s="117"/>
    </row>
    <row r="3305" spans="2:17" x14ac:dyDescent="0.25">
      <c r="B3305" s="18"/>
      <c r="C3305" s="18"/>
      <c r="D3305" s="18"/>
      <c r="E3305" s="18"/>
      <c r="F3305" s="18"/>
      <c r="G3305" s="18"/>
      <c r="H3305" s="18"/>
      <c r="I3305" s="18"/>
      <c r="J3305" s="18"/>
      <c r="K3305" s="18"/>
      <c r="L3305" s="18"/>
      <c r="M3305" s="18"/>
      <c r="N3305"/>
      <c r="O3305"/>
      <c r="P3305"/>
      <c r="Q3305" s="117"/>
    </row>
    <row r="3306" spans="2:17" x14ac:dyDescent="0.25">
      <c r="B3306" s="18"/>
      <c r="C3306" s="18"/>
      <c r="D3306" s="18"/>
      <c r="E3306" s="18"/>
      <c r="F3306" s="18"/>
      <c r="G3306" s="18"/>
      <c r="H3306" s="18"/>
      <c r="I3306" s="18"/>
      <c r="J3306" s="18"/>
      <c r="K3306" s="18"/>
      <c r="L3306" s="18"/>
      <c r="M3306" s="18"/>
      <c r="N3306"/>
      <c r="O3306"/>
      <c r="P3306"/>
      <c r="Q3306" s="117"/>
    </row>
    <row r="3307" spans="2:17" x14ac:dyDescent="0.25">
      <c r="B3307" s="18"/>
      <c r="C3307" s="18"/>
      <c r="D3307" s="18"/>
      <c r="E3307" s="18"/>
      <c r="F3307" s="18"/>
      <c r="G3307" s="18"/>
      <c r="H3307" s="18"/>
      <c r="I3307" s="18"/>
      <c r="J3307" s="18"/>
      <c r="K3307" s="18"/>
      <c r="L3307" s="18"/>
      <c r="M3307" s="18"/>
      <c r="N3307"/>
      <c r="O3307"/>
      <c r="P3307"/>
      <c r="Q3307" s="117"/>
    </row>
    <row r="3308" spans="2:17" x14ac:dyDescent="0.25">
      <c r="B3308" s="18"/>
      <c r="C3308" s="18"/>
      <c r="D3308" s="18"/>
      <c r="E3308" s="18"/>
      <c r="F3308" s="18"/>
      <c r="G3308" s="18"/>
      <c r="H3308" s="18"/>
      <c r="I3308" s="18"/>
      <c r="J3308" s="18"/>
      <c r="K3308" s="18"/>
      <c r="L3308" s="18"/>
      <c r="M3308" s="18"/>
      <c r="N3308"/>
      <c r="O3308"/>
      <c r="P3308"/>
      <c r="Q3308" s="117"/>
    </row>
    <row r="3309" spans="2:17" x14ac:dyDescent="0.25">
      <c r="B3309" s="18"/>
      <c r="C3309" s="18"/>
      <c r="D3309" s="18"/>
      <c r="E3309" s="18"/>
      <c r="F3309" s="18"/>
      <c r="G3309" s="18"/>
      <c r="H3309" s="18"/>
      <c r="I3309" s="18"/>
      <c r="J3309" s="18"/>
      <c r="K3309" s="18"/>
      <c r="L3309" s="18"/>
      <c r="M3309" s="18"/>
      <c r="N3309"/>
      <c r="O3309"/>
      <c r="P3309"/>
      <c r="Q3309" s="117"/>
    </row>
    <row r="3310" spans="2:17" x14ac:dyDescent="0.25">
      <c r="B3310" s="18"/>
      <c r="C3310" s="18"/>
      <c r="D3310" s="18"/>
      <c r="E3310" s="18"/>
      <c r="F3310" s="18"/>
      <c r="G3310" s="18"/>
      <c r="H3310" s="18"/>
      <c r="I3310" s="18"/>
      <c r="J3310" s="18"/>
      <c r="K3310" s="18"/>
      <c r="L3310" s="18"/>
      <c r="M3310" s="18"/>
      <c r="N3310"/>
      <c r="O3310"/>
      <c r="P3310"/>
      <c r="Q3310" s="117"/>
    </row>
    <row r="3311" spans="2:17" x14ac:dyDescent="0.25">
      <c r="B3311" s="18"/>
      <c r="C3311" s="18"/>
      <c r="D3311" s="18"/>
      <c r="E3311" s="18"/>
      <c r="F3311" s="18"/>
      <c r="G3311" s="18"/>
      <c r="H3311" s="18"/>
      <c r="I3311" s="18"/>
      <c r="J3311" s="18"/>
      <c r="K3311" s="18"/>
      <c r="L3311" s="18"/>
      <c r="M3311" s="18"/>
      <c r="N3311"/>
      <c r="O3311"/>
      <c r="P3311"/>
      <c r="Q3311" s="117"/>
    </row>
    <row r="3312" spans="2:17" x14ac:dyDescent="0.25">
      <c r="B3312" s="18"/>
      <c r="C3312" s="18"/>
      <c r="D3312" s="18"/>
      <c r="E3312" s="18"/>
      <c r="F3312" s="18"/>
      <c r="G3312" s="18"/>
      <c r="H3312" s="18"/>
      <c r="I3312" s="18"/>
      <c r="J3312" s="18"/>
      <c r="K3312" s="18"/>
      <c r="L3312" s="18"/>
      <c r="M3312" s="18"/>
      <c r="N3312"/>
      <c r="O3312"/>
      <c r="P3312"/>
      <c r="Q3312" s="117"/>
    </row>
    <row r="3313" spans="2:17" x14ac:dyDescent="0.25">
      <c r="B3313" s="18"/>
      <c r="C3313" s="18"/>
      <c r="D3313" s="18"/>
      <c r="E3313" s="18"/>
      <c r="F3313" s="18"/>
      <c r="G3313" s="18"/>
      <c r="H3313" s="18"/>
      <c r="I3313" s="18"/>
      <c r="J3313" s="18"/>
      <c r="K3313" s="18"/>
      <c r="L3313" s="18"/>
      <c r="M3313" s="18"/>
      <c r="N3313"/>
      <c r="O3313"/>
      <c r="P3313"/>
      <c r="Q3313" s="117"/>
    </row>
    <row r="3314" spans="2:17" x14ac:dyDescent="0.25">
      <c r="B3314" s="18"/>
      <c r="C3314" s="18"/>
      <c r="D3314" s="18"/>
      <c r="E3314" s="18"/>
      <c r="F3314" s="18"/>
      <c r="G3314" s="18"/>
      <c r="H3314" s="18"/>
      <c r="I3314" s="18"/>
      <c r="J3314" s="18"/>
      <c r="K3314" s="18"/>
      <c r="L3314" s="18"/>
      <c r="M3314" s="18"/>
      <c r="N3314"/>
      <c r="O3314"/>
      <c r="P3314"/>
      <c r="Q3314" s="117"/>
    </row>
    <row r="3315" spans="2:17" x14ac:dyDescent="0.25">
      <c r="B3315" s="18"/>
      <c r="C3315" s="18"/>
      <c r="D3315" s="18"/>
      <c r="E3315" s="18"/>
      <c r="F3315" s="18"/>
      <c r="G3315" s="18"/>
      <c r="H3315" s="18"/>
      <c r="I3315" s="18"/>
      <c r="J3315" s="18"/>
      <c r="K3315" s="18"/>
      <c r="L3315" s="18"/>
      <c r="M3315" s="18"/>
      <c r="N3315"/>
      <c r="O3315"/>
      <c r="P3315"/>
      <c r="Q3315" s="117"/>
    </row>
    <row r="3316" spans="2:17" x14ac:dyDescent="0.25">
      <c r="B3316" s="18"/>
      <c r="C3316" s="18"/>
      <c r="D3316" s="18"/>
      <c r="E3316" s="18"/>
      <c r="F3316" s="18"/>
      <c r="G3316" s="18"/>
      <c r="H3316" s="18"/>
      <c r="I3316" s="18"/>
      <c r="J3316" s="18"/>
      <c r="K3316" s="18"/>
      <c r="L3316" s="18"/>
      <c r="M3316" s="18"/>
      <c r="N3316"/>
      <c r="O3316"/>
      <c r="P3316"/>
      <c r="Q3316" s="117"/>
    </row>
    <row r="3317" spans="2:17" x14ac:dyDescent="0.25">
      <c r="B3317" s="18"/>
      <c r="C3317" s="18"/>
      <c r="D3317" s="18"/>
      <c r="E3317" s="18"/>
      <c r="F3317" s="18"/>
      <c r="G3317" s="18"/>
      <c r="H3317" s="18"/>
      <c r="I3317" s="18"/>
      <c r="J3317" s="18"/>
      <c r="K3317" s="18"/>
      <c r="L3317" s="18"/>
      <c r="M3317" s="18"/>
      <c r="N3317"/>
      <c r="O3317"/>
      <c r="P3317"/>
      <c r="Q3317" s="117"/>
    </row>
    <row r="3318" spans="2:17" x14ac:dyDescent="0.25">
      <c r="B3318" s="18"/>
      <c r="C3318" s="18"/>
      <c r="D3318" s="18"/>
      <c r="E3318" s="18"/>
      <c r="F3318" s="18"/>
      <c r="G3318" s="18"/>
      <c r="H3318" s="18"/>
      <c r="I3318" s="18"/>
      <c r="J3318" s="18"/>
      <c r="K3318" s="18"/>
      <c r="L3318" s="18"/>
      <c r="M3318" s="18"/>
      <c r="N3318"/>
      <c r="O3318"/>
      <c r="P3318"/>
      <c r="Q3318" s="117"/>
    </row>
    <row r="3319" spans="2:17" x14ac:dyDescent="0.25">
      <c r="B3319" s="18"/>
      <c r="C3319" s="18"/>
      <c r="D3319" s="18"/>
      <c r="E3319" s="18"/>
      <c r="F3319" s="18"/>
      <c r="G3319" s="18"/>
      <c r="H3319" s="18"/>
      <c r="I3319" s="18"/>
      <c r="J3319" s="18"/>
      <c r="K3319" s="18"/>
      <c r="L3319" s="18"/>
      <c r="M3319" s="18"/>
      <c r="N3319"/>
      <c r="O3319"/>
      <c r="P3319"/>
      <c r="Q3319" s="117"/>
    </row>
    <row r="3320" spans="2:17" x14ac:dyDescent="0.25">
      <c r="B3320" s="18"/>
      <c r="C3320" s="18"/>
      <c r="D3320" s="18"/>
      <c r="E3320" s="18"/>
      <c r="F3320" s="18"/>
      <c r="G3320" s="18"/>
      <c r="H3320" s="18"/>
      <c r="I3320" s="18"/>
      <c r="J3320" s="18"/>
      <c r="K3320" s="18"/>
      <c r="L3320" s="18"/>
      <c r="M3320" s="18"/>
      <c r="N3320"/>
      <c r="O3320"/>
      <c r="P3320"/>
      <c r="Q3320" s="117"/>
    </row>
    <row r="3321" spans="2:17" x14ac:dyDescent="0.25">
      <c r="B3321" s="18"/>
      <c r="C3321" s="18"/>
      <c r="D3321" s="18"/>
      <c r="E3321" s="18"/>
      <c r="F3321" s="18"/>
      <c r="G3321" s="18"/>
      <c r="H3321" s="18"/>
      <c r="I3321" s="18"/>
      <c r="J3321" s="18"/>
      <c r="K3321" s="18"/>
      <c r="L3321" s="18"/>
      <c r="M3321" s="18"/>
      <c r="N3321"/>
      <c r="O3321"/>
      <c r="P3321"/>
      <c r="Q3321" s="117"/>
    </row>
    <row r="3322" spans="2:17" x14ac:dyDescent="0.25">
      <c r="B3322" s="18"/>
      <c r="C3322" s="18"/>
      <c r="D3322" s="18"/>
      <c r="E3322" s="18"/>
      <c r="F3322" s="18"/>
      <c r="G3322" s="18"/>
      <c r="H3322" s="18"/>
      <c r="I3322" s="18"/>
      <c r="J3322" s="18"/>
      <c r="K3322" s="18"/>
      <c r="L3322" s="18"/>
      <c r="M3322" s="18"/>
      <c r="N3322"/>
      <c r="O3322"/>
      <c r="P3322"/>
      <c r="Q3322" s="117"/>
    </row>
    <row r="3323" spans="2:17" x14ac:dyDescent="0.25">
      <c r="B3323" s="18"/>
      <c r="C3323" s="18"/>
      <c r="D3323" s="18"/>
      <c r="E3323" s="18"/>
      <c r="F3323" s="18"/>
      <c r="G3323" s="18"/>
      <c r="H3323" s="18"/>
      <c r="I3323" s="18"/>
      <c r="J3323" s="18"/>
      <c r="K3323" s="18"/>
      <c r="L3323" s="18"/>
      <c r="M3323" s="18"/>
      <c r="N3323"/>
      <c r="O3323"/>
      <c r="P3323"/>
      <c r="Q3323" s="117"/>
    </row>
    <row r="3324" spans="2:17" x14ac:dyDescent="0.25">
      <c r="B3324" s="18"/>
      <c r="C3324" s="18"/>
      <c r="D3324" s="18"/>
      <c r="E3324" s="18"/>
      <c r="F3324" s="18"/>
      <c r="G3324" s="18"/>
      <c r="H3324" s="18"/>
      <c r="I3324" s="18"/>
      <c r="J3324" s="18"/>
      <c r="K3324" s="18"/>
      <c r="L3324" s="18"/>
      <c r="M3324" s="18"/>
      <c r="N3324"/>
      <c r="O3324"/>
      <c r="P3324"/>
      <c r="Q3324" s="117"/>
    </row>
    <row r="3325" spans="2:17" x14ac:dyDescent="0.25">
      <c r="B3325" s="18"/>
      <c r="C3325" s="18"/>
      <c r="D3325" s="18"/>
      <c r="E3325" s="18"/>
      <c r="F3325" s="18"/>
      <c r="G3325" s="18"/>
      <c r="H3325" s="18"/>
      <c r="I3325" s="18"/>
      <c r="J3325" s="18"/>
      <c r="K3325" s="18"/>
      <c r="L3325" s="18"/>
      <c r="M3325" s="18"/>
      <c r="N3325"/>
      <c r="O3325"/>
      <c r="P3325"/>
      <c r="Q3325" s="117"/>
    </row>
    <row r="3326" spans="2:17" x14ac:dyDescent="0.25">
      <c r="B3326" s="18"/>
      <c r="C3326" s="18"/>
      <c r="D3326" s="18"/>
      <c r="E3326" s="18"/>
      <c r="F3326" s="18"/>
      <c r="G3326" s="18"/>
      <c r="H3326" s="18"/>
      <c r="I3326" s="18"/>
      <c r="J3326" s="18"/>
      <c r="K3326" s="18"/>
      <c r="L3326" s="18"/>
      <c r="M3326" s="18"/>
      <c r="N3326"/>
      <c r="O3326"/>
      <c r="P3326"/>
      <c r="Q3326" s="117"/>
    </row>
    <row r="3327" spans="2:17" x14ac:dyDescent="0.25">
      <c r="B3327" s="18"/>
      <c r="C3327" s="18"/>
      <c r="D3327" s="18"/>
      <c r="E3327" s="18"/>
      <c r="F3327" s="18"/>
      <c r="G3327" s="18"/>
      <c r="H3327" s="18"/>
      <c r="I3327" s="18"/>
      <c r="J3327" s="18"/>
      <c r="K3327" s="18"/>
      <c r="L3327" s="18"/>
      <c r="M3327" s="18"/>
      <c r="N3327"/>
      <c r="O3327"/>
      <c r="P3327"/>
      <c r="Q3327" s="117"/>
    </row>
    <row r="3328" spans="2:17" x14ac:dyDescent="0.25">
      <c r="B3328" s="18"/>
      <c r="C3328" s="18"/>
      <c r="D3328" s="18"/>
      <c r="E3328" s="18"/>
      <c r="F3328" s="18"/>
      <c r="G3328" s="18"/>
      <c r="H3328" s="18"/>
      <c r="I3328" s="18"/>
      <c r="J3328" s="18"/>
      <c r="K3328" s="18"/>
      <c r="L3328" s="18"/>
      <c r="M3328" s="18"/>
      <c r="N3328"/>
      <c r="O3328"/>
      <c r="P3328"/>
      <c r="Q3328" s="117"/>
    </row>
    <row r="3329" spans="2:17" x14ac:dyDescent="0.25">
      <c r="B3329" s="18"/>
      <c r="C3329" s="18"/>
      <c r="D3329" s="18"/>
      <c r="E3329" s="18"/>
      <c r="F3329" s="18"/>
      <c r="G3329" s="18"/>
      <c r="H3329" s="18"/>
      <c r="I3329" s="18"/>
      <c r="J3329" s="18"/>
      <c r="K3329" s="18"/>
      <c r="L3329" s="18"/>
      <c r="M3329" s="18"/>
      <c r="N3329"/>
      <c r="O3329"/>
      <c r="P3329"/>
      <c r="Q3329" s="117"/>
    </row>
    <row r="3330" spans="2:17" x14ac:dyDescent="0.25">
      <c r="B3330" s="18"/>
      <c r="C3330" s="18"/>
      <c r="D3330" s="18"/>
      <c r="E3330" s="18"/>
      <c r="F3330" s="18"/>
      <c r="G3330" s="18"/>
      <c r="H3330" s="18"/>
      <c r="I3330" s="18"/>
      <c r="J3330" s="18"/>
      <c r="K3330" s="18"/>
      <c r="L3330" s="18"/>
      <c r="M3330" s="18"/>
      <c r="N3330"/>
      <c r="O3330"/>
      <c r="P3330"/>
      <c r="Q3330" s="117"/>
    </row>
    <row r="3331" spans="2:17" x14ac:dyDescent="0.25">
      <c r="B3331" s="18"/>
      <c r="C3331" s="18"/>
      <c r="D3331" s="18"/>
      <c r="E3331" s="18"/>
      <c r="F3331" s="18"/>
      <c r="G3331" s="18"/>
      <c r="H3331" s="18"/>
      <c r="I3331" s="18"/>
      <c r="J3331" s="18"/>
      <c r="K3331" s="18"/>
      <c r="L3331" s="18"/>
      <c r="M3331" s="18"/>
      <c r="N3331"/>
      <c r="O3331"/>
      <c r="P3331"/>
      <c r="Q3331" s="117"/>
    </row>
    <row r="3332" spans="2:17" x14ac:dyDescent="0.25">
      <c r="B3332" s="18"/>
      <c r="C3332" s="18"/>
      <c r="D3332" s="18"/>
      <c r="E3332" s="18"/>
      <c r="F3332" s="18"/>
      <c r="G3332" s="18"/>
      <c r="H3332" s="18"/>
      <c r="I3332" s="18"/>
      <c r="J3332" s="18"/>
      <c r="K3332" s="18"/>
      <c r="L3332" s="18"/>
      <c r="M3332" s="18"/>
      <c r="N3332"/>
      <c r="O3332"/>
      <c r="P3332"/>
      <c r="Q3332" s="117"/>
    </row>
    <row r="3333" spans="2:17" x14ac:dyDescent="0.25">
      <c r="B3333" s="18"/>
      <c r="C3333" s="18"/>
      <c r="D3333" s="18"/>
      <c r="E3333" s="18"/>
      <c r="F3333" s="18"/>
      <c r="G3333" s="18"/>
      <c r="H3333" s="18"/>
      <c r="I3333" s="18"/>
      <c r="J3333" s="18"/>
      <c r="K3333" s="18"/>
      <c r="L3333" s="18"/>
      <c r="M3333" s="18"/>
      <c r="N3333"/>
      <c r="O3333"/>
      <c r="P3333"/>
      <c r="Q3333" s="117"/>
    </row>
    <row r="3334" spans="2:17" x14ac:dyDescent="0.25">
      <c r="B3334" s="18"/>
      <c r="C3334" s="18"/>
      <c r="D3334" s="18"/>
      <c r="E3334" s="18"/>
      <c r="F3334" s="18"/>
      <c r="G3334" s="18"/>
      <c r="H3334" s="18"/>
      <c r="I3334" s="18"/>
      <c r="J3334" s="18"/>
      <c r="K3334" s="18"/>
      <c r="L3334" s="18"/>
      <c r="M3334" s="18"/>
      <c r="N3334"/>
      <c r="O3334"/>
      <c r="P3334"/>
      <c r="Q3334" s="117"/>
    </row>
    <row r="3335" spans="2:17" x14ac:dyDescent="0.25">
      <c r="B3335" s="18"/>
      <c r="C3335" s="18"/>
      <c r="D3335" s="18"/>
      <c r="E3335" s="18"/>
      <c r="F3335" s="18"/>
      <c r="G3335" s="18"/>
      <c r="H3335" s="18"/>
      <c r="I3335" s="18"/>
      <c r="J3335" s="18"/>
      <c r="K3335" s="18"/>
      <c r="L3335" s="18"/>
      <c r="M3335" s="18"/>
      <c r="N3335"/>
      <c r="O3335"/>
      <c r="P3335"/>
      <c r="Q3335" s="117"/>
    </row>
    <row r="3336" spans="2:17" x14ac:dyDescent="0.25">
      <c r="B3336" s="18"/>
      <c r="C3336" s="18"/>
      <c r="D3336" s="18"/>
      <c r="E3336" s="18"/>
      <c r="F3336" s="18"/>
      <c r="G3336" s="18"/>
      <c r="H3336" s="18"/>
      <c r="I3336" s="18"/>
      <c r="J3336" s="18"/>
      <c r="K3336" s="18"/>
      <c r="L3336" s="18"/>
      <c r="M3336" s="18"/>
      <c r="N3336"/>
      <c r="O3336"/>
      <c r="P3336"/>
      <c r="Q3336" s="117"/>
    </row>
    <row r="3337" spans="2:17" x14ac:dyDescent="0.25">
      <c r="B3337" s="18"/>
      <c r="C3337" s="18"/>
      <c r="D3337" s="18"/>
      <c r="E3337" s="18"/>
      <c r="F3337" s="18"/>
      <c r="G3337" s="18"/>
      <c r="H3337" s="18"/>
      <c r="I3337" s="18"/>
      <c r="J3337" s="18"/>
      <c r="K3337" s="18"/>
      <c r="L3337" s="18"/>
      <c r="M3337" s="18"/>
      <c r="N3337"/>
      <c r="O3337"/>
      <c r="P3337"/>
      <c r="Q3337" s="117"/>
    </row>
    <row r="3338" spans="2:17" x14ac:dyDescent="0.25">
      <c r="B3338" s="18"/>
      <c r="C3338" s="18"/>
      <c r="D3338" s="18"/>
      <c r="E3338" s="18"/>
      <c r="F3338" s="18"/>
      <c r="G3338" s="18"/>
      <c r="H3338" s="18"/>
      <c r="I3338" s="18"/>
      <c r="J3338" s="18"/>
      <c r="K3338" s="18"/>
      <c r="L3338" s="18"/>
      <c r="M3338" s="18"/>
      <c r="N3338"/>
      <c r="O3338"/>
      <c r="P3338"/>
      <c r="Q3338" s="117"/>
    </row>
    <row r="3339" spans="2:17" x14ac:dyDescent="0.25">
      <c r="B3339" s="18"/>
      <c r="C3339" s="18"/>
      <c r="D3339" s="18"/>
      <c r="E3339" s="18"/>
      <c r="F3339" s="18"/>
      <c r="G3339" s="18"/>
      <c r="H3339" s="18"/>
      <c r="I3339" s="18"/>
      <c r="J3339" s="18"/>
      <c r="K3339" s="18"/>
      <c r="L3339" s="18"/>
      <c r="M3339" s="18"/>
      <c r="N3339"/>
      <c r="O3339"/>
      <c r="P3339"/>
      <c r="Q3339" s="117"/>
    </row>
    <row r="3340" spans="2:17" x14ac:dyDescent="0.25">
      <c r="B3340" s="18"/>
      <c r="C3340" s="18"/>
      <c r="D3340" s="18"/>
      <c r="E3340" s="18"/>
      <c r="F3340" s="18"/>
      <c r="G3340" s="18"/>
      <c r="H3340" s="18"/>
      <c r="I3340" s="18"/>
      <c r="J3340" s="18"/>
      <c r="K3340" s="18"/>
      <c r="L3340" s="18"/>
      <c r="M3340" s="18"/>
      <c r="N3340"/>
      <c r="O3340"/>
      <c r="P3340"/>
      <c r="Q3340" s="117"/>
    </row>
    <row r="3341" spans="2:17" x14ac:dyDescent="0.25">
      <c r="B3341" s="18"/>
      <c r="C3341" s="18"/>
      <c r="D3341" s="18"/>
      <c r="E3341" s="18"/>
      <c r="F3341" s="18"/>
      <c r="G3341" s="18"/>
      <c r="H3341" s="18"/>
      <c r="I3341" s="18"/>
      <c r="J3341" s="18"/>
      <c r="K3341" s="18"/>
      <c r="L3341" s="18"/>
      <c r="M3341" s="18"/>
      <c r="N3341"/>
      <c r="O3341"/>
      <c r="P3341"/>
      <c r="Q3341" s="117"/>
    </row>
    <row r="3342" spans="2:17" x14ac:dyDescent="0.25">
      <c r="B3342" s="18"/>
      <c r="C3342" s="18"/>
      <c r="D3342" s="18"/>
      <c r="E3342" s="18"/>
      <c r="F3342" s="18"/>
      <c r="G3342" s="18"/>
      <c r="H3342" s="18"/>
      <c r="I3342" s="18"/>
      <c r="J3342" s="18"/>
      <c r="K3342" s="18"/>
      <c r="L3342" s="18"/>
      <c r="M3342" s="18"/>
      <c r="N3342"/>
      <c r="O3342"/>
      <c r="P3342"/>
      <c r="Q3342" s="117"/>
    </row>
    <row r="3343" spans="2:17" x14ac:dyDescent="0.25">
      <c r="B3343" s="18"/>
      <c r="C3343" s="18"/>
      <c r="D3343" s="18"/>
      <c r="E3343" s="18"/>
      <c r="F3343" s="18"/>
      <c r="G3343" s="18"/>
      <c r="H3343" s="18"/>
      <c r="I3343" s="18"/>
      <c r="J3343" s="18"/>
      <c r="K3343" s="18"/>
      <c r="L3343" s="18"/>
      <c r="M3343" s="18"/>
      <c r="N3343"/>
      <c r="O3343"/>
      <c r="P3343"/>
      <c r="Q3343" s="117"/>
    </row>
    <row r="3344" spans="2:17" x14ac:dyDescent="0.25">
      <c r="B3344" s="18"/>
      <c r="C3344" s="18"/>
      <c r="D3344" s="18"/>
      <c r="E3344" s="18"/>
      <c r="F3344" s="18"/>
      <c r="G3344" s="18"/>
      <c r="H3344" s="18"/>
      <c r="I3344" s="18"/>
      <c r="J3344" s="18"/>
      <c r="K3344" s="18"/>
      <c r="L3344" s="18"/>
      <c r="M3344" s="18"/>
      <c r="N3344"/>
      <c r="O3344"/>
      <c r="P3344"/>
      <c r="Q3344" s="117"/>
    </row>
    <row r="3345" spans="2:17" x14ac:dyDescent="0.25">
      <c r="B3345" s="18"/>
      <c r="C3345" s="18"/>
      <c r="D3345" s="18"/>
      <c r="E3345" s="18"/>
      <c r="F3345" s="18"/>
      <c r="G3345" s="18"/>
      <c r="H3345" s="18"/>
      <c r="I3345" s="18"/>
      <c r="J3345" s="18"/>
      <c r="K3345" s="18"/>
      <c r="L3345" s="18"/>
      <c r="M3345" s="18"/>
      <c r="N3345"/>
      <c r="O3345"/>
      <c r="P3345"/>
      <c r="Q3345" s="117"/>
    </row>
    <row r="3346" spans="2:17" x14ac:dyDescent="0.25">
      <c r="B3346" s="18"/>
      <c r="C3346" s="18"/>
      <c r="D3346" s="18"/>
      <c r="E3346" s="18"/>
      <c r="F3346" s="18"/>
      <c r="G3346" s="18"/>
      <c r="H3346" s="18"/>
      <c r="I3346" s="18"/>
      <c r="J3346" s="18"/>
      <c r="K3346" s="18"/>
      <c r="L3346" s="18"/>
      <c r="M3346" s="18"/>
      <c r="N3346"/>
      <c r="O3346"/>
      <c r="P3346"/>
      <c r="Q3346" s="117"/>
    </row>
    <row r="3347" spans="2:17" x14ac:dyDescent="0.25">
      <c r="B3347" s="18"/>
      <c r="C3347" s="18"/>
      <c r="D3347" s="18"/>
      <c r="E3347" s="18"/>
      <c r="F3347" s="18"/>
      <c r="G3347" s="18"/>
      <c r="H3347" s="18"/>
      <c r="I3347" s="18"/>
      <c r="J3347" s="18"/>
      <c r="K3347" s="18"/>
      <c r="L3347" s="18"/>
      <c r="M3347" s="18"/>
      <c r="N3347"/>
      <c r="O3347"/>
      <c r="P3347"/>
      <c r="Q3347" s="117"/>
    </row>
    <row r="3348" spans="2:17" x14ac:dyDescent="0.25">
      <c r="B3348" s="18"/>
      <c r="C3348" s="18"/>
      <c r="D3348" s="18"/>
      <c r="E3348" s="18"/>
      <c r="F3348" s="18"/>
      <c r="G3348" s="18"/>
      <c r="H3348" s="18"/>
      <c r="I3348" s="18"/>
      <c r="J3348" s="18"/>
      <c r="K3348" s="18"/>
      <c r="L3348" s="18"/>
      <c r="M3348" s="18"/>
      <c r="N3348"/>
      <c r="O3348"/>
      <c r="P3348"/>
      <c r="Q3348" s="117"/>
    </row>
    <row r="3349" spans="2:17" x14ac:dyDescent="0.25">
      <c r="B3349" s="18"/>
      <c r="C3349" s="18"/>
      <c r="D3349" s="18"/>
      <c r="E3349" s="18"/>
      <c r="F3349" s="18"/>
      <c r="G3349" s="18"/>
      <c r="H3349" s="18"/>
      <c r="I3349" s="18"/>
      <c r="J3349" s="18"/>
      <c r="K3349" s="18"/>
      <c r="L3349" s="18"/>
      <c r="M3349" s="18"/>
      <c r="N3349"/>
      <c r="O3349"/>
      <c r="P3349"/>
      <c r="Q3349" s="117"/>
    </row>
    <row r="3350" spans="2:17" x14ac:dyDescent="0.25">
      <c r="B3350" s="18"/>
      <c r="C3350" s="18"/>
      <c r="D3350" s="18"/>
      <c r="E3350" s="18"/>
      <c r="F3350" s="18"/>
      <c r="G3350" s="18"/>
      <c r="H3350" s="18"/>
      <c r="I3350" s="18"/>
      <c r="J3350" s="18"/>
      <c r="K3350" s="18"/>
      <c r="L3350" s="18"/>
      <c r="M3350" s="18"/>
      <c r="N3350"/>
      <c r="O3350"/>
      <c r="P3350"/>
      <c r="Q3350" s="117"/>
    </row>
    <row r="3351" spans="2:17" x14ac:dyDescent="0.25">
      <c r="B3351" s="18"/>
      <c r="C3351" s="18"/>
      <c r="D3351" s="18"/>
      <c r="E3351" s="18"/>
      <c r="F3351" s="18"/>
      <c r="G3351" s="18"/>
      <c r="H3351" s="18"/>
      <c r="I3351" s="18"/>
      <c r="J3351" s="18"/>
      <c r="K3351" s="18"/>
      <c r="L3351" s="18"/>
      <c r="M3351" s="18"/>
      <c r="N3351"/>
      <c r="O3351"/>
      <c r="P3351"/>
      <c r="Q3351" s="117"/>
    </row>
    <row r="3352" spans="2:17" x14ac:dyDescent="0.25">
      <c r="B3352" s="18"/>
      <c r="C3352" s="18"/>
      <c r="D3352" s="18"/>
      <c r="E3352" s="18"/>
      <c r="F3352" s="18"/>
      <c r="G3352" s="18"/>
      <c r="H3352" s="18"/>
      <c r="I3352" s="18"/>
      <c r="J3352" s="18"/>
      <c r="K3352" s="18"/>
      <c r="L3352" s="18"/>
      <c r="M3352" s="18"/>
      <c r="N3352"/>
      <c r="O3352"/>
      <c r="P3352"/>
      <c r="Q3352" s="117"/>
    </row>
    <row r="3353" spans="2:17" x14ac:dyDescent="0.25">
      <c r="B3353" s="18"/>
      <c r="C3353" s="18"/>
      <c r="D3353" s="18"/>
      <c r="E3353" s="18"/>
      <c r="F3353" s="18"/>
      <c r="G3353" s="18"/>
      <c r="H3353" s="18"/>
      <c r="I3353" s="18"/>
      <c r="J3353" s="18"/>
      <c r="K3353" s="18"/>
      <c r="L3353" s="18"/>
      <c r="M3353" s="18"/>
      <c r="N3353"/>
      <c r="O3353"/>
      <c r="P3353"/>
      <c r="Q3353" s="117"/>
    </row>
    <row r="3354" spans="2:17" x14ac:dyDescent="0.25">
      <c r="B3354" s="18"/>
      <c r="C3354" s="18"/>
      <c r="D3354" s="18"/>
      <c r="E3354" s="18"/>
      <c r="F3354" s="18"/>
      <c r="G3354" s="18"/>
      <c r="H3354" s="18"/>
      <c r="I3354" s="18"/>
      <c r="J3354" s="18"/>
      <c r="K3354" s="18"/>
      <c r="L3354" s="18"/>
      <c r="M3354" s="18"/>
      <c r="N3354"/>
      <c r="O3354"/>
      <c r="P3354"/>
      <c r="Q3354" s="117"/>
    </row>
    <row r="3355" spans="2:17" x14ac:dyDescent="0.25">
      <c r="B3355" s="18"/>
      <c r="C3355" s="18"/>
      <c r="D3355" s="18"/>
      <c r="E3355" s="18"/>
      <c r="F3355" s="18"/>
      <c r="G3355" s="18"/>
      <c r="H3355" s="18"/>
      <c r="I3355" s="18"/>
      <c r="J3355" s="18"/>
      <c r="K3355" s="18"/>
      <c r="L3355" s="18"/>
      <c r="M3355" s="18"/>
      <c r="N3355"/>
      <c r="O3355"/>
      <c r="P3355"/>
      <c r="Q3355" s="117"/>
    </row>
    <row r="3356" spans="2:17" x14ac:dyDescent="0.25">
      <c r="B3356" s="18"/>
      <c r="C3356" s="18"/>
      <c r="D3356" s="18"/>
      <c r="E3356" s="18"/>
      <c r="F3356" s="18"/>
      <c r="G3356" s="18"/>
      <c r="H3356" s="18"/>
      <c r="I3356" s="18"/>
      <c r="J3356" s="18"/>
      <c r="K3356" s="18"/>
      <c r="L3356" s="18"/>
      <c r="M3356" s="18"/>
      <c r="N3356"/>
      <c r="O3356"/>
      <c r="P3356"/>
      <c r="Q3356" s="117"/>
    </row>
    <row r="3357" spans="2:17" x14ac:dyDescent="0.25">
      <c r="B3357" s="18"/>
      <c r="C3357" s="18"/>
      <c r="D3357" s="18"/>
      <c r="E3357" s="18"/>
      <c r="F3357" s="18"/>
      <c r="G3357" s="18"/>
      <c r="H3357" s="18"/>
      <c r="I3357" s="18"/>
      <c r="J3357" s="18"/>
      <c r="K3357" s="18"/>
      <c r="L3357" s="18"/>
      <c r="M3357" s="18"/>
      <c r="N3357"/>
      <c r="O3357"/>
      <c r="P3357"/>
      <c r="Q3357" s="117"/>
    </row>
    <row r="3358" spans="2:17" x14ac:dyDescent="0.25">
      <c r="B3358" s="18"/>
      <c r="C3358" s="18"/>
      <c r="D3358" s="18"/>
      <c r="E3358" s="18"/>
      <c r="F3358" s="18"/>
      <c r="G3358" s="18"/>
      <c r="H3358" s="18"/>
      <c r="I3358" s="18"/>
      <c r="J3358" s="18"/>
      <c r="K3358" s="18"/>
      <c r="L3358" s="18"/>
      <c r="M3358" s="18"/>
      <c r="N3358"/>
      <c r="O3358"/>
      <c r="P3358"/>
      <c r="Q3358" s="117"/>
    </row>
    <row r="3359" spans="2:17" x14ac:dyDescent="0.25">
      <c r="B3359" s="18"/>
      <c r="C3359" s="18"/>
      <c r="D3359" s="18"/>
      <c r="E3359" s="18"/>
      <c r="F3359" s="18"/>
      <c r="G3359" s="18"/>
      <c r="H3359" s="18"/>
      <c r="I3359" s="18"/>
      <c r="J3359" s="18"/>
      <c r="K3359" s="18"/>
      <c r="L3359" s="18"/>
      <c r="M3359" s="18"/>
      <c r="N3359"/>
      <c r="O3359"/>
      <c r="P3359"/>
      <c r="Q3359" s="117"/>
    </row>
    <row r="3360" spans="2:17" x14ac:dyDescent="0.25">
      <c r="B3360" s="18"/>
      <c r="C3360" s="18"/>
      <c r="D3360" s="18"/>
      <c r="E3360" s="18"/>
      <c r="F3360" s="18"/>
      <c r="G3360" s="18"/>
      <c r="H3360" s="18"/>
      <c r="I3360" s="18"/>
      <c r="J3360" s="18"/>
      <c r="K3360" s="18"/>
      <c r="L3360" s="18"/>
      <c r="M3360" s="18"/>
      <c r="N3360"/>
      <c r="O3360"/>
      <c r="P3360"/>
      <c r="Q3360" s="117"/>
    </row>
    <row r="3361" spans="2:17" x14ac:dyDescent="0.25">
      <c r="B3361" s="18"/>
      <c r="C3361" s="18"/>
      <c r="D3361" s="18"/>
      <c r="E3361" s="18"/>
      <c r="F3361" s="18"/>
      <c r="G3361" s="18"/>
      <c r="H3361" s="18"/>
      <c r="I3361" s="18"/>
      <c r="J3361" s="18"/>
      <c r="K3361" s="18"/>
      <c r="L3361" s="18"/>
      <c r="M3361" s="18"/>
      <c r="N3361"/>
      <c r="O3361"/>
      <c r="P3361"/>
      <c r="Q3361" s="117"/>
    </row>
    <row r="3362" spans="2:17" x14ac:dyDescent="0.25">
      <c r="B3362" s="18"/>
      <c r="C3362" s="18"/>
      <c r="D3362" s="18"/>
      <c r="E3362" s="18"/>
      <c r="F3362" s="18"/>
      <c r="G3362" s="18"/>
      <c r="H3362" s="18"/>
      <c r="I3362" s="18"/>
      <c r="J3362" s="18"/>
      <c r="K3362" s="18"/>
      <c r="L3362" s="18"/>
      <c r="M3362" s="18"/>
      <c r="N3362"/>
      <c r="O3362"/>
      <c r="P3362"/>
      <c r="Q3362" s="117"/>
    </row>
    <row r="3363" spans="2:17" x14ac:dyDescent="0.25">
      <c r="B3363" s="18"/>
      <c r="C3363" s="18"/>
      <c r="D3363" s="18"/>
      <c r="E3363" s="18"/>
      <c r="F3363" s="18"/>
      <c r="G3363" s="18"/>
      <c r="H3363" s="18"/>
      <c r="I3363" s="18"/>
      <c r="J3363" s="18"/>
      <c r="K3363" s="18"/>
      <c r="L3363" s="18"/>
      <c r="M3363" s="18"/>
      <c r="N3363"/>
      <c r="O3363"/>
      <c r="P3363"/>
      <c r="Q3363" s="117"/>
    </row>
    <row r="3364" spans="2:17" x14ac:dyDescent="0.25">
      <c r="B3364" s="18"/>
      <c r="C3364" s="18"/>
      <c r="D3364" s="18"/>
      <c r="E3364" s="18"/>
      <c r="F3364" s="18"/>
      <c r="G3364" s="18"/>
      <c r="H3364" s="18"/>
      <c r="I3364" s="18"/>
      <c r="J3364" s="18"/>
      <c r="K3364" s="18"/>
      <c r="L3364" s="18"/>
      <c r="M3364" s="18"/>
      <c r="N3364"/>
      <c r="O3364"/>
      <c r="P3364"/>
      <c r="Q3364" s="117"/>
    </row>
    <row r="3365" spans="2:17" x14ac:dyDescent="0.25">
      <c r="B3365" s="18"/>
      <c r="C3365" s="18"/>
      <c r="D3365" s="18"/>
      <c r="E3365" s="18"/>
      <c r="F3365" s="18"/>
      <c r="G3365" s="18"/>
      <c r="H3365" s="18"/>
      <c r="I3365" s="18"/>
      <c r="J3365" s="18"/>
      <c r="K3365" s="18"/>
      <c r="L3365" s="18"/>
      <c r="M3365" s="18"/>
      <c r="N3365"/>
      <c r="O3365"/>
      <c r="P3365"/>
      <c r="Q3365" s="117"/>
    </row>
    <row r="3366" spans="2:17" x14ac:dyDescent="0.25">
      <c r="B3366" s="18"/>
      <c r="C3366" s="18"/>
      <c r="D3366" s="18"/>
      <c r="E3366" s="18"/>
      <c r="F3366" s="18"/>
      <c r="G3366" s="18"/>
      <c r="H3366" s="18"/>
      <c r="I3366" s="18"/>
      <c r="J3366" s="18"/>
      <c r="K3366" s="18"/>
      <c r="L3366" s="18"/>
      <c r="M3366" s="18"/>
      <c r="N3366"/>
      <c r="O3366"/>
      <c r="P3366"/>
      <c r="Q3366" s="117"/>
    </row>
    <row r="3367" spans="2:17" x14ac:dyDescent="0.25">
      <c r="B3367" s="18"/>
      <c r="C3367" s="18"/>
      <c r="D3367" s="18"/>
      <c r="E3367" s="18"/>
      <c r="F3367" s="18"/>
      <c r="G3367" s="18"/>
      <c r="H3367" s="18"/>
      <c r="I3367" s="18"/>
      <c r="J3367" s="18"/>
      <c r="K3367" s="18"/>
      <c r="L3367" s="18"/>
      <c r="M3367" s="18"/>
      <c r="N3367"/>
      <c r="O3367"/>
      <c r="P3367"/>
      <c r="Q3367" s="117"/>
    </row>
    <row r="3368" spans="2:17" x14ac:dyDescent="0.25">
      <c r="B3368" s="18"/>
      <c r="C3368" s="18"/>
      <c r="D3368" s="18"/>
      <c r="E3368" s="18"/>
      <c r="F3368" s="18"/>
      <c r="G3368" s="18"/>
      <c r="H3368" s="18"/>
      <c r="I3368" s="18"/>
      <c r="J3368" s="18"/>
      <c r="K3368" s="18"/>
      <c r="L3368" s="18"/>
      <c r="M3368" s="18"/>
      <c r="N3368"/>
      <c r="O3368"/>
      <c r="P3368"/>
      <c r="Q3368" s="117"/>
    </row>
    <row r="3369" spans="2:17" x14ac:dyDescent="0.25">
      <c r="B3369" s="18"/>
      <c r="C3369" s="18"/>
      <c r="D3369" s="18"/>
      <c r="E3369" s="18"/>
      <c r="F3369" s="18"/>
      <c r="G3369" s="18"/>
      <c r="H3369" s="18"/>
      <c r="I3369" s="18"/>
      <c r="J3369" s="18"/>
      <c r="K3369" s="18"/>
      <c r="L3369" s="18"/>
      <c r="M3369" s="18"/>
      <c r="N3369"/>
      <c r="O3369"/>
      <c r="P3369"/>
      <c r="Q3369" s="117"/>
    </row>
    <row r="3370" spans="2:17" x14ac:dyDescent="0.25">
      <c r="B3370" s="18"/>
      <c r="C3370" s="18"/>
      <c r="D3370" s="18"/>
      <c r="E3370" s="18"/>
      <c r="F3370" s="18"/>
      <c r="G3370" s="18"/>
      <c r="H3370" s="18"/>
      <c r="I3370" s="18"/>
      <c r="J3370" s="18"/>
      <c r="K3370" s="18"/>
      <c r="L3370" s="18"/>
      <c r="M3370" s="18"/>
      <c r="N3370"/>
      <c r="O3370"/>
      <c r="P3370"/>
      <c r="Q3370" s="117"/>
    </row>
    <row r="3371" spans="2:17" x14ac:dyDescent="0.25">
      <c r="B3371" s="18"/>
      <c r="C3371" s="18"/>
      <c r="D3371" s="18"/>
      <c r="E3371" s="18"/>
      <c r="F3371" s="18"/>
      <c r="G3371" s="18"/>
      <c r="H3371" s="18"/>
      <c r="I3371" s="18"/>
      <c r="J3371" s="18"/>
      <c r="K3371" s="18"/>
      <c r="L3371" s="18"/>
      <c r="M3371" s="18"/>
      <c r="N3371"/>
      <c r="O3371"/>
      <c r="P3371"/>
      <c r="Q3371" s="117"/>
    </row>
    <row r="3372" spans="2:17" x14ac:dyDescent="0.25">
      <c r="B3372" s="18"/>
      <c r="C3372" s="18"/>
      <c r="D3372" s="18"/>
      <c r="E3372" s="18"/>
      <c r="F3372" s="18"/>
      <c r="G3372" s="18"/>
      <c r="H3372" s="18"/>
      <c r="I3372" s="18"/>
      <c r="J3372" s="18"/>
      <c r="K3372" s="18"/>
      <c r="L3372" s="18"/>
      <c r="M3372" s="18"/>
      <c r="N3372"/>
      <c r="O3372"/>
      <c r="P3372"/>
      <c r="Q3372" s="117"/>
    </row>
    <row r="3373" spans="2:17" x14ac:dyDescent="0.25">
      <c r="B3373" s="18"/>
      <c r="C3373" s="18"/>
      <c r="D3373" s="18"/>
      <c r="E3373" s="18"/>
      <c r="F3373" s="18"/>
      <c r="G3373" s="18"/>
      <c r="H3373" s="18"/>
      <c r="I3373" s="18"/>
      <c r="J3373" s="18"/>
      <c r="K3373" s="18"/>
      <c r="L3373" s="18"/>
      <c r="M3373" s="18"/>
      <c r="N3373"/>
      <c r="O3373"/>
      <c r="P3373"/>
      <c r="Q3373" s="117"/>
    </row>
    <row r="3374" spans="2:17" x14ac:dyDescent="0.25">
      <c r="B3374" s="18"/>
      <c r="C3374" s="18"/>
      <c r="D3374" s="18"/>
      <c r="E3374" s="18"/>
      <c r="F3374" s="18"/>
      <c r="G3374" s="18"/>
      <c r="H3374" s="18"/>
      <c r="I3374" s="18"/>
      <c r="J3374" s="18"/>
      <c r="K3374" s="18"/>
      <c r="L3374" s="18"/>
      <c r="M3374" s="18"/>
      <c r="N3374"/>
      <c r="O3374"/>
      <c r="P3374"/>
      <c r="Q3374" s="117"/>
    </row>
    <row r="3375" spans="2:17" x14ac:dyDescent="0.25">
      <c r="B3375" s="18"/>
      <c r="C3375" s="18"/>
      <c r="D3375" s="18"/>
      <c r="E3375" s="18"/>
      <c r="F3375" s="18"/>
      <c r="G3375" s="18"/>
      <c r="H3375" s="18"/>
      <c r="I3375" s="18"/>
      <c r="J3375" s="18"/>
      <c r="K3375" s="18"/>
      <c r="L3375" s="18"/>
      <c r="M3375" s="18"/>
      <c r="N3375"/>
      <c r="O3375"/>
      <c r="P3375"/>
      <c r="Q3375" s="117"/>
    </row>
    <row r="3376" spans="2:17" x14ac:dyDescent="0.25">
      <c r="B3376" s="18"/>
      <c r="C3376" s="18"/>
      <c r="D3376" s="18"/>
      <c r="E3376" s="18"/>
      <c r="F3376" s="18"/>
      <c r="G3376" s="18"/>
      <c r="H3376" s="18"/>
      <c r="I3376" s="18"/>
      <c r="J3376" s="18"/>
      <c r="K3376" s="18"/>
      <c r="L3376" s="18"/>
      <c r="M3376" s="18"/>
      <c r="N3376"/>
      <c r="O3376"/>
      <c r="P3376"/>
      <c r="Q3376" s="117"/>
    </row>
    <row r="3377" spans="2:17" x14ac:dyDescent="0.25">
      <c r="B3377" s="18"/>
      <c r="C3377" s="18"/>
      <c r="D3377" s="18"/>
      <c r="E3377" s="18"/>
      <c r="F3377" s="18"/>
      <c r="G3377" s="18"/>
      <c r="H3377" s="18"/>
      <c r="I3377" s="18"/>
      <c r="J3377" s="18"/>
      <c r="K3377" s="18"/>
      <c r="L3377" s="18"/>
      <c r="M3377" s="18"/>
      <c r="N3377"/>
      <c r="O3377"/>
      <c r="P3377"/>
      <c r="Q3377" s="117"/>
    </row>
    <row r="3378" spans="2:17" x14ac:dyDescent="0.25">
      <c r="B3378" s="18"/>
      <c r="C3378" s="18"/>
      <c r="D3378" s="18"/>
      <c r="E3378" s="18"/>
      <c r="F3378" s="18"/>
      <c r="G3378" s="18"/>
      <c r="H3378" s="18"/>
      <c r="I3378" s="18"/>
      <c r="J3378" s="18"/>
      <c r="K3378" s="18"/>
      <c r="L3378" s="18"/>
      <c r="M3378" s="18"/>
      <c r="N3378"/>
      <c r="O3378"/>
      <c r="P3378"/>
      <c r="Q3378" s="117"/>
    </row>
    <row r="3379" spans="2:17" x14ac:dyDescent="0.25">
      <c r="B3379" s="18"/>
      <c r="C3379" s="18"/>
      <c r="D3379" s="18"/>
      <c r="E3379" s="18"/>
      <c r="F3379" s="18"/>
      <c r="G3379" s="18"/>
      <c r="H3379" s="18"/>
      <c r="I3379" s="18"/>
      <c r="J3379" s="18"/>
      <c r="K3379" s="18"/>
      <c r="L3379" s="18"/>
      <c r="M3379" s="18"/>
      <c r="N3379"/>
      <c r="O3379"/>
      <c r="P3379"/>
      <c r="Q3379" s="117"/>
    </row>
    <row r="3380" spans="2:17" x14ac:dyDescent="0.25">
      <c r="B3380" s="18"/>
      <c r="C3380" s="18"/>
      <c r="D3380" s="18"/>
      <c r="E3380" s="18"/>
      <c r="F3380" s="18"/>
      <c r="G3380" s="18"/>
      <c r="H3380" s="18"/>
      <c r="I3380" s="18"/>
      <c r="J3380" s="18"/>
      <c r="K3380" s="18"/>
      <c r="L3380" s="18"/>
      <c r="M3380" s="18"/>
      <c r="N3380"/>
      <c r="O3380"/>
      <c r="P3380"/>
      <c r="Q3380" s="117"/>
    </row>
    <row r="3381" spans="2:17" x14ac:dyDescent="0.25">
      <c r="B3381" s="18"/>
      <c r="C3381" s="18"/>
      <c r="D3381" s="18"/>
      <c r="E3381" s="18"/>
      <c r="F3381" s="18"/>
      <c r="G3381" s="18"/>
      <c r="H3381" s="18"/>
      <c r="I3381" s="18"/>
      <c r="J3381" s="18"/>
      <c r="K3381" s="18"/>
      <c r="L3381" s="18"/>
      <c r="M3381" s="18"/>
      <c r="N3381"/>
      <c r="O3381"/>
      <c r="P3381"/>
      <c r="Q3381" s="117"/>
    </row>
    <row r="3382" spans="2:17" x14ac:dyDescent="0.25">
      <c r="B3382" s="18"/>
      <c r="C3382" s="18"/>
      <c r="D3382" s="18"/>
      <c r="E3382" s="18"/>
      <c r="F3382" s="18"/>
      <c r="G3382" s="18"/>
      <c r="H3382" s="18"/>
      <c r="I3382" s="18"/>
      <c r="J3382" s="18"/>
      <c r="K3382" s="18"/>
      <c r="L3382" s="18"/>
      <c r="M3382" s="18"/>
      <c r="N3382"/>
      <c r="O3382"/>
      <c r="P3382"/>
      <c r="Q3382" s="117"/>
    </row>
    <row r="3383" spans="2:17" x14ac:dyDescent="0.25">
      <c r="B3383" s="18"/>
      <c r="C3383" s="18"/>
      <c r="D3383" s="18"/>
      <c r="E3383" s="18"/>
      <c r="F3383" s="18"/>
      <c r="G3383" s="18"/>
      <c r="H3383" s="18"/>
      <c r="I3383" s="18"/>
      <c r="J3383" s="18"/>
      <c r="K3383" s="18"/>
      <c r="L3383" s="18"/>
      <c r="M3383" s="18"/>
      <c r="N3383"/>
      <c r="O3383"/>
      <c r="P3383"/>
      <c r="Q3383" s="117"/>
    </row>
    <row r="3384" spans="2:17" x14ac:dyDescent="0.25">
      <c r="B3384" s="18"/>
      <c r="C3384" s="18"/>
      <c r="D3384" s="18"/>
      <c r="E3384" s="18"/>
      <c r="F3384" s="18"/>
      <c r="G3384" s="18"/>
      <c r="H3384" s="18"/>
      <c r="I3384" s="18"/>
      <c r="J3384" s="18"/>
      <c r="K3384" s="18"/>
      <c r="L3384" s="18"/>
      <c r="M3384" s="18"/>
      <c r="N3384"/>
      <c r="O3384"/>
      <c r="P3384"/>
      <c r="Q3384" s="117"/>
    </row>
    <row r="3385" spans="2:17" x14ac:dyDescent="0.25">
      <c r="B3385" s="18"/>
      <c r="C3385" s="18"/>
      <c r="D3385" s="18"/>
      <c r="E3385" s="18"/>
      <c r="F3385" s="18"/>
      <c r="G3385" s="18"/>
      <c r="H3385" s="18"/>
      <c r="I3385" s="18"/>
      <c r="J3385" s="18"/>
      <c r="K3385" s="18"/>
      <c r="L3385" s="18"/>
      <c r="M3385" s="18"/>
      <c r="N3385"/>
      <c r="O3385"/>
      <c r="P3385"/>
      <c r="Q3385" s="117"/>
    </row>
    <row r="3386" spans="2:17" x14ac:dyDescent="0.25">
      <c r="B3386" s="18"/>
      <c r="C3386" s="18"/>
      <c r="D3386" s="18"/>
      <c r="E3386" s="18"/>
      <c r="F3386" s="18"/>
      <c r="G3386" s="18"/>
      <c r="H3386" s="18"/>
      <c r="I3386" s="18"/>
      <c r="J3386" s="18"/>
      <c r="K3386" s="18"/>
      <c r="L3386" s="18"/>
      <c r="M3386" s="18"/>
      <c r="N3386"/>
      <c r="O3386"/>
      <c r="P3386"/>
      <c r="Q3386" s="117"/>
    </row>
    <row r="3387" spans="2:17" x14ac:dyDescent="0.25">
      <c r="B3387" s="18"/>
      <c r="C3387" s="18"/>
      <c r="D3387" s="18"/>
      <c r="E3387" s="18"/>
      <c r="F3387" s="18"/>
      <c r="G3387" s="18"/>
      <c r="H3387" s="18"/>
      <c r="I3387" s="18"/>
      <c r="J3387" s="18"/>
      <c r="K3387" s="18"/>
      <c r="L3387" s="18"/>
      <c r="M3387" s="18"/>
      <c r="N3387"/>
      <c r="O3387"/>
      <c r="P3387"/>
      <c r="Q3387" s="117"/>
    </row>
    <row r="3388" spans="2:17" x14ac:dyDescent="0.25">
      <c r="B3388" s="18"/>
      <c r="C3388" s="18"/>
      <c r="D3388" s="18"/>
      <c r="E3388" s="18"/>
      <c r="F3388" s="18"/>
      <c r="G3388" s="18"/>
      <c r="H3388" s="18"/>
      <c r="I3388" s="18"/>
      <c r="J3388" s="18"/>
      <c r="K3388" s="18"/>
      <c r="L3388" s="18"/>
      <c r="M3388" s="18"/>
      <c r="N3388"/>
      <c r="O3388"/>
      <c r="P3388"/>
      <c r="Q3388" s="117"/>
    </row>
    <row r="3389" spans="2:17" x14ac:dyDescent="0.25">
      <c r="B3389" s="18"/>
      <c r="C3389" s="18"/>
      <c r="D3389" s="18"/>
      <c r="E3389" s="18"/>
      <c r="F3389" s="18"/>
      <c r="G3389" s="18"/>
      <c r="H3389" s="18"/>
      <c r="I3389" s="18"/>
      <c r="J3389" s="18"/>
      <c r="K3389" s="18"/>
      <c r="L3389" s="18"/>
      <c r="M3389" s="18"/>
      <c r="N3389"/>
      <c r="O3389"/>
      <c r="P3389"/>
      <c r="Q3389" s="117"/>
    </row>
    <row r="3390" spans="2:17" x14ac:dyDescent="0.25">
      <c r="B3390" s="18"/>
      <c r="C3390" s="18"/>
      <c r="D3390" s="18"/>
      <c r="E3390" s="18"/>
      <c r="F3390" s="18"/>
      <c r="G3390" s="18"/>
      <c r="H3390" s="18"/>
      <c r="I3390" s="18"/>
      <c r="J3390" s="18"/>
      <c r="K3390" s="18"/>
      <c r="L3390" s="18"/>
      <c r="M3390" s="18"/>
      <c r="N3390"/>
      <c r="O3390"/>
      <c r="P3390"/>
      <c r="Q3390" s="117"/>
    </row>
    <row r="3391" spans="2:17" x14ac:dyDescent="0.25">
      <c r="B3391" s="18"/>
      <c r="C3391" s="18"/>
      <c r="D3391" s="18"/>
      <c r="E3391" s="18"/>
      <c r="F3391" s="18"/>
      <c r="G3391" s="18"/>
      <c r="H3391" s="18"/>
      <c r="I3391" s="18"/>
      <c r="J3391" s="18"/>
      <c r="K3391" s="18"/>
      <c r="L3391" s="18"/>
      <c r="M3391" s="18"/>
      <c r="N3391"/>
      <c r="O3391"/>
      <c r="P3391"/>
      <c r="Q3391" s="117"/>
    </row>
    <row r="3392" spans="2:17" x14ac:dyDescent="0.25">
      <c r="B3392" s="18"/>
      <c r="C3392" s="18"/>
      <c r="D3392" s="18"/>
      <c r="E3392" s="18"/>
      <c r="F3392" s="18"/>
      <c r="G3392" s="18"/>
      <c r="H3392" s="18"/>
      <c r="I3392" s="18"/>
      <c r="J3392" s="18"/>
      <c r="K3392" s="18"/>
      <c r="L3392" s="18"/>
      <c r="M3392" s="18"/>
      <c r="N3392"/>
      <c r="O3392"/>
      <c r="P3392"/>
      <c r="Q3392" s="117"/>
    </row>
    <row r="3393" spans="2:17" x14ac:dyDescent="0.25">
      <c r="B3393" s="18"/>
      <c r="C3393" s="18"/>
      <c r="D3393" s="18"/>
      <c r="E3393" s="18"/>
      <c r="F3393" s="18"/>
      <c r="G3393" s="18"/>
      <c r="H3393" s="18"/>
      <c r="I3393" s="18"/>
      <c r="J3393" s="18"/>
      <c r="K3393" s="18"/>
      <c r="L3393" s="18"/>
      <c r="M3393" s="18"/>
      <c r="N3393"/>
      <c r="O3393"/>
      <c r="P3393"/>
      <c r="Q3393" s="117"/>
    </row>
    <row r="3394" spans="2:17" x14ac:dyDescent="0.25">
      <c r="B3394" s="18"/>
      <c r="C3394" s="18"/>
      <c r="D3394" s="18"/>
      <c r="E3394" s="18"/>
      <c r="F3394" s="18"/>
      <c r="G3394" s="18"/>
      <c r="H3394" s="18"/>
      <c r="I3394" s="18"/>
      <c r="J3394" s="18"/>
      <c r="K3394" s="18"/>
      <c r="L3394" s="18"/>
      <c r="M3394" s="18"/>
      <c r="N3394"/>
      <c r="O3394"/>
      <c r="P3394"/>
      <c r="Q3394" s="117"/>
    </row>
    <row r="3395" spans="2:17" x14ac:dyDescent="0.25">
      <c r="B3395" s="18"/>
      <c r="C3395" s="18"/>
      <c r="D3395" s="18"/>
      <c r="E3395" s="18"/>
      <c r="F3395" s="18"/>
      <c r="G3395" s="18"/>
      <c r="H3395" s="18"/>
      <c r="I3395" s="18"/>
      <c r="J3395" s="18"/>
      <c r="K3395" s="18"/>
      <c r="L3395" s="18"/>
      <c r="M3395" s="18"/>
      <c r="N3395"/>
      <c r="O3395"/>
      <c r="P3395"/>
      <c r="Q3395" s="117"/>
    </row>
    <row r="3396" spans="2:17" x14ac:dyDescent="0.25">
      <c r="B3396" s="18"/>
      <c r="C3396" s="18"/>
      <c r="D3396" s="18"/>
      <c r="E3396" s="18"/>
      <c r="F3396" s="18"/>
      <c r="G3396" s="18"/>
      <c r="H3396" s="18"/>
      <c r="I3396" s="18"/>
      <c r="J3396" s="18"/>
      <c r="K3396" s="18"/>
      <c r="L3396" s="18"/>
      <c r="M3396" s="18"/>
      <c r="N3396"/>
      <c r="O3396"/>
      <c r="P3396"/>
      <c r="Q3396" s="117"/>
    </row>
    <row r="3397" spans="2:17" x14ac:dyDescent="0.25">
      <c r="B3397" s="18"/>
      <c r="C3397" s="18"/>
      <c r="D3397" s="18"/>
      <c r="E3397" s="18"/>
      <c r="F3397" s="18"/>
      <c r="G3397" s="18"/>
      <c r="H3397" s="18"/>
      <c r="I3397" s="18"/>
      <c r="J3397" s="18"/>
      <c r="K3397" s="18"/>
      <c r="L3397" s="18"/>
      <c r="M3397" s="18"/>
      <c r="N3397"/>
      <c r="O3397"/>
      <c r="P3397"/>
      <c r="Q3397" s="117"/>
    </row>
    <row r="3398" spans="2:17" x14ac:dyDescent="0.25">
      <c r="B3398" s="18"/>
      <c r="C3398" s="18"/>
      <c r="D3398" s="18"/>
      <c r="E3398" s="18"/>
      <c r="F3398" s="18"/>
      <c r="G3398" s="18"/>
      <c r="H3398" s="18"/>
      <c r="I3398" s="18"/>
      <c r="J3398" s="18"/>
      <c r="K3398" s="18"/>
      <c r="L3398" s="18"/>
      <c r="M3398" s="18"/>
      <c r="N3398"/>
      <c r="O3398"/>
      <c r="P3398"/>
      <c r="Q3398" s="117"/>
    </row>
    <row r="3399" spans="2:17" x14ac:dyDescent="0.25">
      <c r="B3399" s="18"/>
      <c r="C3399" s="18"/>
      <c r="D3399" s="18"/>
      <c r="E3399" s="18"/>
      <c r="F3399" s="18"/>
      <c r="G3399" s="18"/>
      <c r="H3399" s="18"/>
      <c r="I3399" s="18"/>
      <c r="J3399" s="18"/>
      <c r="K3399" s="18"/>
      <c r="L3399" s="18"/>
      <c r="M3399" s="18"/>
      <c r="N3399"/>
      <c r="O3399"/>
      <c r="P3399"/>
      <c r="Q3399" s="117"/>
    </row>
    <row r="3400" spans="2:17" x14ac:dyDescent="0.25">
      <c r="B3400" s="18"/>
      <c r="C3400" s="18"/>
      <c r="D3400" s="18"/>
      <c r="E3400" s="18"/>
      <c r="F3400" s="18"/>
      <c r="G3400" s="18"/>
      <c r="H3400" s="18"/>
      <c r="I3400" s="18"/>
      <c r="J3400" s="18"/>
      <c r="K3400" s="18"/>
      <c r="L3400" s="18"/>
      <c r="M3400" s="18"/>
      <c r="N3400"/>
      <c r="O3400"/>
      <c r="P3400"/>
      <c r="Q3400" s="117"/>
    </row>
    <row r="3401" spans="2:17" x14ac:dyDescent="0.25">
      <c r="B3401" s="18"/>
      <c r="C3401" s="18"/>
      <c r="D3401" s="18"/>
      <c r="E3401" s="18"/>
      <c r="F3401" s="18"/>
      <c r="G3401" s="18"/>
      <c r="H3401" s="18"/>
      <c r="I3401" s="18"/>
      <c r="J3401" s="18"/>
      <c r="K3401" s="18"/>
      <c r="L3401" s="18"/>
      <c r="M3401" s="18"/>
      <c r="N3401"/>
      <c r="O3401"/>
      <c r="P3401"/>
      <c r="Q3401" s="117"/>
    </row>
    <row r="3402" spans="2:17" x14ac:dyDescent="0.25">
      <c r="B3402" s="18"/>
      <c r="C3402" s="18"/>
      <c r="D3402" s="18"/>
      <c r="E3402" s="18"/>
      <c r="F3402" s="18"/>
      <c r="G3402" s="18"/>
      <c r="H3402" s="18"/>
      <c r="I3402" s="18"/>
      <c r="J3402" s="18"/>
      <c r="K3402" s="18"/>
      <c r="L3402" s="18"/>
      <c r="M3402" s="18"/>
      <c r="N3402"/>
      <c r="O3402"/>
      <c r="P3402"/>
      <c r="Q3402" s="117"/>
    </row>
    <row r="3403" spans="2:17" x14ac:dyDescent="0.25">
      <c r="B3403" s="18"/>
      <c r="C3403" s="18"/>
      <c r="D3403" s="18"/>
      <c r="E3403" s="18"/>
      <c r="F3403" s="18"/>
      <c r="G3403" s="18"/>
      <c r="H3403" s="18"/>
      <c r="I3403" s="18"/>
      <c r="J3403" s="18"/>
      <c r="K3403" s="18"/>
      <c r="L3403" s="18"/>
      <c r="M3403" s="18"/>
      <c r="N3403"/>
      <c r="O3403"/>
      <c r="P3403"/>
      <c r="Q3403" s="117"/>
    </row>
    <row r="3404" spans="2:17" x14ac:dyDescent="0.25">
      <c r="B3404" s="18"/>
      <c r="C3404" s="18"/>
      <c r="D3404" s="18"/>
      <c r="E3404" s="18"/>
      <c r="F3404" s="18"/>
      <c r="G3404" s="18"/>
      <c r="H3404" s="18"/>
      <c r="I3404" s="18"/>
      <c r="J3404" s="18"/>
      <c r="K3404" s="18"/>
      <c r="L3404" s="18"/>
      <c r="M3404" s="18"/>
      <c r="N3404"/>
      <c r="O3404"/>
      <c r="P3404"/>
      <c r="Q3404" s="117"/>
    </row>
    <row r="3405" spans="2:17" x14ac:dyDescent="0.25">
      <c r="B3405" s="18"/>
      <c r="C3405" s="18"/>
      <c r="D3405" s="18"/>
      <c r="E3405" s="18"/>
      <c r="F3405" s="18"/>
      <c r="G3405" s="18"/>
      <c r="H3405" s="18"/>
      <c r="I3405" s="18"/>
      <c r="J3405" s="18"/>
      <c r="K3405" s="18"/>
      <c r="L3405" s="18"/>
      <c r="M3405" s="18"/>
      <c r="N3405"/>
      <c r="O3405"/>
      <c r="P3405"/>
      <c r="Q3405" s="117"/>
    </row>
    <row r="3406" spans="2:17" x14ac:dyDescent="0.25">
      <c r="B3406" s="18"/>
      <c r="C3406" s="18"/>
      <c r="D3406" s="18"/>
      <c r="E3406" s="18"/>
      <c r="F3406" s="18"/>
      <c r="G3406" s="18"/>
      <c r="H3406" s="18"/>
      <c r="I3406" s="18"/>
      <c r="J3406" s="18"/>
      <c r="K3406" s="18"/>
      <c r="L3406" s="18"/>
      <c r="M3406" s="18"/>
      <c r="N3406"/>
      <c r="O3406"/>
      <c r="P3406"/>
      <c r="Q3406" s="117"/>
    </row>
    <row r="3407" spans="2:17" x14ac:dyDescent="0.25">
      <c r="B3407" s="18"/>
      <c r="C3407" s="18"/>
      <c r="D3407" s="18"/>
      <c r="E3407" s="18"/>
      <c r="F3407" s="18"/>
      <c r="G3407" s="18"/>
      <c r="H3407" s="18"/>
      <c r="I3407" s="18"/>
      <c r="J3407" s="18"/>
      <c r="K3407" s="18"/>
      <c r="L3407" s="18"/>
      <c r="M3407" s="18"/>
      <c r="N3407"/>
      <c r="O3407"/>
      <c r="P3407"/>
      <c r="Q3407" s="117"/>
    </row>
    <row r="3408" spans="2:17" x14ac:dyDescent="0.25">
      <c r="B3408" s="18"/>
      <c r="C3408" s="18"/>
      <c r="D3408" s="18"/>
      <c r="E3408" s="18"/>
      <c r="F3408" s="18"/>
      <c r="G3408" s="18"/>
      <c r="H3408" s="18"/>
      <c r="I3408" s="18"/>
      <c r="J3408" s="18"/>
      <c r="K3408" s="18"/>
      <c r="L3408" s="18"/>
      <c r="M3408" s="18"/>
      <c r="N3408"/>
      <c r="O3408"/>
      <c r="P3408"/>
      <c r="Q3408" s="117"/>
    </row>
    <row r="3409" spans="2:17" x14ac:dyDescent="0.25">
      <c r="B3409" s="18"/>
      <c r="C3409" s="18"/>
      <c r="D3409" s="18"/>
      <c r="E3409" s="18"/>
      <c r="F3409" s="18"/>
      <c r="G3409" s="18"/>
      <c r="H3409" s="18"/>
      <c r="I3409" s="18"/>
      <c r="J3409" s="18"/>
      <c r="K3409" s="18"/>
      <c r="L3409" s="18"/>
      <c r="M3409" s="18"/>
      <c r="N3409"/>
      <c r="O3409"/>
      <c r="P3409"/>
      <c r="Q3409" s="117"/>
    </row>
    <row r="3410" spans="2:17" x14ac:dyDescent="0.25">
      <c r="B3410" s="18"/>
      <c r="C3410" s="18"/>
      <c r="D3410" s="18"/>
      <c r="E3410" s="18"/>
      <c r="F3410" s="18"/>
      <c r="G3410" s="18"/>
      <c r="H3410" s="18"/>
      <c r="I3410" s="18"/>
      <c r="J3410" s="18"/>
      <c r="K3410" s="18"/>
      <c r="L3410" s="18"/>
      <c r="M3410" s="18"/>
      <c r="N3410"/>
      <c r="O3410"/>
      <c r="P3410"/>
      <c r="Q3410" s="117"/>
    </row>
    <row r="3411" spans="2:17" x14ac:dyDescent="0.25">
      <c r="B3411" s="18"/>
      <c r="C3411" s="18"/>
      <c r="D3411" s="18"/>
      <c r="E3411" s="18"/>
      <c r="F3411" s="18"/>
      <c r="G3411" s="18"/>
      <c r="H3411" s="18"/>
      <c r="I3411" s="18"/>
      <c r="J3411" s="18"/>
      <c r="K3411" s="18"/>
      <c r="L3411" s="18"/>
      <c r="M3411" s="18"/>
      <c r="N3411"/>
      <c r="O3411"/>
      <c r="P3411"/>
      <c r="Q3411" s="117"/>
    </row>
    <row r="3412" spans="2:17" x14ac:dyDescent="0.25">
      <c r="B3412" s="18"/>
      <c r="C3412" s="18"/>
      <c r="D3412" s="18"/>
      <c r="E3412" s="18"/>
      <c r="F3412" s="18"/>
      <c r="G3412" s="18"/>
      <c r="H3412" s="18"/>
      <c r="I3412" s="18"/>
      <c r="J3412" s="18"/>
      <c r="K3412" s="18"/>
      <c r="L3412" s="18"/>
      <c r="M3412" s="18"/>
      <c r="N3412"/>
      <c r="O3412"/>
      <c r="P3412"/>
      <c r="Q3412" s="117"/>
    </row>
    <row r="3413" spans="2:17" x14ac:dyDescent="0.25">
      <c r="B3413" s="18"/>
      <c r="C3413" s="18"/>
      <c r="D3413" s="18"/>
      <c r="E3413" s="18"/>
      <c r="F3413" s="18"/>
      <c r="G3413" s="18"/>
      <c r="H3413" s="18"/>
      <c r="I3413" s="18"/>
      <c r="J3413" s="18"/>
      <c r="K3413" s="18"/>
      <c r="L3413" s="18"/>
      <c r="M3413" s="18"/>
      <c r="N3413"/>
      <c r="O3413"/>
      <c r="P3413"/>
      <c r="Q3413" s="117"/>
    </row>
    <row r="3414" spans="2:17" x14ac:dyDescent="0.25">
      <c r="B3414" s="18"/>
      <c r="C3414" s="18"/>
      <c r="D3414" s="18"/>
      <c r="E3414" s="18"/>
      <c r="F3414" s="18"/>
      <c r="G3414" s="18"/>
      <c r="H3414" s="18"/>
      <c r="I3414" s="18"/>
      <c r="J3414" s="18"/>
      <c r="K3414" s="18"/>
      <c r="L3414" s="18"/>
      <c r="M3414" s="18"/>
      <c r="N3414"/>
      <c r="O3414"/>
      <c r="P3414"/>
      <c r="Q3414" s="117"/>
    </row>
    <row r="3415" spans="2:17" x14ac:dyDescent="0.25">
      <c r="B3415" s="18"/>
      <c r="C3415" s="18"/>
      <c r="D3415" s="18"/>
      <c r="E3415" s="18"/>
      <c r="F3415" s="18"/>
      <c r="G3415" s="18"/>
      <c r="H3415" s="18"/>
      <c r="I3415" s="18"/>
      <c r="J3415" s="18"/>
      <c r="K3415" s="18"/>
      <c r="L3415" s="18"/>
      <c r="M3415" s="18"/>
      <c r="N3415"/>
      <c r="O3415"/>
      <c r="P3415"/>
      <c r="Q3415" s="117"/>
    </row>
    <row r="3416" spans="2:17" x14ac:dyDescent="0.25">
      <c r="B3416" s="18"/>
      <c r="C3416" s="18"/>
      <c r="D3416" s="18"/>
      <c r="E3416" s="18"/>
      <c r="F3416" s="18"/>
      <c r="G3416" s="18"/>
      <c r="H3416" s="18"/>
      <c r="I3416" s="18"/>
      <c r="J3416" s="18"/>
      <c r="K3416" s="18"/>
      <c r="L3416" s="18"/>
      <c r="M3416" s="18"/>
      <c r="N3416"/>
      <c r="O3416"/>
      <c r="P3416"/>
      <c r="Q3416" s="117"/>
    </row>
    <row r="3417" spans="2:17" x14ac:dyDescent="0.25">
      <c r="B3417" s="18"/>
      <c r="C3417" s="18"/>
      <c r="D3417" s="18"/>
      <c r="E3417" s="18"/>
      <c r="F3417" s="18"/>
      <c r="G3417" s="18"/>
      <c r="H3417" s="18"/>
      <c r="I3417" s="18"/>
      <c r="J3417" s="18"/>
      <c r="K3417" s="18"/>
      <c r="L3417" s="18"/>
      <c r="M3417" s="18"/>
      <c r="N3417"/>
      <c r="O3417"/>
      <c r="P3417"/>
      <c r="Q3417" s="117"/>
    </row>
    <row r="3418" spans="2:17" x14ac:dyDescent="0.25">
      <c r="B3418" s="18"/>
      <c r="C3418" s="18"/>
      <c r="D3418" s="18"/>
      <c r="E3418" s="18"/>
      <c r="F3418" s="18"/>
      <c r="G3418" s="18"/>
      <c r="H3418" s="18"/>
      <c r="I3418" s="18"/>
      <c r="J3418" s="18"/>
      <c r="K3418" s="18"/>
      <c r="L3418" s="18"/>
      <c r="M3418" s="18"/>
      <c r="N3418"/>
      <c r="O3418"/>
      <c r="P3418"/>
      <c r="Q3418" s="117"/>
    </row>
    <row r="3419" spans="2:17" x14ac:dyDescent="0.25">
      <c r="B3419" s="18"/>
      <c r="C3419" s="18"/>
      <c r="D3419" s="18"/>
      <c r="E3419" s="18"/>
      <c r="F3419" s="18"/>
      <c r="G3419" s="18"/>
      <c r="H3419" s="18"/>
      <c r="I3419" s="18"/>
      <c r="J3419" s="18"/>
      <c r="K3419" s="18"/>
      <c r="L3419" s="18"/>
      <c r="M3419" s="18"/>
      <c r="N3419"/>
      <c r="O3419"/>
      <c r="P3419"/>
      <c r="Q3419" s="117"/>
    </row>
    <row r="3420" spans="2:17" x14ac:dyDescent="0.25">
      <c r="B3420" s="18"/>
      <c r="C3420" s="18"/>
      <c r="D3420" s="18"/>
      <c r="E3420" s="18"/>
      <c r="F3420" s="18"/>
      <c r="G3420" s="18"/>
      <c r="H3420" s="18"/>
      <c r="I3420" s="18"/>
      <c r="J3420" s="18"/>
      <c r="K3420" s="18"/>
      <c r="L3420" s="18"/>
      <c r="M3420" s="18"/>
      <c r="N3420"/>
      <c r="O3420"/>
      <c r="P3420"/>
      <c r="Q3420" s="117"/>
    </row>
    <row r="3421" spans="2:17" x14ac:dyDescent="0.25">
      <c r="B3421" s="18"/>
      <c r="C3421" s="18"/>
      <c r="D3421" s="18"/>
      <c r="E3421" s="18"/>
      <c r="F3421" s="18"/>
      <c r="G3421" s="18"/>
      <c r="H3421" s="18"/>
      <c r="I3421" s="18"/>
      <c r="J3421" s="18"/>
      <c r="K3421" s="18"/>
      <c r="L3421" s="18"/>
      <c r="M3421" s="18"/>
      <c r="N3421"/>
      <c r="O3421"/>
      <c r="P3421"/>
      <c r="Q3421" s="117"/>
    </row>
    <row r="3422" spans="2:17" x14ac:dyDescent="0.25">
      <c r="B3422" s="18"/>
      <c r="C3422" s="18"/>
      <c r="D3422" s="18"/>
      <c r="E3422" s="18"/>
      <c r="F3422" s="18"/>
      <c r="G3422" s="18"/>
      <c r="H3422" s="18"/>
      <c r="I3422" s="18"/>
      <c r="J3422" s="18"/>
      <c r="K3422" s="18"/>
      <c r="L3422" s="18"/>
      <c r="M3422" s="18"/>
      <c r="N3422"/>
      <c r="O3422"/>
      <c r="P3422"/>
      <c r="Q3422" s="117"/>
    </row>
    <row r="3423" spans="2:17" x14ac:dyDescent="0.25">
      <c r="B3423" s="18"/>
      <c r="C3423" s="18"/>
      <c r="D3423" s="18"/>
      <c r="E3423" s="18"/>
      <c r="F3423" s="18"/>
      <c r="G3423" s="18"/>
      <c r="H3423" s="18"/>
      <c r="I3423" s="18"/>
      <c r="J3423" s="18"/>
      <c r="K3423" s="18"/>
      <c r="L3423" s="18"/>
      <c r="M3423" s="18"/>
      <c r="N3423"/>
      <c r="O3423"/>
      <c r="P3423"/>
      <c r="Q3423" s="117"/>
    </row>
    <row r="3424" spans="2:17" x14ac:dyDescent="0.25">
      <c r="B3424" s="18"/>
      <c r="C3424" s="18"/>
      <c r="D3424" s="18"/>
      <c r="E3424" s="18"/>
      <c r="F3424" s="18"/>
      <c r="G3424" s="18"/>
      <c r="H3424" s="18"/>
      <c r="I3424" s="18"/>
      <c r="J3424" s="18"/>
      <c r="K3424" s="18"/>
      <c r="L3424" s="18"/>
      <c r="M3424" s="18"/>
      <c r="N3424"/>
      <c r="O3424"/>
      <c r="P3424"/>
      <c r="Q3424" s="117"/>
    </row>
    <row r="3425" spans="2:17" x14ac:dyDescent="0.25">
      <c r="B3425" s="18"/>
      <c r="C3425" s="18"/>
      <c r="D3425" s="18"/>
      <c r="E3425" s="18"/>
      <c r="F3425" s="18"/>
      <c r="G3425" s="18"/>
      <c r="H3425" s="18"/>
      <c r="I3425" s="18"/>
      <c r="J3425" s="18"/>
      <c r="K3425" s="18"/>
      <c r="L3425" s="18"/>
      <c r="M3425" s="18"/>
      <c r="N3425"/>
      <c r="O3425"/>
      <c r="P3425"/>
      <c r="Q3425" s="117"/>
    </row>
    <row r="3426" spans="2:17" x14ac:dyDescent="0.25">
      <c r="B3426" s="18"/>
      <c r="C3426" s="18"/>
      <c r="D3426" s="18"/>
      <c r="E3426" s="18"/>
      <c r="F3426" s="18"/>
      <c r="G3426" s="18"/>
      <c r="H3426" s="18"/>
      <c r="I3426" s="18"/>
      <c r="J3426" s="18"/>
      <c r="K3426" s="18"/>
      <c r="L3426" s="18"/>
      <c r="M3426" s="18"/>
      <c r="N3426"/>
      <c r="O3426"/>
      <c r="P3426"/>
      <c r="Q3426" s="117"/>
    </row>
    <row r="3427" spans="2:17" x14ac:dyDescent="0.25">
      <c r="B3427" s="18"/>
      <c r="C3427" s="18"/>
      <c r="D3427" s="18"/>
      <c r="E3427" s="18"/>
      <c r="F3427" s="18"/>
      <c r="G3427" s="18"/>
      <c r="H3427" s="18"/>
      <c r="I3427" s="18"/>
      <c r="J3427" s="18"/>
      <c r="K3427" s="18"/>
      <c r="L3427" s="18"/>
      <c r="M3427" s="18"/>
      <c r="N3427"/>
      <c r="O3427"/>
      <c r="P3427"/>
      <c r="Q3427" s="117"/>
    </row>
    <row r="3428" spans="2:17" x14ac:dyDescent="0.25">
      <c r="B3428" s="18"/>
      <c r="C3428" s="18"/>
      <c r="D3428" s="18"/>
      <c r="E3428" s="18"/>
      <c r="F3428" s="18"/>
      <c r="G3428" s="18"/>
      <c r="H3428" s="18"/>
      <c r="I3428" s="18"/>
      <c r="J3428" s="18"/>
      <c r="K3428" s="18"/>
      <c r="L3428" s="18"/>
      <c r="M3428" s="18"/>
      <c r="N3428"/>
      <c r="O3428"/>
      <c r="P3428"/>
      <c r="Q3428" s="117"/>
    </row>
    <row r="3429" spans="2:17" x14ac:dyDescent="0.25">
      <c r="B3429" s="18"/>
      <c r="C3429" s="18"/>
      <c r="D3429" s="18"/>
      <c r="E3429" s="18"/>
      <c r="F3429" s="18"/>
      <c r="G3429" s="18"/>
      <c r="H3429" s="18"/>
      <c r="I3429" s="18"/>
      <c r="J3429" s="18"/>
      <c r="K3429" s="18"/>
      <c r="L3429" s="18"/>
      <c r="M3429" s="18"/>
      <c r="N3429"/>
      <c r="O3429"/>
      <c r="P3429"/>
      <c r="Q3429" s="117"/>
    </row>
    <row r="3430" spans="2:17" x14ac:dyDescent="0.25">
      <c r="B3430" s="18"/>
      <c r="C3430" s="18"/>
      <c r="D3430" s="18"/>
      <c r="E3430" s="18"/>
      <c r="F3430" s="18"/>
      <c r="G3430" s="18"/>
      <c r="H3430" s="18"/>
      <c r="I3430" s="18"/>
      <c r="J3430" s="18"/>
      <c r="K3430" s="18"/>
      <c r="L3430" s="18"/>
      <c r="M3430" s="18"/>
      <c r="N3430"/>
      <c r="O3430"/>
      <c r="P3430"/>
      <c r="Q3430" s="117"/>
    </row>
    <row r="3431" spans="2:17" x14ac:dyDescent="0.25">
      <c r="B3431" s="18"/>
      <c r="C3431" s="18"/>
      <c r="D3431" s="18"/>
      <c r="E3431" s="18"/>
      <c r="F3431" s="18"/>
      <c r="G3431" s="18"/>
      <c r="H3431" s="18"/>
      <c r="I3431" s="18"/>
      <c r="J3431" s="18"/>
      <c r="K3431" s="18"/>
      <c r="L3431" s="18"/>
      <c r="M3431" s="18"/>
      <c r="N3431"/>
      <c r="O3431"/>
      <c r="P3431"/>
      <c r="Q3431" s="117"/>
    </row>
    <row r="3432" spans="2:17" x14ac:dyDescent="0.25">
      <c r="B3432" s="18"/>
      <c r="C3432" s="18"/>
      <c r="D3432" s="18"/>
      <c r="E3432" s="18"/>
      <c r="F3432" s="18"/>
      <c r="G3432" s="18"/>
      <c r="H3432" s="18"/>
      <c r="I3432" s="18"/>
      <c r="J3432" s="18"/>
      <c r="K3432" s="18"/>
      <c r="L3432" s="18"/>
      <c r="M3432" s="18"/>
      <c r="N3432"/>
      <c r="O3432"/>
      <c r="P3432"/>
      <c r="Q3432" s="117"/>
    </row>
    <row r="3433" spans="2:17" x14ac:dyDescent="0.25">
      <c r="B3433" s="18"/>
      <c r="C3433" s="18"/>
      <c r="D3433" s="18"/>
      <c r="E3433" s="18"/>
      <c r="F3433" s="18"/>
      <c r="G3433" s="18"/>
      <c r="H3433" s="18"/>
      <c r="I3433" s="18"/>
      <c r="J3433" s="18"/>
      <c r="K3433" s="18"/>
      <c r="L3433" s="18"/>
      <c r="M3433" s="18"/>
      <c r="N3433"/>
      <c r="O3433"/>
      <c r="P3433"/>
      <c r="Q3433" s="117"/>
    </row>
    <row r="3434" spans="2:17" x14ac:dyDescent="0.25">
      <c r="B3434" s="18"/>
      <c r="C3434" s="18"/>
      <c r="D3434" s="18"/>
      <c r="E3434" s="18"/>
      <c r="F3434" s="18"/>
      <c r="G3434" s="18"/>
      <c r="H3434" s="18"/>
      <c r="I3434" s="18"/>
      <c r="J3434" s="18"/>
      <c r="K3434" s="18"/>
      <c r="L3434" s="18"/>
      <c r="M3434" s="18"/>
      <c r="N3434"/>
      <c r="O3434"/>
      <c r="P3434"/>
      <c r="Q3434" s="117"/>
    </row>
    <row r="3435" spans="2:17" x14ac:dyDescent="0.25">
      <c r="B3435" s="18"/>
      <c r="C3435" s="18"/>
      <c r="D3435" s="18"/>
      <c r="E3435" s="18"/>
      <c r="F3435" s="18"/>
      <c r="G3435" s="18"/>
      <c r="H3435" s="18"/>
      <c r="I3435" s="18"/>
      <c r="J3435" s="18"/>
      <c r="K3435" s="18"/>
      <c r="L3435" s="18"/>
      <c r="M3435" s="18"/>
      <c r="N3435"/>
      <c r="O3435"/>
      <c r="P3435"/>
      <c r="Q3435" s="117"/>
    </row>
    <row r="3436" spans="2:17" x14ac:dyDescent="0.25">
      <c r="B3436" s="18"/>
      <c r="C3436" s="18"/>
      <c r="D3436" s="18"/>
      <c r="E3436" s="18"/>
      <c r="F3436" s="18"/>
      <c r="G3436" s="18"/>
      <c r="H3436" s="18"/>
      <c r="I3436" s="18"/>
      <c r="J3436" s="18"/>
      <c r="K3436" s="18"/>
      <c r="L3436" s="18"/>
      <c r="M3436" s="18"/>
      <c r="N3436"/>
      <c r="O3436"/>
      <c r="P3436"/>
      <c r="Q3436" s="117"/>
    </row>
    <row r="3437" spans="2:17" x14ac:dyDescent="0.25">
      <c r="B3437" s="18"/>
      <c r="C3437" s="18"/>
      <c r="D3437" s="18"/>
      <c r="E3437" s="18"/>
      <c r="F3437" s="18"/>
      <c r="G3437" s="18"/>
      <c r="H3437" s="18"/>
      <c r="I3437" s="18"/>
      <c r="J3437" s="18"/>
      <c r="K3437" s="18"/>
      <c r="L3437" s="18"/>
      <c r="M3437" s="18"/>
      <c r="N3437"/>
      <c r="O3437"/>
      <c r="P3437"/>
      <c r="Q3437" s="117"/>
    </row>
    <row r="3438" spans="2:17" x14ac:dyDescent="0.25">
      <c r="B3438" s="18"/>
      <c r="C3438" s="18"/>
      <c r="D3438" s="18"/>
      <c r="E3438" s="18"/>
      <c r="F3438" s="18"/>
      <c r="G3438" s="18"/>
      <c r="H3438" s="18"/>
      <c r="I3438" s="18"/>
      <c r="J3438" s="18"/>
      <c r="K3438" s="18"/>
      <c r="L3438" s="18"/>
      <c r="M3438" s="18"/>
      <c r="N3438"/>
      <c r="O3438"/>
      <c r="P3438"/>
      <c r="Q3438" s="117"/>
    </row>
    <row r="3439" spans="2:17" x14ac:dyDescent="0.25">
      <c r="B3439" s="18"/>
      <c r="C3439" s="18"/>
      <c r="D3439" s="18"/>
      <c r="E3439" s="18"/>
      <c r="F3439" s="18"/>
      <c r="G3439" s="18"/>
      <c r="H3439" s="18"/>
      <c r="I3439" s="18"/>
      <c r="J3439" s="18"/>
      <c r="K3439" s="18"/>
      <c r="L3439" s="18"/>
      <c r="M3439" s="18"/>
      <c r="N3439"/>
      <c r="O3439"/>
      <c r="P3439"/>
      <c r="Q3439" s="117"/>
    </row>
    <row r="3440" spans="2:17" x14ac:dyDescent="0.25">
      <c r="B3440" s="18"/>
      <c r="C3440" s="18"/>
      <c r="D3440" s="18"/>
      <c r="E3440" s="18"/>
      <c r="F3440" s="18"/>
      <c r="G3440" s="18"/>
      <c r="H3440" s="18"/>
      <c r="I3440" s="18"/>
      <c r="J3440" s="18"/>
      <c r="K3440" s="18"/>
      <c r="L3440" s="18"/>
      <c r="M3440" s="18"/>
      <c r="N3440"/>
      <c r="O3440"/>
      <c r="P3440"/>
      <c r="Q3440" s="117"/>
    </row>
    <row r="3441" spans="2:17" x14ac:dyDescent="0.25">
      <c r="B3441" s="18"/>
      <c r="C3441" s="18"/>
      <c r="D3441" s="18"/>
      <c r="E3441" s="18"/>
      <c r="F3441" s="18"/>
      <c r="G3441" s="18"/>
      <c r="H3441" s="18"/>
      <c r="I3441" s="18"/>
      <c r="J3441" s="18"/>
      <c r="K3441" s="18"/>
      <c r="L3441" s="18"/>
      <c r="M3441" s="18"/>
      <c r="N3441"/>
      <c r="O3441"/>
      <c r="P3441"/>
      <c r="Q3441" s="117"/>
    </row>
    <row r="3442" spans="2:17" x14ac:dyDescent="0.25">
      <c r="B3442" s="18"/>
      <c r="C3442" s="18"/>
      <c r="D3442" s="18"/>
      <c r="E3442" s="18"/>
      <c r="F3442" s="18"/>
      <c r="G3442" s="18"/>
      <c r="H3442" s="18"/>
      <c r="I3442" s="18"/>
      <c r="J3442" s="18"/>
      <c r="K3442" s="18"/>
      <c r="L3442" s="18"/>
      <c r="M3442" s="18"/>
      <c r="N3442"/>
      <c r="O3442"/>
      <c r="P3442"/>
      <c r="Q3442" s="117"/>
    </row>
    <row r="3443" spans="2:17" x14ac:dyDescent="0.25">
      <c r="B3443" s="18"/>
      <c r="C3443" s="18"/>
      <c r="D3443" s="18"/>
      <c r="E3443" s="18"/>
      <c r="F3443" s="18"/>
      <c r="G3443" s="18"/>
      <c r="H3443" s="18"/>
      <c r="I3443" s="18"/>
      <c r="J3443" s="18"/>
      <c r="K3443" s="18"/>
      <c r="L3443" s="18"/>
      <c r="M3443" s="18"/>
      <c r="N3443"/>
      <c r="O3443"/>
      <c r="P3443"/>
      <c r="Q3443" s="117"/>
    </row>
    <row r="3444" spans="2:17" x14ac:dyDescent="0.25">
      <c r="B3444" s="18"/>
      <c r="C3444" s="18"/>
      <c r="D3444" s="18"/>
      <c r="E3444" s="18"/>
      <c r="F3444" s="18"/>
      <c r="G3444" s="18"/>
      <c r="H3444" s="18"/>
      <c r="I3444" s="18"/>
      <c r="J3444" s="18"/>
      <c r="K3444" s="18"/>
      <c r="L3444" s="18"/>
      <c r="M3444" s="18"/>
      <c r="N3444"/>
      <c r="O3444"/>
      <c r="P3444"/>
      <c r="Q3444" s="117"/>
    </row>
    <row r="3445" spans="2:17" x14ac:dyDescent="0.25">
      <c r="B3445" s="18"/>
      <c r="C3445" s="18"/>
      <c r="D3445" s="18"/>
      <c r="E3445" s="18"/>
      <c r="F3445" s="18"/>
      <c r="G3445" s="18"/>
      <c r="H3445" s="18"/>
      <c r="I3445" s="18"/>
      <c r="J3445" s="18"/>
      <c r="K3445" s="18"/>
      <c r="L3445" s="18"/>
      <c r="M3445" s="18"/>
      <c r="N3445"/>
      <c r="O3445"/>
      <c r="P3445"/>
      <c r="Q3445" s="117"/>
    </row>
    <row r="3446" spans="2:17" x14ac:dyDescent="0.25">
      <c r="B3446" s="18"/>
      <c r="C3446" s="18"/>
      <c r="D3446" s="18"/>
      <c r="E3446" s="18"/>
      <c r="F3446" s="18"/>
      <c r="G3446" s="18"/>
      <c r="H3446" s="18"/>
      <c r="I3446" s="18"/>
      <c r="J3446" s="18"/>
      <c r="K3446" s="18"/>
      <c r="L3446" s="18"/>
      <c r="M3446" s="18"/>
      <c r="N3446"/>
      <c r="O3446"/>
      <c r="P3446"/>
      <c r="Q3446" s="117"/>
    </row>
    <row r="3447" spans="2:17" x14ac:dyDescent="0.25">
      <c r="B3447" s="18"/>
      <c r="C3447" s="18"/>
      <c r="D3447" s="18"/>
      <c r="E3447" s="18"/>
      <c r="F3447" s="18"/>
      <c r="G3447" s="18"/>
      <c r="H3447" s="18"/>
      <c r="I3447" s="18"/>
      <c r="J3447" s="18"/>
      <c r="K3447" s="18"/>
      <c r="L3447" s="18"/>
      <c r="M3447" s="18"/>
      <c r="N3447"/>
      <c r="O3447"/>
      <c r="P3447"/>
      <c r="Q3447" s="117"/>
    </row>
    <row r="3448" spans="2:17" x14ac:dyDescent="0.25">
      <c r="B3448" s="18"/>
      <c r="C3448" s="18"/>
      <c r="D3448" s="18"/>
      <c r="E3448" s="18"/>
      <c r="F3448" s="18"/>
      <c r="G3448" s="18"/>
      <c r="H3448" s="18"/>
      <c r="I3448" s="18"/>
      <c r="J3448" s="18"/>
      <c r="K3448" s="18"/>
      <c r="L3448" s="18"/>
      <c r="M3448" s="18"/>
      <c r="N3448"/>
      <c r="O3448"/>
      <c r="P3448"/>
      <c r="Q3448" s="117"/>
    </row>
    <row r="3449" spans="2:17" x14ac:dyDescent="0.25">
      <c r="B3449" s="18"/>
      <c r="C3449" s="18"/>
      <c r="D3449" s="18"/>
      <c r="E3449" s="18"/>
      <c r="F3449" s="18"/>
      <c r="G3449" s="18"/>
      <c r="H3449" s="18"/>
      <c r="I3449" s="18"/>
      <c r="J3449" s="18"/>
      <c r="K3449" s="18"/>
      <c r="L3449" s="18"/>
      <c r="M3449" s="18"/>
      <c r="N3449"/>
      <c r="O3449"/>
      <c r="P3449"/>
      <c r="Q3449" s="117"/>
    </row>
    <row r="3450" spans="2:17" x14ac:dyDescent="0.25">
      <c r="B3450" s="18"/>
      <c r="C3450" s="18"/>
      <c r="D3450" s="18"/>
      <c r="E3450" s="18"/>
      <c r="F3450" s="18"/>
      <c r="G3450" s="18"/>
      <c r="H3450" s="18"/>
      <c r="I3450" s="18"/>
      <c r="J3450" s="18"/>
      <c r="K3450" s="18"/>
      <c r="L3450" s="18"/>
      <c r="M3450" s="18"/>
      <c r="N3450"/>
      <c r="O3450"/>
      <c r="P3450"/>
      <c r="Q3450" s="117"/>
    </row>
    <row r="3451" spans="2:17" x14ac:dyDescent="0.25">
      <c r="B3451" s="18"/>
      <c r="C3451" s="18"/>
      <c r="D3451" s="18"/>
      <c r="E3451" s="18"/>
      <c r="F3451" s="18"/>
      <c r="G3451" s="18"/>
      <c r="H3451" s="18"/>
      <c r="I3451" s="18"/>
      <c r="J3451" s="18"/>
      <c r="K3451" s="18"/>
      <c r="L3451" s="18"/>
      <c r="M3451" s="18"/>
      <c r="N3451"/>
      <c r="O3451"/>
      <c r="P3451"/>
      <c r="Q3451" s="117"/>
    </row>
    <row r="3452" spans="2:17" x14ac:dyDescent="0.25">
      <c r="B3452" s="18"/>
      <c r="C3452" s="18"/>
      <c r="D3452" s="18"/>
      <c r="E3452" s="18"/>
      <c r="F3452" s="18"/>
      <c r="G3452" s="18"/>
      <c r="H3452" s="18"/>
      <c r="I3452" s="18"/>
      <c r="J3452" s="18"/>
      <c r="K3452" s="18"/>
      <c r="L3452" s="18"/>
      <c r="M3452" s="18"/>
      <c r="N3452"/>
      <c r="O3452"/>
      <c r="P3452"/>
      <c r="Q3452" s="117"/>
    </row>
    <row r="3453" spans="2:17" x14ac:dyDescent="0.25">
      <c r="B3453" s="18"/>
      <c r="C3453" s="18"/>
      <c r="D3453" s="18"/>
      <c r="E3453" s="18"/>
      <c r="F3453" s="18"/>
      <c r="G3453" s="18"/>
      <c r="H3453" s="18"/>
      <c r="I3453" s="18"/>
      <c r="J3453" s="18"/>
      <c r="K3453" s="18"/>
      <c r="L3453" s="18"/>
      <c r="M3453" s="18"/>
      <c r="N3453"/>
      <c r="O3453"/>
      <c r="P3453"/>
      <c r="Q3453" s="117"/>
    </row>
    <row r="3454" spans="2:17" x14ac:dyDescent="0.25">
      <c r="B3454" s="18"/>
      <c r="C3454" s="18"/>
      <c r="D3454" s="18"/>
      <c r="E3454" s="18"/>
      <c r="F3454" s="18"/>
      <c r="G3454" s="18"/>
      <c r="H3454" s="18"/>
      <c r="I3454" s="18"/>
      <c r="J3454" s="18"/>
      <c r="K3454" s="18"/>
      <c r="L3454" s="18"/>
      <c r="M3454" s="18"/>
      <c r="N3454"/>
      <c r="O3454"/>
      <c r="P3454"/>
      <c r="Q3454" s="117"/>
    </row>
    <row r="3455" spans="2:17" x14ac:dyDescent="0.25">
      <c r="B3455" s="18"/>
      <c r="C3455" s="18"/>
      <c r="D3455" s="18"/>
      <c r="E3455" s="18"/>
      <c r="F3455" s="18"/>
      <c r="G3455" s="18"/>
      <c r="H3455" s="18"/>
      <c r="I3455" s="18"/>
      <c r="J3455" s="18"/>
      <c r="K3455" s="18"/>
      <c r="L3455" s="18"/>
      <c r="M3455" s="18"/>
      <c r="N3455"/>
      <c r="O3455"/>
      <c r="P3455"/>
      <c r="Q3455" s="117"/>
    </row>
    <row r="3456" spans="2:17" x14ac:dyDescent="0.25">
      <c r="B3456" s="18"/>
      <c r="C3456" s="18"/>
      <c r="D3456" s="18"/>
      <c r="E3456" s="18"/>
      <c r="F3456" s="18"/>
      <c r="G3456" s="18"/>
      <c r="H3456" s="18"/>
      <c r="I3456" s="18"/>
      <c r="J3456" s="18"/>
      <c r="K3456" s="18"/>
      <c r="L3456" s="18"/>
      <c r="M3456" s="18"/>
      <c r="N3456"/>
      <c r="O3456"/>
      <c r="P3456"/>
      <c r="Q3456" s="117"/>
    </row>
    <row r="3457" spans="2:17" x14ac:dyDescent="0.25">
      <c r="B3457" s="18"/>
      <c r="C3457" s="18"/>
      <c r="D3457" s="18"/>
      <c r="E3457" s="18"/>
      <c r="F3457" s="18"/>
      <c r="G3457" s="18"/>
      <c r="H3457" s="18"/>
      <c r="I3457" s="18"/>
      <c r="J3457" s="18"/>
      <c r="K3457" s="18"/>
      <c r="L3457" s="18"/>
      <c r="M3457" s="18"/>
      <c r="N3457"/>
      <c r="O3457"/>
      <c r="P3457"/>
      <c r="Q3457" s="117"/>
    </row>
    <row r="3458" spans="2:17" x14ac:dyDescent="0.25">
      <c r="B3458" s="18"/>
      <c r="C3458" s="18"/>
      <c r="D3458" s="18"/>
      <c r="E3458" s="18"/>
      <c r="F3458" s="18"/>
      <c r="G3458" s="18"/>
      <c r="H3458" s="18"/>
      <c r="I3458" s="18"/>
      <c r="J3458" s="18"/>
      <c r="K3458" s="18"/>
      <c r="L3458" s="18"/>
      <c r="M3458" s="18"/>
      <c r="N3458"/>
      <c r="O3458"/>
      <c r="P3458"/>
      <c r="Q3458" s="117"/>
    </row>
    <row r="3459" spans="2:17" x14ac:dyDescent="0.25">
      <c r="B3459" s="18"/>
      <c r="C3459" s="18"/>
      <c r="D3459" s="18"/>
      <c r="E3459" s="18"/>
      <c r="F3459" s="18"/>
      <c r="G3459" s="18"/>
      <c r="H3459" s="18"/>
      <c r="I3459" s="18"/>
      <c r="J3459" s="18"/>
      <c r="K3459" s="18"/>
      <c r="L3459" s="18"/>
      <c r="M3459" s="18"/>
      <c r="N3459"/>
      <c r="O3459"/>
      <c r="P3459"/>
      <c r="Q3459" s="117"/>
    </row>
    <row r="3460" spans="2:17" x14ac:dyDescent="0.25">
      <c r="B3460" s="18"/>
      <c r="C3460" s="18"/>
      <c r="D3460" s="18"/>
      <c r="E3460" s="18"/>
      <c r="F3460" s="18"/>
      <c r="G3460" s="18"/>
      <c r="H3460" s="18"/>
      <c r="I3460" s="18"/>
      <c r="J3460" s="18"/>
      <c r="K3460" s="18"/>
      <c r="L3460" s="18"/>
      <c r="M3460" s="18"/>
      <c r="N3460"/>
      <c r="O3460"/>
      <c r="P3460"/>
      <c r="Q3460" s="117"/>
    </row>
    <row r="3461" spans="2:17" x14ac:dyDescent="0.25">
      <c r="B3461" s="18"/>
      <c r="C3461" s="18"/>
      <c r="D3461" s="18"/>
      <c r="E3461" s="18"/>
      <c r="F3461" s="18"/>
      <c r="G3461" s="18"/>
      <c r="H3461" s="18"/>
      <c r="I3461" s="18"/>
      <c r="J3461" s="18"/>
      <c r="K3461" s="18"/>
      <c r="L3461" s="18"/>
      <c r="M3461" s="18"/>
      <c r="N3461"/>
      <c r="O3461"/>
      <c r="P3461"/>
      <c r="Q3461" s="117"/>
    </row>
    <row r="3462" spans="2:17" x14ac:dyDescent="0.25">
      <c r="B3462" s="18"/>
      <c r="C3462" s="18"/>
      <c r="D3462" s="18"/>
      <c r="E3462" s="18"/>
      <c r="F3462" s="18"/>
      <c r="G3462" s="18"/>
      <c r="H3462" s="18"/>
      <c r="I3462" s="18"/>
      <c r="J3462" s="18"/>
      <c r="K3462" s="18"/>
      <c r="L3462" s="18"/>
      <c r="M3462" s="18"/>
      <c r="N3462"/>
      <c r="O3462"/>
      <c r="P3462"/>
      <c r="Q3462" s="117"/>
    </row>
    <row r="3463" spans="2:17" x14ac:dyDescent="0.25">
      <c r="B3463" s="18"/>
      <c r="C3463" s="18"/>
      <c r="D3463" s="18"/>
      <c r="E3463" s="18"/>
      <c r="F3463" s="18"/>
      <c r="G3463" s="18"/>
      <c r="H3463" s="18"/>
      <c r="I3463" s="18"/>
      <c r="J3463" s="18"/>
      <c r="K3463" s="18"/>
      <c r="L3463" s="18"/>
      <c r="M3463" s="18"/>
      <c r="N3463"/>
      <c r="O3463"/>
      <c r="P3463"/>
      <c r="Q3463" s="117"/>
    </row>
    <row r="3464" spans="2:17" x14ac:dyDescent="0.25">
      <c r="B3464" s="18"/>
      <c r="C3464" s="18"/>
      <c r="D3464" s="18"/>
      <c r="E3464" s="18"/>
      <c r="F3464" s="18"/>
      <c r="G3464" s="18"/>
      <c r="H3464" s="18"/>
      <c r="I3464" s="18"/>
      <c r="J3464" s="18"/>
      <c r="K3464" s="18"/>
      <c r="L3464" s="18"/>
      <c r="M3464" s="18"/>
      <c r="N3464"/>
      <c r="O3464"/>
      <c r="P3464"/>
      <c r="Q3464" s="117"/>
    </row>
    <row r="3465" spans="2:17" x14ac:dyDescent="0.25">
      <c r="B3465" s="18"/>
      <c r="C3465" s="18"/>
      <c r="D3465" s="18"/>
      <c r="E3465" s="18"/>
      <c r="F3465" s="18"/>
      <c r="G3465" s="18"/>
      <c r="H3465" s="18"/>
      <c r="I3465" s="18"/>
      <c r="J3465" s="18"/>
      <c r="K3465" s="18"/>
      <c r="L3465" s="18"/>
      <c r="M3465" s="18"/>
      <c r="N3465"/>
      <c r="O3465"/>
      <c r="P3465"/>
      <c r="Q3465" s="117"/>
    </row>
    <row r="3466" spans="2:17" x14ac:dyDescent="0.25">
      <c r="B3466" s="18"/>
      <c r="C3466" s="18"/>
      <c r="D3466" s="18"/>
      <c r="E3466" s="18"/>
      <c r="F3466" s="18"/>
      <c r="G3466" s="18"/>
      <c r="H3466" s="18"/>
      <c r="I3466" s="18"/>
      <c r="J3466" s="18"/>
      <c r="K3466" s="18"/>
      <c r="L3466" s="18"/>
      <c r="M3466" s="18"/>
      <c r="N3466"/>
      <c r="O3466"/>
      <c r="P3466"/>
      <c r="Q3466" s="117"/>
    </row>
    <row r="3467" spans="2:17" x14ac:dyDescent="0.25">
      <c r="B3467" s="18"/>
      <c r="C3467" s="18"/>
      <c r="D3467" s="18"/>
      <c r="E3467" s="18"/>
      <c r="F3467" s="18"/>
      <c r="G3467" s="18"/>
      <c r="H3467" s="18"/>
      <c r="I3467" s="18"/>
      <c r="J3467" s="18"/>
      <c r="K3467" s="18"/>
      <c r="L3467" s="18"/>
      <c r="M3467" s="18"/>
      <c r="N3467"/>
      <c r="O3467"/>
      <c r="P3467"/>
      <c r="Q3467" s="117"/>
    </row>
    <row r="3468" spans="2:17" x14ac:dyDescent="0.25">
      <c r="B3468" s="18"/>
      <c r="C3468" s="18"/>
      <c r="D3468" s="18"/>
      <c r="E3468" s="18"/>
      <c r="F3468" s="18"/>
      <c r="G3468" s="18"/>
      <c r="H3468" s="18"/>
      <c r="I3468" s="18"/>
      <c r="J3468" s="18"/>
      <c r="K3468" s="18"/>
      <c r="L3468" s="18"/>
      <c r="M3468" s="18"/>
      <c r="N3468"/>
      <c r="O3468"/>
      <c r="P3468"/>
      <c r="Q3468" s="117"/>
    </row>
    <row r="3469" spans="2:17" x14ac:dyDescent="0.25">
      <c r="B3469" s="18"/>
      <c r="C3469" s="18"/>
      <c r="D3469" s="18"/>
      <c r="E3469" s="18"/>
      <c r="F3469" s="18"/>
      <c r="G3469" s="18"/>
      <c r="H3469" s="18"/>
      <c r="I3469" s="18"/>
      <c r="J3469" s="18"/>
      <c r="K3469" s="18"/>
      <c r="L3469" s="18"/>
      <c r="M3469" s="18"/>
      <c r="N3469"/>
      <c r="O3469"/>
      <c r="P3469"/>
      <c r="Q3469" s="117"/>
    </row>
    <row r="3470" spans="2:17" x14ac:dyDescent="0.25">
      <c r="B3470" s="18"/>
      <c r="C3470" s="18"/>
      <c r="D3470" s="18"/>
      <c r="E3470" s="18"/>
      <c r="F3470" s="18"/>
      <c r="G3470" s="18"/>
      <c r="H3470" s="18"/>
      <c r="I3470" s="18"/>
      <c r="J3470" s="18"/>
      <c r="K3470" s="18"/>
      <c r="L3470" s="18"/>
      <c r="M3470" s="18"/>
      <c r="N3470"/>
      <c r="O3470"/>
      <c r="P3470"/>
      <c r="Q3470" s="117"/>
    </row>
    <row r="3471" spans="2:17" x14ac:dyDescent="0.25">
      <c r="B3471" s="18"/>
      <c r="C3471" s="18"/>
      <c r="D3471" s="18"/>
      <c r="E3471" s="18"/>
      <c r="F3471" s="18"/>
      <c r="G3471" s="18"/>
      <c r="H3471" s="18"/>
      <c r="I3471" s="18"/>
      <c r="J3471" s="18"/>
      <c r="K3471" s="18"/>
      <c r="L3471" s="18"/>
      <c r="M3471" s="18"/>
      <c r="N3471"/>
      <c r="O3471"/>
      <c r="P3471"/>
      <c r="Q3471" s="117"/>
    </row>
    <row r="3472" spans="2:17" x14ac:dyDescent="0.25">
      <c r="B3472" s="18"/>
      <c r="C3472" s="18"/>
      <c r="D3472" s="18"/>
      <c r="E3472" s="18"/>
      <c r="F3472" s="18"/>
      <c r="G3472" s="18"/>
      <c r="H3472" s="18"/>
      <c r="I3472" s="18"/>
      <c r="J3472" s="18"/>
      <c r="K3472" s="18"/>
      <c r="L3472" s="18"/>
      <c r="M3472" s="18"/>
      <c r="N3472"/>
      <c r="O3472"/>
      <c r="P3472"/>
      <c r="Q3472" s="117"/>
    </row>
    <row r="3473" spans="2:17" x14ac:dyDescent="0.25">
      <c r="B3473" s="18"/>
      <c r="C3473" s="18"/>
      <c r="D3473" s="18"/>
      <c r="E3473" s="18"/>
      <c r="F3473" s="18"/>
      <c r="G3473" s="18"/>
      <c r="H3473" s="18"/>
      <c r="I3473" s="18"/>
      <c r="J3473" s="18"/>
      <c r="K3473" s="18"/>
      <c r="L3473" s="18"/>
      <c r="M3473" s="18"/>
      <c r="N3473"/>
      <c r="O3473"/>
      <c r="P3473"/>
      <c r="Q3473" s="117"/>
    </row>
    <row r="3474" spans="2:17" x14ac:dyDescent="0.25">
      <c r="B3474" s="18"/>
      <c r="C3474" s="18"/>
      <c r="D3474" s="18"/>
      <c r="E3474" s="18"/>
      <c r="F3474" s="18"/>
      <c r="G3474" s="18"/>
      <c r="H3474" s="18"/>
      <c r="I3474" s="18"/>
      <c r="J3474" s="18"/>
      <c r="K3474" s="18"/>
      <c r="L3474" s="18"/>
      <c r="M3474" s="18"/>
      <c r="N3474"/>
      <c r="O3474"/>
      <c r="P3474"/>
      <c r="Q3474" s="117"/>
    </row>
    <row r="3475" spans="2:17" x14ac:dyDescent="0.25">
      <c r="B3475" s="18"/>
      <c r="C3475" s="18"/>
      <c r="D3475" s="18"/>
      <c r="E3475" s="18"/>
      <c r="F3475" s="18"/>
      <c r="G3475" s="18"/>
      <c r="H3475" s="18"/>
      <c r="I3475" s="18"/>
      <c r="J3475" s="18"/>
      <c r="K3475" s="18"/>
      <c r="L3475" s="18"/>
      <c r="M3475" s="18"/>
      <c r="N3475"/>
      <c r="O3475"/>
      <c r="P3475"/>
      <c r="Q3475" s="117"/>
    </row>
    <row r="3476" spans="2:17" x14ac:dyDescent="0.25">
      <c r="B3476" s="18"/>
      <c r="C3476" s="18"/>
      <c r="D3476" s="18"/>
      <c r="E3476" s="18"/>
      <c r="F3476" s="18"/>
      <c r="G3476" s="18"/>
      <c r="H3476" s="18"/>
      <c r="I3476" s="18"/>
      <c r="J3476" s="18"/>
      <c r="K3476" s="18"/>
      <c r="L3476" s="18"/>
      <c r="M3476" s="18"/>
      <c r="N3476"/>
      <c r="O3476"/>
      <c r="P3476"/>
      <c r="Q3476" s="117"/>
    </row>
    <row r="3477" spans="2:17" x14ac:dyDescent="0.25">
      <c r="B3477" s="18"/>
      <c r="C3477" s="18"/>
      <c r="D3477" s="18"/>
      <c r="E3477" s="18"/>
      <c r="F3477" s="18"/>
      <c r="G3477" s="18"/>
      <c r="H3477" s="18"/>
      <c r="I3477" s="18"/>
      <c r="J3477" s="18"/>
      <c r="K3477" s="18"/>
      <c r="L3477" s="18"/>
      <c r="M3477" s="18"/>
      <c r="N3477"/>
      <c r="O3477"/>
      <c r="P3477"/>
      <c r="Q3477" s="117"/>
    </row>
    <row r="3478" spans="2:17" x14ac:dyDescent="0.25">
      <c r="B3478" s="18"/>
      <c r="C3478" s="18"/>
      <c r="D3478" s="18"/>
      <c r="E3478" s="18"/>
      <c r="F3478" s="18"/>
      <c r="G3478" s="18"/>
      <c r="H3478" s="18"/>
      <c r="I3478" s="18"/>
      <c r="J3478" s="18"/>
      <c r="K3478" s="18"/>
      <c r="L3478" s="18"/>
      <c r="M3478" s="18"/>
      <c r="N3478"/>
      <c r="O3478"/>
      <c r="P3478"/>
      <c r="Q3478" s="117"/>
    </row>
    <row r="3479" spans="2:17" x14ac:dyDescent="0.25">
      <c r="B3479" s="18"/>
      <c r="C3479" s="18"/>
      <c r="D3479" s="18"/>
      <c r="E3479" s="18"/>
      <c r="F3479" s="18"/>
      <c r="G3479" s="18"/>
      <c r="H3479" s="18"/>
      <c r="I3479" s="18"/>
      <c r="J3479" s="18"/>
      <c r="K3479" s="18"/>
      <c r="L3479" s="18"/>
      <c r="M3479" s="18"/>
      <c r="N3479"/>
      <c r="O3479"/>
      <c r="P3479"/>
      <c r="Q3479" s="117"/>
    </row>
    <row r="3480" spans="2:17" x14ac:dyDescent="0.25">
      <c r="B3480" s="18"/>
      <c r="C3480" s="18"/>
      <c r="D3480" s="18"/>
      <c r="E3480" s="18"/>
      <c r="F3480" s="18"/>
      <c r="G3480" s="18"/>
      <c r="H3480" s="18"/>
      <c r="I3480" s="18"/>
      <c r="J3480" s="18"/>
      <c r="K3480" s="18"/>
      <c r="L3480" s="18"/>
      <c r="M3480" s="18"/>
      <c r="N3480"/>
      <c r="O3480"/>
      <c r="P3480"/>
      <c r="Q3480" s="117"/>
    </row>
    <row r="3481" spans="2:17" x14ac:dyDescent="0.25">
      <c r="B3481" s="18"/>
      <c r="C3481" s="18"/>
      <c r="D3481" s="18"/>
      <c r="E3481" s="18"/>
      <c r="F3481" s="18"/>
      <c r="G3481" s="18"/>
      <c r="H3481" s="18"/>
      <c r="I3481" s="18"/>
      <c r="J3481" s="18"/>
      <c r="K3481" s="18"/>
      <c r="L3481" s="18"/>
      <c r="M3481" s="18"/>
      <c r="N3481"/>
      <c r="O3481"/>
      <c r="P3481"/>
      <c r="Q3481" s="117"/>
    </row>
    <row r="3482" spans="2:17" x14ac:dyDescent="0.25">
      <c r="B3482" s="18"/>
      <c r="C3482" s="18"/>
      <c r="D3482" s="18"/>
      <c r="E3482" s="18"/>
      <c r="F3482" s="18"/>
      <c r="G3482" s="18"/>
      <c r="H3482" s="18"/>
      <c r="I3482" s="18"/>
      <c r="J3482" s="18"/>
      <c r="K3482" s="18"/>
      <c r="L3482" s="18"/>
      <c r="M3482" s="18"/>
      <c r="N3482"/>
      <c r="O3482"/>
      <c r="P3482"/>
      <c r="Q3482" s="117"/>
    </row>
    <row r="3483" spans="2:17" x14ac:dyDescent="0.25">
      <c r="B3483" s="18"/>
      <c r="C3483" s="18"/>
      <c r="D3483" s="18"/>
      <c r="E3483" s="18"/>
      <c r="F3483" s="18"/>
      <c r="G3483" s="18"/>
      <c r="H3483" s="18"/>
      <c r="I3483" s="18"/>
      <c r="J3483" s="18"/>
      <c r="K3483" s="18"/>
      <c r="L3483" s="18"/>
      <c r="M3483" s="18"/>
      <c r="N3483"/>
      <c r="O3483"/>
      <c r="P3483"/>
      <c r="Q3483" s="117"/>
    </row>
    <row r="3484" spans="2:17" x14ac:dyDescent="0.25">
      <c r="B3484" s="18"/>
      <c r="C3484" s="18"/>
      <c r="D3484" s="18"/>
      <c r="E3484" s="18"/>
      <c r="F3484" s="18"/>
      <c r="G3484" s="18"/>
      <c r="H3484" s="18"/>
      <c r="I3484" s="18"/>
      <c r="J3484" s="18"/>
      <c r="K3484" s="18"/>
      <c r="L3484" s="18"/>
      <c r="M3484" s="18"/>
      <c r="N3484"/>
      <c r="O3484"/>
      <c r="P3484"/>
      <c r="Q3484" s="117"/>
    </row>
    <row r="3485" spans="2:17" x14ac:dyDescent="0.25">
      <c r="B3485" s="18"/>
      <c r="C3485" s="18"/>
      <c r="D3485" s="18"/>
      <c r="E3485" s="18"/>
      <c r="F3485" s="18"/>
      <c r="G3485" s="18"/>
      <c r="H3485" s="18"/>
      <c r="I3485" s="18"/>
      <c r="J3485" s="18"/>
      <c r="K3485" s="18"/>
      <c r="L3485" s="18"/>
      <c r="M3485" s="18"/>
      <c r="N3485"/>
      <c r="O3485"/>
      <c r="P3485"/>
      <c r="Q3485" s="117"/>
    </row>
    <row r="3486" spans="2:17" x14ac:dyDescent="0.25">
      <c r="B3486" s="18"/>
      <c r="C3486" s="18"/>
      <c r="D3486" s="18"/>
      <c r="E3486" s="18"/>
      <c r="F3486" s="18"/>
      <c r="G3486" s="18"/>
      <c r="H3486" s="18"/>
      <c r="I3486" s="18"/>
      <c r="J3486" s="18"/>
      <c r="K3486" s="18"/>
      <c r="L3486" s="18"/>
      <c r="M3486" s="18"/>
      <c r="N3486"/>
      <c r="O3486"/>
      <c r="P3486"/>
      <c r="Q3486" s="117"/>
    </row>
    <row r="3487" spans="2:17" x14ac:dyDescent="0.25">
      <c r="B3487" s="18"/>
      <c r="C3487" s="18"/>
      <c r="D3487" s="18"/>
      <c r="E3487" s="18"/>
      <c r="F3487" s="18"/>
      <c r="G3487" s="18"/>
      <c r="H3487" s="18"/>
      <c r="I3487" s="18"/>
      <c r="J3487" s="18"/>
      <c r="K3487" s="18"/>
      <c r="L3487" s="18"/>
      <c r="M3487" s="18"/>
      <c r="N3487"/>
      <c r="O3487"/>
      <c r="P3487"/>
      <c r="Q3487" s="117"/>
    </row>
    <row r="3488" spans="2:17" x14ac:dyDescent="0.25">
      <c r="B3488" s="18"/>
      <c r="C3488" s="18"/>
      <c r="D3488" s="18"/>
      <c r="E3488" s="18"/>
      <c r="F3488" s="18"/>
      <c r="G3488" s="18"/>
      <c r="H3488" s="18"/>
      <c r="I3488" s="18"/>
      <c r="J3488" s="18"/>
      <c r="K3488" s="18"/>
      <c r="L3488" s="18"/>
      <c r="M3488" s="18"/>
      <c r="N3488"/>
      <c r="O3488"/>
      <c r="P3488"/>
      <c r="Q3488" s="117"/>
    </row>
    <row r="3489" spans="2:17" x14ac:dyDescent="0.25">
      <c r="B3489" s="18"/>
      <c r="C3489" s="18"/>
      <c r="D3489" s="18"/>
      <c r="E3489" s="18"/>
      <c r="F3489" s="18"/>
      <c r="G3489" s="18"/>
      <c r="H3489" s="18"/>
      <c r="I3489" s="18"/>
      <c r="J3489" s="18"/>
      <c r="K3489" s="18"/>
      <c r="L3489" s="18"/>
      <c r="M3489" s="18"/>
      <c r="N3489"/>
      <c r="O3489"/>
      <c r="P3489"/>
      <c r="Q3489" s="117"/>
    </row>
    <row r="3490" spans="2:17" x14ac:dyDescent="0.25">
      <c r="B3490" s="18"/>
      <c r="C3490" s="18"/>
      <c r="D3490" s="18"/>
      <c r="E3490" s="18"/>
      <c r="F3490" s="18"/>
      <c r="G3490" s="18"/>
      <c r="H3490" s="18"/>
      <c r="I3490" s="18"/>
      <c r="J3490" s="18"/>
      <c r="K3490" s="18"/>
      <c r="L3490" s="18"/>
      <c r="M3490" s="18"/>
      <c r="N3490"/>
      <c r="O3490"/>
      <c r="P3490"/>
      <c r="Q3490" s="117"/>
    </row>
    <row r="3491" spans="2:17" x14ac:dyDescent="0.25">
      <c r="B3491" s="18"/>
      <c r="C3491" s="18"/>
      <c r="D3491" s="18"/>
      <c r="E3491" s="18"/>
      <c r="F3491" s="18"/>
      <c r="G3491" s="18"/>
      <c r="H3491" s="18"/>
      <c r="I3491" s="18"/>
      <c r="J3491" s="18"/>
      <c r="K3491" s="18"/>
      <c r="L3491" s="18"/>
      <c r="M3491" s="18"/>
      <c r="N3491"/>
      <c r="O3491"/>
      <c r="P3491"/>
      <c r="Q3491" s="117"/>
    </row>
    <row r="3492" spans="2:17" x14ac:dyDescent="0.25">
      <c r="B3492" s="18"/>
      <c r="C3492" s="18"/>
      <c r="D3492" s="18"/>
      <c r="E3492" s="18"/>
      <c r="F3492" s="18"/>
      <c r="G3492" s="18"/>
      <c r="H3492" s="18"/>
      <c r="I3492" s="18"/>
      <c r="J3492" s="18"/>
      <c r="K3492" s="18"/>
      <c r="L3492" s="18"/>
      <c r="M3492" s="18"/>
      <c r="N3492"/>
      <c r="O3492"/>
      <c r="P3492"/>
      <c r="Q3492" s="117"/>
    </row>
    <row r="3493" spans="2:17" x14ac:dyDescent="0.25">
      <c r="B3493" s="18"/>
      <c r="C3493" s="18"/>
      <c r="D3493" s="18"/>
      <c r="E3493" s="18"/>
      <c r="F3493" s="18"/>
      <c r="G3493" s="18"/>
      <c r="H3493" s="18"/>
      <c r="I3493" s="18"/>
      <c r="J3493" s="18"/>
      <c r="K3493" s="18"/>
      <c r="L3493" s="18"/>
      <c r="M3493" s="18"/>
      <c r="N3493"/>
      <c r="O3493"/>
      <c r="P3493"/>
      <c r="Q3493" s="117"/>
    </row>
    <row r="3494" spans="2:17" x14ac:dyDescent="0.25">
      <c r="B3494" s="18"/>
      <c r="C3494" s="18"/>
      <c r="D3494" s="18"/>
      <c r="E3494" s="18"/>
      <c r="F3494" s="18"/>
      <c r="G3494" s="18"/>
      <c r="H3494" s="18"/>
      <c r="I3494" s="18"/>
      <c r="J3494" s="18"/>
      <c r="K3494" s="18"/>
      <c r="L3494" s="18"/>
      <c r="M3494" s="18"/>
      <c r="N3494"/>
      <c r="O3494"/>
      <c r="P3494"/>
      <c r="Q3494" s="117"/>
    </row>
    <row r="3495" spans="2:17" x14ac:dyDescent="0.25">
      <c r="B3495" s="18"/>
      <c r="C3495" s="18"/>
      <c r="D3495" s="18"/>
      <c r="E3495" s="18"/>
      <c r="F3495" s="18"/>
      <c r="G3495" s="18"/>
      <c r="H3495" s="18"/>
      <c r="I3495" s="18"/>
      <c r="J3495" s="18"/>
      <c r="K3495" s="18"/>
      <c r="L3495" s="18"/>
      <c r="M3495" s="18"/>
      <c r="N3495"/>
      <c r="O3495"/>
      <c r="P3495"/>
      <c r="Q3495" s="117"/>
    </row>
    <row r="3496" spans="2:17" x14ac:dyDescent="0.25">
      <c r="B3496" s="18"/>
      <c r="C3496" s="18"/>
      <c r="D3496" s="18"/>
      <c r="E3496" s="18"/>
      <c r="F3496" s="18"/>
      <c r="G3496" s="18"/>
      <c r="H3496" s="18"/>
      <c r="I3496" s="18"/>
      <c r="J3496" s="18"/>
      <c r="K3496" s="18"/>
      <c r="L3496" s="18"/>
      <c r="M3496" s="18"/>
      <c r="N3496"/>
      <c r="O3496"/>
      <c r="P3496"/>
      <c r="Q3496" s="117"/>
    </row>
    <row r="3497" spans="2:17" x14ac:dyDescent="0.25">
      <c r="B3497" s="18"/>
      <c r="C3497" s="18"/>
      <c r="D3497" s="18"/>
      <c r="E3497" s="18"/>
      <c r="F3497" s="18"/>
      <c r="G3497" s="18"/>
      <c r="H3497" s="18"/>
      <c r="I3497" s="18"/>
      <c r="J3497" s="18"/>
      <c r="K3497" s="18"/>
      <c r="L3497" s="18"/>
      <c r="M3497" s="18"/>
      <c r="N3497"/>
      <c r="O3497"/>
      <c r="P3497"/>
      <c r="Q3497" s="117"/>
    </row>
    <row r="3498" spans="2:17" x14ac:dyDescent="0.25">
      <c r="B3498" s="18"/>
      <c r="C3498" s="18"/>
      <c r="D3498" s="18"/>
      <c r="E3498" s="18"/>
      <c r="F3498" s="18"/>
      <c r="G3498" s="18"/>
      <c r="H3498" s="18"/>
      <c r="I3498" s="18"/>
      <c r="J3498" s="18"/>
      <c r="K3498" s="18"/>
      <c r="L3498" s="18"/>
      <c r="M3498" s="18"/>
      <c r="N3498"/>
      <c r="O3498"/>
      <c r="P3498"/>
      <c r="Q3498" s="117"/>
    </row>
    <row r="3499" spans="2:17" x14ac:dyDescent="0.25">
      <c r="B3499" s="18"/>
      <c r="C3499" s="18"/>
      <c r="D3499" s="18"/>
      <c r="E3499" s="18"/>
      <c r="F3499" s="18"/>
      <c r="G3499" s="18"/>
      <c r="H3499" s="18"/>
      <c r="I3499" s="18"/>
      <c r="J3499" s="18"/>
      <c r="K3499" s="18"/>
      <c r="L3499" s="18"/>
      <c r="M3499" s="18"/>
      <c r="N3499"/>
      <c r="O3499"/>
      <c r="P3499"/>
      <c r="Q3499" s="117"/>
    </row>
    <row r="3500" spans="2:17" x14ac:dyDescent="0.25">
      <c r="B3500" s="18"/>
      <c r="C3500" s="18"/>
      <c r="D3500" s="18"/>
      <c r="E3500" s="18"/>
      <c r="F3500" s="18"/>
      <c r="G3500" s="18"/>
      <c r="H3500" s="18"/>
      <c r="I3500" s="18"/>
      <c r="J3500" s="18"/>
      <c r="K3500" s="18"/>
      <c r="L3500" s="18"/>
      <c r="M3500" s="18"/>
      <c r="N3500"/>
      <c r="O3500"/>
      <c r="P3500"/>
      <c r="Q3500" s="117"/>
    </row>
    <row r="3501" spans="2:17" x14ac:dyDescent="0.25">
      <c r="B3501" s="18"/>
      <c r="C3501" s="18"/>
      <c r="D3501" s="18"/>
      <c r="E3501" s="18"/>
      <c r="F3501" s="18"/>
      <c r="G3501" s="18"/>
      <c r="H3501" s="18"/>
      <c r="I3501" s="18"/>
      <c r="J3501" s="18"/>
      <c r="K3501" s="18"/>
      <c r="L3501" s="18"/>
      <c r="M3501" s="18"/>
      <c r="N3501"/>
      <c r="O3501"/>
      <c r="P3501"/>
      <c r="Q3501" s="117"/>
    </row>
    <row r="3502" spans="2:17" x14ac:dyDescent="0.25">
      <c r="B3502" s="18"/>
      <c r="C3502" s="18"/>
      <c r="D3502" s="18"/>
      <c r="E3502" s="18"/>
      <c r="F3502" s="18"/>
      <c r="G3502" s="18"/>
      <c r="H3502" s="18"/>
      <c r="I3502" s="18"/>
      <c r="J3502" s="18"/>
      <c r="K3502" s="18"/>
      <c r="L3502" s="18"/>
      <c r="M3502" s="18"/>
      <c r="N3502"/>
      <c r="O3502"/>
      <c r="P3502"/>
      <c r="Q3502" s="117"/>
    </row>
    <row r="3503" spans="2:17" x14ac:dyDescent="0.25">
      <c r="B3503" s="18"/>
      <c r="C3503" s="18"/>
      <c r="D3503" s="18"/>
      <c r="E3503" s="18"/>
      <c r="F3503" s="18"/>
      <c r="G3503" s="18"/>
      <c r="H3503" s="18"/>
      <c r="I3503" s="18"/>
      <c r="J3503" s="18"/>
      <c r="K3503" s="18"/>
      <c r="L3503" s="18"/>
      <c r="M3503" s="18"/>
      <c r="N3503"/>
      <c r="O3503"/>
      <c r="P3503"/>
      <c r="Q3503" s="117"/>
    </row>
    <row r="3504" spans="2:17" x14ac:dyDescent="0.25">
      <c r="B3504" s="18"/>
      <c r="C3504" s="18"/>
      <c r="D3504" s="18"/>
      <c r="E3504" s="18"/>
      <c r="F3504" s="18"/>
      <c r="G3504" s="18"/>
      <c r="H3504" s="18"/>
      <c r="I3504" s="18"/>
      <c r="J3504" s="18"/>
      <c r="K3504" s="18"/>
      <c r="L3504" s="18"/>
      <c r="M3504" s="18"/>
      <c r="N3504"/>
      <c r="O3504"/>
      <c r="P3504"/>
      <c r="Q3504" s="117"/>
    </row>
    <row r="3505" spans="2:17" x14ac:dyDescent="0.25">
      <c r="B3505" s="18"/>
      <c r="C3505" s="18"/>
      <c r="D3505" s="18"/>
      <c r="E3505" s="18"/>
      <c r="F3505" s="18"/>
      <c r="G3505" s="18"/>
      <c r="H3505" s="18"/>
      <c r="I3505" s="18"/>
      <c r="J3505" s="18"/>
      <c r="K3505" s="18"/>
      <c r="L3505" s="18"/>
      <c r="M3505" s="18"/>
      <c r="N3505"/>
      <c r="O3505"/>
      <c r="P3505"/>
      <c r="Q3505" s="117"/>
    </row>
    <row r="3506" spans="2:17" x14ac:dyDescent="0.25">
      <c r="B3506" s="18"/>
      <c r="C3506" s="18"/>
      <c r="D3506" s="18"/>
      <c r="E3506" s="18"/>
      <c r="F3506" s="18"/>
      <c r="G3506" s="18"/>
      <c r="H3506" s="18"/>
      <c r="I3506" s="18"/>
      <c r="J3506" s="18"/>
      <c r="K3506" s="18"/>
      <c r="L3506" s="18"/>
      <c r="M3506" s="18"/>
      <c r="N3506"/>
      <c r="O3506"/>
      <c r="P3506"/>
      <c r="Q3506" s="117"/>
    </row>
    <row r="3507" spans="2:17" x14ac:dyDescent="0.25">
      <c r="B3507" s="18"/>
      <c r="C3507" s="18"/>
      <c r="D3507" s="18"/>
      <c r="E3507" s="18"/>
      <c r="F3507" s="18"/>
      <c r="G3507" s="18"/>
      <c r="H3507" s="18"/>
      <c r="I3507" s="18"/>
      <c r="J3507" s="18"/>
      <c r="K3507" s="18"/>
      <c r="L3507" s="18"/>
      <c r="M3507" s="18"/>
      <c r="N3507"/>
      <c r="O3507"/>
      <c r="P3507"/>
      <c r="Q3507" s="117"/>
    </row>
    <row r="3508" spans="2:17" x14ac:dyDescent="0.25">
      <c r="B3508" s="18"/>
      <c r="C3508" s="18"/>
      <c r="D3508" s="18"/>
      <c r="E3508" s="18"/>
      <c r="F3508" s="18"/>
      <c r="G3508" s="18"/>
      <c r="H3508" s="18"/>
      <c r="I3508" s="18"/>
      <c r="J3508" s="18"/>
      <c r="K3508" s="18"/>
      <c r="L3508" s="18"/>
      <c r="M3508" s="18"/>
      <c r="N3508"/>
      <c r="O3508"/>
      <c r="P3508"/>
      <c r="Q3508" s="117"/>
    </row>
    <row r="3509" spans="2:17" x14ac:dyDescent="0.25">
      <c r="B3509" s="18"/>
      <c r="C3509" s="18"/>
      <c r="D3509" s="18"/>
      <c r="E3509" s="18"/>
      <c r="F3509" s="18"/>
      <c r="G3509" s="18"/>
      <c r="H3509" s="18"/>
      <c r="I3509" s="18"/>
      <c r="J3509" s="18"/>
      <c r="K3509" s="18"/>
      <c r="L3509" s="18"/>
      <c r="M3509" s="18"/>
      <c r="N3509"/>
      <c r="O3509"/>
      <c r="P3509"/>
      <c r="Q3509" s="117"/>
    </row>
    <row r="3510" spans="2:17" x14ac:dyDescent="0.25">
      <c r="B3510" s="18"/>
      <c r="C3510" s="18"/>
      <c r="D3510" s="18"/>
      <c r="E3510" s="18"/>
      <c r="F3510" s="18"/>
      <c r="G3510" s="18"/>
      <c r="H3510" s="18"/>
      <c r="I3510" s="18"/>
      <c r="J3510" s="18"/>
      <c r="K3510" s="18"/>
      <c r="L3510" s="18"/>
      <c r="M3510" s="18"/>
      <c r="N3510"/>
      <c r="O3510"/>
      <c r="P3510"/>
      <c r="Q3510" s="117"/>
    </row>
    <row r="3511" spans="2:17" x14ac:dyDescent="0.25">
      <c r="B3511" s="18"/>
      <c r="C3511" s="18"/>
      <c r="D3511" s="18"/>
      <c r="E3511" s="18"/>
      <c r="F3511" s="18"/>
      <c r="G3511" s="18"/>
      <c r="H3511" s="18"/>
      <c r="I3511" s="18"/>
      <c r="J3511" s="18"/>
      <c r="K3511" s="18"/>
      <c r="L3511" s="18"/>
      <c r="M3511" s="18"/>
      <c r="N3511"/>
      <c r="O3511"/>
      <c r="P3511"/>
      <c r="Q3511" s="117"/>
    </row>
    <row r="3512" spans="2:17" x14ac:dyDescent="0.25">
      <c r="B3512" s="18"/>
      <c r="C3512" s="18"/>
      <c r="D3512" s="18"/>
      <c r="E3512" s="18"/>
      <c r="F3512" s="18"/>
      <c r="G3512" s="18"/>
      <c r="H3512" s="18"/>
      <c r="I3512" s="18"/>
      <c r="J3512" s="18"/>
      <c r="K3512" s="18"/>
      <c r="L3512" s="18"/>
      <c r="M3512" s="18"/>
      <c r="N3512"/>
      <c r="O3512"/>
      <c r="P3512"/>
      <c r="Q3512" s="117"/>
    </row>
    <row r="3513" spans="2:17" x14ac:dyDescent="0.25">
      <c r="B3513" s="18"/>
      <c r="C3513" s="18"/>
      <c r="D3513" s="18"/>
      <c r="E3513" s="18"/>
      <c r="F3513" s="18"/>
      <c r="G3513" s="18"/>
      <c r="H3513" s="18"/>
      <c r="I3513" s="18"/>
      <c r="J3513" s="18"/>
      <c r="K3513" s="18"/>
      <c r="L3513" s="18"/>
      <c r="M3513" s="18"/>
      <c r="N3513"/>
      <c r="O3513"/>
      <c r="P3513"/>
      <c r="Q3513" s="117"/>
    </row>
    <row r="3514" spans="2:17" x14ac:dyDescent="0.25">
      <c r="B3514" s="18"/>
      <c r="C3514" s="18"/>
      <c r="D3514" s="18"/>
      <c r="E3514" s="18"/>
      <c r="F3514" s="18"/>
      <c r="G3514" s="18"/>
      <c r="H3514" s="18"/>
      <c r="I3514" s="18"/>
      <c r="J3514" s="18"/>
      <c r="K3514" s="18"/>
      <c r="L3514" s="18"/>
      <c r="M3514" s="18"/>
      <c r="N3514"/>
      <c r="O3514"/>
      <c r="P3514"/>
      <c r="Q3514" s="117"/>
    </row>
    <row r="3515" spans="2:17" x14ac:dyDescent="0.25">
      <c r="B3515" s="18"/>
      <c r="C3515" s="18"/>
      <c r="D3515" s="18"/>
      <c r="E3515" s="18"/>
      <c r="F3515" s="18"/>
      <c r="G3515" s="18"/>
      <c r="H3515" s="18"/>
      <c r="I3515" s="18"/>
      <c r="J3515" s="18"/>
      <c r="K3515" s="18"/>
      <c r="L3515" s="18"/>
      <c r="M3515" s="18"/>
      <c r="N3515"/>
      <c r="O3515"/>
      <c r="P3515"/>
      <c r="Q3515" s="117"/>
    </row>
    <row r="3516" spans="2:17" x14ac:dyDescent="0.25">
      <c r="B3516" s="18"/>
      <c r="C3516" s="18"/>
      <c r="D3516" s="18"/>
      <c r="E3516" s="18"/>
      <c r="F3516" s="18"/>
      <c r="G3516" s="18"/>
      <c r="H3516" s="18"/>
      <c r="I3516" s="18"/>
      <c r="J3516" s="18"/>
      <c r="K3516" s="18"/>
      <c r="L3516" s="18"/>
      <c r="M3516" s="18"/>
      <c r="N3516"/>
      <c r="O3516"/>
      <c r="P3516"/>
      <c r="Q3516" s="117"/>
    </row>
    <row r="3517" spans="2:17" x14ac:dyDescent="0.25">
      <c r="B3517" s="18"/>
      <c r="C3517" s="18"/>
      <c r="D3517" s="18"/>
      <c r="E3517" s="18"/>
      <c r="F3517" s="18"/>
      <c r="G3517" s="18"/>
      <c r="H3517" s="18"/>
      <c r="I3517" s="18"/>
      <c r="J3517" s="18"/>
      <c r="K3517" s="18"/>
      <c r="L3517" s="18"/>
      <c r="M3517" s="18"/>
      <c r="N3517"/>
      <c r="O3517"/>
      <c r="P3517"/>
      <c r="Q3517" s="117"/>
    </row>
    <row r="3518" spans="2:17" x14ac:dyDescent="0.25">
      <c r="B3518" s="18"/>
      <c r="C3518" s="18"/>
      <c r="D3518" s="18"/>
      <c r="E3518" s="18"/>
      <c r="F3518" s="18"/>
      <c r="G3518" s="18"/>
      <c r="H3518" s="18"/>
      <c r="I3518" s="18"/>
      <c r="J3518" s="18"/>
      <c r="K3518" s="18"/>
      <c r="L3518" s="18"/>
      <c r="M3518" s="18"/>
      <c r="N3518"/>
      <c r="O3518"/>
      <c r="P3518"/>
      <c r="Q3518" s="117"/>
    </row>
    <row r="3519" spans="2:17" x14ac:dyDescent="0.25">
      <c r="B3519" s="18"/>
      <c r="C3519" s="18"/>
      <c r="D3519" s="18"/>
      <c r="E3519" s="18"/>
      <c r="F3519" s="18"/>
      <c r="G3519" s="18"/>
      <c r="H3519" s="18"/>
      <c r="I3519" s="18"/>
      <c r="J3519" s="18"/>
      <c r="K3519" s="18"/>
      <c r="L3519" s="18"/>
      <c r="M3519" s="18"/>
      <c r="N3519"/>
      <c r="O3519"/>
      <c r="P3519"/>
      <c r="Q3519" s="117"/>
    </row>
    <row r="3520" spans="2:17" x14ac:dyDescent="0.25">
      <c r="B3520" s="18"/>
      <c r="C3520" s="18"/>
      <c r="D3520" s="18"/>
      <c r="E3520" s="18"/>
      <c r="F3520" s="18"/>
      <c r="G3520" s="18"/>
      <c r="H3520" s="18"/>
      <c r="I3520" s="18"/>
      <c r="J3520" s="18"/>
      <c r="K3520" s="18"/>
      <c r="L3520" s="18"/>
      <c r="M3520" s="18"/>
      <c r="N3520"/>
      <c r="O3520"/>
      <c r="P3520"/>
      <c r="Q3520" s="117"/>
    </row>
    <row r="3521" spans="2:17" x14ac:dyDescent="0.25">
      <c r="B3521" s="18"/>
      <c r="C3521" s="18"/>
      <c r="D3521" s="18"/>
      <c r="E3521" s="18"/>
      <c r="F3521" s="18"/>
      <c r="G3521" s="18"/>
      <c r="H3521" s="18"/>
      <c r="I3521" s="18"/>
      <c r="J3521" s="18"/>
      <c r="K3521" s="18"/>
      <c r="L3521" s="18"/>
      <c r="M3521" s="18"/>
      <c r="N3521"/>
      <c r="O3521"/>
      <c r="P3521"/>
      <c r="Q3521" s="117"/>
    </row>
    <row r="3522" spans="2:17" x14ac:dyDescent="0.25">
      <c r="B3522" s="18"/>
      <c r="C3522" s="18"/>
      <c r="D3522" s="18"/>
      <c r="E3522" s="18"/>
      <c r="F3522" s="18"/>
      <c r="G3522" s="18"/>
      <c r="H3522" s="18"/>
      <c r="I3522" s="18"/>
      <c r="J3522" s="18"/>
      <c r="K3522" s="18"/>
      <c r="L3522" s="18"/>
      <c r="M3522" s="18"/>
      <c r="N3522"/>
      <c r="O3522"/>
      <c r="P3522"/>
      <c r="Q3522" s="117"/>
    </row>
    <row r="3523" spans="2:17" x14ac:dyDescent="0.25">
      <c r="B3523" s="18"/>
      <c r="C3523" s="18"/>
      <c r="D3523" s="18"/>
      <c r="E3523" s="18"/>
      <c r="F3523" s="18"/>
      <c r="G3523" s="18"/>
      <c r="H3523" s="18"/>
      <c r="I3523" s="18"/>
      <c r="J3523" s="18"/>
      <c r="K3523" s="18"/>
      <c r="L3523" s="18"/>
      <c r="M3523" s="18"/>
      <c r="N3523"/>
      <c r="O3523"/>
      <c r="P3523"/>
      <c r="Q3523" s="117"/>
    </row>
    <row r="3524" spans="2:17" x14ac:dyDescent="0.25">
      <c r="B3524" s="18"/>
      <c r="C3524" s="18"/>
      <c r="D3524" s="18"/>
      <c r="E3524" s="18"/>
      <c r="F3524" s="18"/>
      <c r="G3524" s="18"/>
      <c r="H3524" s="18"/>
      <c r="I3524" s="18"/>
      <c r="J3524" s="18"/>
      <c r="K3524" s="18"/>
      <c r="L3524" s="18"/>
      <c r="M3524" s="18"/>
      <c r="N3524"/>
      <c r="O3524"/>
      <c r="P3524"/>
      <c r="Q3524" s="117"/>
    </row>
    <row r="3525" spans="2:17" x14ac:dyDescent="0.25">
      <c r="B3525" s="18"/>
      <c r="C3525" s="18"/>
      <c r="D3525" s="18"/>
      <c r="E3525" s="18"/>
      <c r="F3525" s="18"/>
      <c r="G3525" s="18"/>
      <c r="H3525" s="18"/>
      <c r="I3525" s="18"/>
      <c r="J3525" s="18"/>
      <c r="K3525" s="18"/>
      <c r="L3525" s="18"/>
      <c r="M3525" s="18"/>
      <c r="N3525"/>
      <c r="O3525"/>
      <c r="P3525"/>
      <c r="Q3525" s="117"/>
    </row>
    <row r="3526" spans="2:17" x14ac:dyDescent="0.25">
      <c r="B3526" s="18"/>
      <c r="C3526" s="18"/>
      <c r="D3526" s="18"/>
      <c r="E3526" s="18"/>
      <c r="F3526" s="18"/>
      <c r="G3526" s="18"/>
      <c r="H3526" s="18"/>
      <c r="I3526" s="18"/>
      <c r="J3526" s="18"/>
      <c r="K3526" s="18"/>
      <c r="L3526" s="18"/>
      <c r="M3526" s="18"/>
      <c r="N3526"/>
      <c r="O3526"/>
      <c r="P3526"/>
      <c r="Q3526" s="117"/>
    </row>
    <row r="3527" spans="2:17" x14ac:dyDescent="0.25">
      <c r="B3527" s="18"/>
      <c r="C3527" s="18"/>
      <c r="D3527" s="18"/>
      <c r="E3527" s="18"/>
      <c r="F3527" s="18"/>
      <c r="G3527" s="18"/>
      <c r="H3527" s="18"/>
      <c r="I3527" s="18"/>
      <c r="J3527" s="18"/>
      <c r="K3527" s="18"/>
      <c r="L3527" s="18"/>
      <c r="M3527" s="18"/>
      <c r="N3527"/>
      <c r="O3527"/>
      <c r="P3527"/>
      <c r="Q3527" s="117"/>
    </row>
    <row r="3528" spans="2:17" x14ac:dyDescent="0.25">
      <c r="B3528" s="18"/>
      <c r="C3528" s="18"/>
      <c r="D3528" s="18"/>
      <c r="E3528" s="18"/>
      <c r="F3528" s="18"/>
      <c r="G3528" s="18"/>
      <c r="H3528" s="18"/>
      <c r="I3528" s="18"/>
      <c r="J3528" s="18"/>
      <c r="K3528" s="18"/>
      <c r="L3528" s="18"/>
      <c r="M3528" s="18"/>
      <c r="N3528"/>
      <c r="O3528"/>
      <c r="P3528"/>
      <c r="Q3528" s="117"/>
    </row>
    <row r="3529" spans="2:17" x14ac:dyDescent="0.25">
      <c r="B3529" s="18"/>
      <c r="C3529" s="18"/>
      <c r="D3529" s="18"/>
      <c r="E3529" s="18"/>
      <c r="F3529" s="18"/>
      <c r="G3529" s="18"/>
      <c r="H3529" s="18"/>
      <c r="I3529" s="18"/>
      <c r="J3529" s="18"/>
      <c r="K3529" s="18"/>
      <c r="L3529" s="18"/>
      <c r="M3529" s="18"/>
      <c r="N3529"/>
      <c r="O3529"/>
      <c r="P3529"/>
      <c r="Q3529" s="117"/>
    </row>
    <row r="3530" spans="2:17" x14ac:dyDescent="0.25">
      <c r="B3530" s="18"/>
      <c r="C3530" s="18"/>
      <c r="D3530" s="18"/>
      <c r="E3530" s="18"/>
      <c r="F3530" s="18"/>
      <c r="G3530" s="18"/>
      <c r="H3530" s="18"/>
      <c r="I3530" s="18"/>
      <c r="J3530" s="18"/>
      <c r="K3530" s="18"/>
      <c r="L3530" s="18"/>
      <c r="M3530" s="18"/>
      <c r="N3530"/>
      <c r="O3530"/>
      <c r="P3530"/>
      <c r="Q3530" s="117"/>
    </row>
    <row r="3531" spans="2:17" x14ac:dyDescent="0.25">
      <c r="B3531" s="18"/>
      <c r="C3531" s="18"/>
      <c r="D3531" s="18"/>
      <c r="E3531" s="18"/>
      <c r="F3531" s="18"/>
      <c r="G3531" s="18"/>
      <c r="H3531" s="18"/>
      <c r="I3531" s="18"/>
      <c r="J3531" s="18"/>
      <c r="K3531" s="18"/>
      <c r="L3531" s="18"/>
      <c r="M3531" s="18"/>
      <c r="N3531"/>
      <c r="O3531"/>
      <c r="P3531"/>
      <c r="Q3531" s="117"/>
    </row>
    <row r="3532" spans="2:17" x14ac:dyDescent="0.25">
      <c r="B3532" s="18"/>
      <c r="C3532" s="18"/>
      <c r="D3532" s="18"/>
      <c r="E3532" s="18"/>
      <c r="F3532" s="18"/>
      <c r="G3532" s="18"/>
      <c r="H3532" s="18"/>
      <c r="I3532" s="18"/>
      <c r="J3532" s="18"/>
      <c r="K3532" s="18"/>
      <c r="L3532" s="18"/>
      <c r="M3532" s="18"/>
      <c r="N3532"/>
      <c r="O3532"/>
      <c r="P3532"/>
      <c r="Q3532" s="117"/>
    </row>
    <row r="3533" spans="2:17" x14ac:dyDescent="0.25">
      <c r="B3533" s="18"/>
      <c r="C3533" s="18"/>
      <c r="D3533" s="18"/>
      <c r="E3533" s="18"/>
      <c r="F3533" s="18"/>
      <c r="G3533" s="18"/>
      <c r="H3533" s="18"/>
      <c r="I3533" s="18"/>
      <c r="J3533" s="18"/>
      <c r="K3533" s="18"/>
      <c r="L3533" s="18"/>
      <c r="M3533" s="18"/>
      <c r="N3533"/>
      <c r="O3533"/>
      <c r="P3533"/>
      <c r="Q3533" s="117"/>
    </row>
    <row r="3534" spans="2:17" x14ac:dyDescent="0.25">
      <c r="B3534" s="18"/>
      <c r="C3534" s="18"/>
      <c r="D3534" s="18"/>
      <c r="E3534" s="18"/>
      <c r="F3534" s="18"/>
      <c r="G3534" s="18"/>
      <c r="H3534" s="18"/>
      <c r="I3534" s="18"/>
      <c r="J3534" s="18"/>
      <c r="K3534" s="18"/>
      <c r="L3534" s="18"/>
      <c r="M3534" s="18"/>
      <c r="N3534"/>
      <c r="O3534"/>
      <c r="P3534"/>
      <c r="Q3534" s="117"/>
    </row>
    <row r="3535" spans="2:17" x14ac:dyDescent="0.25">
      <c r="B3535" s="18"/>
      <c r="C3535" s="18"/>
      <c r="D3535" s="18"/>
      <c r="E3535" s="18"/>
      <c r="F3535" s="18"/>
      <c r="G3535" s="18"/>
      <c r="H3535" s="18"/>
      <c r="I3535" s="18"/>
      <c r="J3535" s="18"/>
      <c r="K3535" s="18"/>
      <c r="L3535" s="18"/>
      <c r="M3535" s="18"/>
      <c r="N3535"/>
      <c r="O3535"/>
      <c r="P3535"/>
      <c r="Q3535" s="117"/>
    </row>
    <row r="3536" spans="2:17" x14ac:dyDescent="0.25">
      <c r="B3536" s="18"/>
      <c r="C3536" s="18"/>
      <c r="D3536" s="18"/>
      <c r="E3536" s="18"/>
      <c r="F3536" s="18"/>
      <c r="G3536" s="18"/>
      <c r="H3536" s="18"/>
      <c r="I3536" s="18"/>
      <c r="J3536" s="18"/>
      <c r="K3536" s="18"/>
      <c r="L3536" s="18"/>
      <c r="M3536" s="18"/>
      <c r="N3536"/>
      <c r="O3536"/>
      <c r="P3536"/>
      <c r="Q3536" s="117"/>
    </row>
    <row r="3537" spans="2:17" x14ac:dyDescent="0.25">
      <c r="B3537" s="18"/>
      <c r="C3537" s="18"/>
      <c r="D3537" s="18"/>
      <c r="E3537" s="18"/>
      <c r="F3537" s="18"/>
      <c r="G3537" s="18"/>
      <c r="H3537" s="18"/>
      <c r="I3537" s="18"/>
      <c r="J3537" s="18"/>
      <c r="K3537" s="18"/>
      <c r="L3537" s="18"/>
      <c r="M3537" s="18"/>
      <c r="N3537"/>
      <c r="O3537"/>
      <c r="P3537"/>
      <c r="Q3537" s="117"/>
    </row>
    <row r="3538" spans="2:17" x14ac:dyDescent="0.25">
      <c r="B3538" s="18"/>
      <c r="C3538" s="18"/>
      <c r="D3538" s="18"/>
      <c r="E3538" s="18"/>
      <c r="F3538" s="18"/>
      <c r="G3538" s="18"/>
      <c r="H3538" s="18"/>
      <c r="I3538" s="18"/>
      <c r="J3538" s="18"/>
      <c r="K3538" s="18"/>
      <c r="L3538" s="18"/>
      <c r="M3538" s="18"/>
      <c r="N3538"/>
      <c r="O3538"/>
      <c r="P3538"/>
      <c r="Q3538" s="117"/>
    </row>
    <row r="3539" spans="2:17" x14ac:dyDescent="0.25">
      <c r="B3539" s="18"/>
      <c r="C3539" s="18"/>
      <c r="D3539" s="18"/>
      <c r="E3539" s="18"/>
      <c r="F3539" s="18"/>
      <c r="G3539" s="18"/>
      <c r="H3539" s="18"/>
      <c r="I3539" s="18"/>
      <c r="J3539" s="18"/>
      <c r="K3539" s="18"/>
      <c r="L3539" s="18"/>
      <c r="M3539" s="18"/>
      <c r="N3539"/>
      <c r="O3539"/>
      <c r="P3539"/>
      <c r="Q3539" s="117"/>
    </row>
    <row r="3540" spans="2:17" x14ac:dyDescent="0.25">
      <c r="B3540" s="18"/>
      <c r="C3540" s="18"/>
      <c r="D3540" s="18"/>
      <c r="E3540" s="18"/>
      <c r="F3540" s="18"/>
      <c r="G3540" s="18"/>
      <c r="H3540" s="18"/>
      <c r="I3540" s="18"/>
      <c r="J3540" s="18"/>
      <c r="K3540" s="18"/>
      <c r="L3540" s="18"/>
      <c r="M3540" s="18"/>
      <c r="N3540"/>
      <c r="O3540"/>
      <c r="P3540"/>
      <c r="Q3540" s="117"/>
    </row>
    <row r="3541" spans="2:17" x14ac:dyDescent="0.25">
      <c r="B3541" s="18"/>
      <c r="C3541" s="18"/>
      <c r="D3541" s="18"/>
      <c r="E3541" s="18"/>
      <c r="F3541" s="18"/>
      <c r="G3541" s="18"/>
      <c r="H3541" s="18"/>
      <c r="I3541" s="18"/>
      <c r="J3541" s="18"/>
      <c r="K3541" s="18"/>
      <c r="L3541" s="18"/>
      <c r="M3541" s="18"/>
      <c r="N3541"/>
      <c r="O3541"/>
      <c r="P3541"/>
      <c r="Q3541" s="117"/>
    </row>
    <row r="3542" spans="2:17" x14ac:dyDescent="0.25">
      <c r="B3542" s="18"/>
      <c r="C3542" s="18"/>
      <c r="D3542" s="18"/>
      <c r="E3542" s="18"/>
      <c r="F3542" s="18"/>
      <c r="G3542" s="18"/>
      <c r="H3542" s="18"/>
      <c r="I3542" s="18"/>
      <c r="J3542" s="18"/>
      <c r="K3542" s="18"/>
      <c r="L3542" s="18"/>
      <c r="M3542" s="18"/>
      <c r="N3542"/>
      <c r="O3542"/>
      <c r="P3542"/>
      <c r="Q3542" s="117"/>
    </row>
    <row r="3543" spans="2:17" x14ac:dyDescent="0.25">
      <c r="B3543" s="18"/>
      <c r="C3543" s="18"/>
      <c r="D3543" s="18"/>
      <c r="E3543" s="18"/>
      <c r="F3543" s="18"/>
      <c r="G3543" s="18"/>
      <c r="H3543" s="18"/>
      <c r="I3543" s="18"/>
      <c r="J3543" s="18"/>
      <c r="K3543" s="18"/>
      <c r="L3543" s="18"/>
      <c r="M3543" s="18"/>
      <c r="N3543"/>
      <c r="O3543"/>
      <c r="P3543"/>
      <c r="Q3543" s="117"/>
    </row>
    <row r="3544" spans="2:17" x14ac:dyDescent="0.25">
      <c r="B3544" s="18"/>
      <c r="C3544" s="18"/>
      <c r="D3544" s="18"/>
      <c r="E3544" s="18"/>
      <c r="F3544" s="18"/>
      <c r="G3544" s="18"/>
      <c r="H3544" s="18"/>
      <c r="I3544" s="18"/>
      <c r="J3544" s="18"/>
      <c r="K3544" s="18"/>
      <c r="L3544" s="18"/>
      <c r="M3544" s="18"/>
      <c r="N3544"/>
      <c r="O3544"/>
      <c r="P3544"/>
      <c r="Q3544" s="117"/>
    </row>
    <row r="3545" spans="2:17" x14ac:dyDescent="0.25">
      <c r="B3545" s="18"/>
      <c r="C3545" s="18"/>
      <c r="D3545" s="18"/>
      <c r="E3545" s="18"/>
      <c r="F3545" s="18"/>
      <c r="G3545" s="18"/>
      <c r="H3545" s="18"/>
      <c r="I3545" s="18"/>
      <c r="J3545" s="18"/>
      <c r="K3545" s="18"/>
      <c r="L3545" s="18"/>
      <c r="M3545" s="18"/>
      <c r="N3545"/>
      <c r="O3545"/>
      <c r="P3545"/>
      <c r="Q3545" s="117"/>
    </row>
    <row r="3546" spans="2:17" x14ac:dyDescent="0.25">
      <c r="B3546" s="18"/>
      <c r="C3546" s="18"/>
      <c r="D3546" s="18"/>
      <c r="E3546" s="18"/>
      <c r="F3546" s="18"/>
      <c r="G3546" s="18"/>
      <c r="H3546" s="18"/>
      <c r="I3546" s="18"/>
      <c r="J3546" s="18"/>
      <c r="K3546" s="18"/>
      <c r="L3546" s="18"/>
      <c r="M3546" s="18"/>
      <c r="N3546"/>
      <c r="O3546"/>
      <c r="P3546"/>
      <c r="Q3546" s="117"/>
    </row>
    <row r="3547" spans="2:17" x14ac:dyDescent="0.25">
      <c r="B3547" s="18"/>
      <c r="C3547" s="18"/>
      <c r="D3547" s="18"/>
      <c r="E3547" s="18"/>
      <c r="F3547" s="18"/>
      <c r="G3547" s="18"/>
      <c r="H3547" s="18"/>
      <c r="I3547" s="18"/>
      <c r="J3547" s="18"/>
      <c r="K3547" s="18"/>
      <c r="L3547" s="18"/>
      <c r="M3547" s="18"/>
      <c r="N3547"/>
      <c r="O3547"/>
      <c r="P3547"/>
      <c r="Q3547" s="117"/>
    </row>
    <row r="3548" spans="2:17" x14ac:dyDescent="0.25">
      <c r="B3548" s="18"/>
      <c r="C3548" s="18"/>
      <c r="D3548" s="18"/>
      <c r="E3548" s="18"/>
      <c r="F3548" s="18"/>
      <c r="G3548" s="18"/>
      <c r="H3548" s="18"/>
      <c r="I3548" s="18"/>
      <c r="J3548" s="18"/>
      <c r="K3548" s="18"/>
      <c r="L3548" s="18"/>
      <c r="M3548" s="18"/>
      <c r="N3548"/>
      <c r="O3548"/>
      <c r="P3548"/>
      <c r="Q3548" s="117"/>
    </row>
    <row r="3549" spans="2:17" x14ac:dyDescent="0.25">
      <c r="B3549" s="18"/>
      <c r="C3549" s="18"/>
      <c r="D3549" s="18"/>
      <c r="E3549" s="18"/>
      <c r="F3549" s="18"/>
      <c r="G3549" s="18"/>
      <c r="H3549" s="18"/>
      <c r="I3549" s="18"/>
      <c r="J3549" s="18"/>
      <c r="K3549" s="18"/>
      <c r="L3549" s="18"/>
      <c r="M3549" s="18"/>
      <c r="N3549"/>
      <c r="O3549"/>
      <c r="P3549"/>
      <c r="Q3549" s="117"/>
    </row>
    <row r="3550" spans="2:17" x14ac:dyDescent="0.25">
      <c r="B3550" s="18"/>
      <c r="C3550" s="18"/>
      <c r="D3550" s="18"/>
      <c r="E3550" s="18"/>
      <c r="F3550" s="18"/>
      <c r="G3550" s="18"/>
      <c r="H3550" s="18"/>
      <c r="I3550" s="18"/>
      <c r="J3550" s="18"/>
      <c r="K3550" s="18"/>
      <c r="L3550" s="18"/>
      <c r="M3550" s="18"/>
      <c r="N3550"/>
      <c r="O3550"/>
      <c r="P3550"/>
      <c r="Q3550" s="117"/>
    </row>
    <row r="3551" spans="2:17" x14ac:dyDescent="0.25">
      <c r="B3551" s="18"/>
      <c r="C3551" s="18"/>
      <c r="D3551" s="18"/>
      <c r="E3551" s="18"/>
      <c r="F3551" s="18"/>
      <c r="G3551" s="18"/>
      <c r="H3551" s="18"/>
      <c r="I3551" s="18"/>
      <c r="J3551" s="18"/>
      <c r="K3551" s="18"/>
      <c r="L3551" s="18"/>
      <c r="M3551" s="18"/>
      <c r="N3551"/>
      <c r="O3551"/>
      <c r="P3551"/>
      <c r="Q3551" s="117"/>
    </row>
    <row r="3552" spans="2:17" x14ac:dyDescent="0.25">
      <c r="B3552" s="18"/>
      <c r="C3552" s="18"/>
      <c r="D3552" s="18"/>
      <c r="E3552" s="18"/>
      <c r="F3552" s="18"/>
      <c r="G3552" s="18"/>
      <c r="H3552" s="18"/>
      <c r="I3552" s="18"/>
      <c r="J3552" s="18"/>
      <c r="K3552" s="18"/>
      <c r="L3552" s="18"/>
      <c r="M3552" s="18"/>
      <c r="N3552"/>
      <c r="O3552"/>
      <c r="P3552"/>
      <c r="Q3552" s="117"/>
    </row>
    <row r="3553" spans="2:17" x14ac:dyDescent="0.25">
      <c r="B3553" s="18"/>
      <c r="C3553" s="18"/>
      <c r="D3553" s="18"/>
      <c r="E3553" s="18"/>
      <c r="F3553" s="18"/>
      <c r="G3553" s="18"/>
      <c r="H3553" s="18"/>
      <c r="I3553" s="18"/>
      <c r="J3553" s="18"/>
      <c r="K3553" s="18"/>
      <c r="L3553" s="18"/>
      <c r="M3553" s="18"/>
      <c r="N3553"/>
      <c r="O3553"/>
      <c r="P3553"/>
      <c r="Q3553" s="117"/>
    </row>
    <row r="3554" spans="2:17" x14ac:dyDescent="0.25">
      <c r="B3554" s="18"/>
      <c r="C3554" s="18"/>
      <c r="D3554" s="18"/>
      <c r="E3554" s="18"/>
      <c r="F3554" s="18"/>
      <c r="G3554" s="18"/>
      <c r="H3554" s="18"/>
      <c r="I3554" s="18"/>
      <c r="J3554" s="18"/>
      <c r="K3554" s="18"/>
      <c r="L3554" s="18"/>
      <c r="M3554" s="18"/>
      <c r="N3554"/>
      <c r="O3554"/>
      <c r="P3554"/>
      <c r="Q3554" s="117"/>
    </row>
    <row r="3555" spans="2:17" x14ac:dyDescent="0.25">
      <c r="B3555" s="18"/>
      <c r="C3555" s="18"/>
      <c r="D3555" s="18"/>
      <c r="E3555" s="18"/>
      <c r="F3555" s="18"/>
      <c r="G3555" s="18"/>
      <c r="H3555" s="18"/>
      <c r="I3555" s="18"/>
      <c r="J3555" s="18"/>
      <c r="K3555" s="18"/>
      <c r="L3555" s="18"/>
      <c r="M3555" s="18"/>
      <c r="N3555"/>
      <c r="O3555"/>
      <c r="P3555"/>
      <c r="Q3555" s="117"/>
    </row>
    <row r="3556" spans="2:17" x14ac:dyDescent="0.25">
      <c r="B3556" s="18"/>
      <c r="C3556" s="18"/>
      <c r="D3556" s="18"/>
      <c r="E3556" s="18"/>
      <c r="F3556" s="18"/>
      <c r="G3556" s="18"/>
      <c r="H3556" s="18"/>
      <c r="I3556" s="18"/>
      <c r="J3556" s="18"/>
      <c r="K3556" s="18"/>
      <c r="L3556" s="18"/>
      <c r="M3556" s="18"/>
      <c r="N3556"/>
      <c r="O3556"/>
      <c r="P3556"/>
      <c r="Q3556" s="117"/>
    </row>
    <row r="3557" spans="2:17" x14ac:dyDescent="0.25">
      <c r="B3557" s="18"/>
      <c r="C3557" s="18"/>
      <c r="D3557" s="18"/>
      <c r="E3557" s="18"/>
      <c r="F3557" s="18"/>
      <c r="G3557" s="18"/>
      <c r="H3557" s="18"/>
      <c r="I3557" s="18"/>
      <c r="J3557" s="18"/>
      <c r="K3557" s="18"/>
      <c r="L3557" s="18"/>
      <c r="M3557" s="18"/>
      <c r="N3557"/>
      <c r="O3557"/>
      <c r="P3557"/>
      <c r="Q3557" s="117"/>
    </row>
    <row r="3558" spans="2:17" x14ac:dyDescent="0.25">
      <c r="B3558" s="18"/>
      <c r="C3558" s="18"/>
      <c r="D3558" s="18"/>
      <c r="E3558" s="18"/>
      <c r="F3558" s="18"/>
      <c r="G3558" s="18"/>
      <c r="H3558" s="18"/>
      <c r="I3558" s="18"/>
      <c r="J3558" s="18"/>
      <c r="K3558" s="18"/>
      <c r="L3558" s="18"/>
      <c r="M3558" s="18"/>
      <c r="N3558"/>
      <c r="O3558"/>
      <c r="P3558"/>
      <c r="Q3558" s="117"/>
    </row>
    <row r="3559" spans="2:17" x14ac:dyDescent="0.25">
      <c r="B3559" s="18"/>
      <c r="C3559" s="18"/>
      <c r="D3559" s="18"/>
      <c r="E3559" s="18"/>
      <c r="F3559" s="18"/>
      <c r="G3559" s="18"/>
      <c r="H3559" s="18"/>
      <c r="I3559" s="18"/>
      <c r="J3559" s="18"/>
      <c r="K3559" s="18"/>
      <c r="L3559" s="18"/>
      <c r="M3559" s="18"/>
      <c r="N3559"/>
      <c r="O3559"/>
      <c r="P3559"/>
      <c r="Q3559" s="117"/>
    </row>
    <row r="3560" spans="2:17" x14ac:dyDescent="0.25">
      <c r="B3560" s="18"/>
      <c r="C3560" s="18"/>
      <c r="D3560" s="18"/>
      <c r="E3560" s="18"/>
      <c r="F3560" s="18"/>
      <c r="G3560" s="18"/>
      <c r="H3560" s="18"/>
      <c r="I3560" s="18"/>
      <c r="J3560" s="18"/>
      <c r="K3560" s="18"/>
      <c r="L3560" s="18"/>
      <c r="M3560" s="18"/>
      <c r="N3560"/>
      <c r="O3560"/>
      <c r="P3560"/>
      <c r="Q3560" s="117"/>
    </row>
    <row r="3561" spans="2:17" x14ac:dyDescent="0.25">
      <c r="B3561" s="18"/>
      <c r="C3561" s="18"/>
      <c r="D3561" s="18"/>
      <c r="E3561" s="18"/>
      <c r="F3561" s="18"/>
      <c r="G3561" s="18"/>
      <c r="H3561" s="18"/>
      <c r="I3561" s="18"/>
      <c r="J3561" s="18"/>
      <c r="K3561" s="18"/>
      <c r="L3561" s="18"/>
      <c r="M3561" s="18"/>
      <c r="N3561"/>
      <c r="O3561"/>
      <c r="P3561"/>
      <c r="Q3561" s="117"/>
    </row>
    <row r="3562" spans="2:17" x14ac:dyDescent="0.25">
      <c r="B3562" s="18"/>
      <c r="C3562" s="18"/>
      <c r="D3562" s="18"/>
      <c r="E3562" s="18"/>
      <c r="F3562" s="18"/>
      <c r="G3562" s="18"/>
      <c r="H3562" s="18"/>
      <c r="I3562" s="18"/>
      <c r="J3562" s="18"/>
      <c r="K3562" s="18"/>
      <c r="L3562" s="18"/>
      <c r="M3562" s="18"/>
      <c r="N3562"/>
      <c r="O3562"/>
      <c r="P3562"/>
      <c r="Q3562" s="117"/>
    </row>
    <row r="3563" spans="2:17" x14ac:dyDescent="0.25">
      <c r="B3563" s="18"/>
      <c r="C3563" s="18"/>
      <c r="D3563" s="18"/>
      <c r="E3563" s="18"/>
      <c r="F3563" s="18"/>
      <c r="G3563" s="18"/>
      <c r="H3563" s="18"/>
      <c r="I3563" s="18"/>
      <c r="J3563" s="18"/>
      <c r="K3563" s="18"/>
      <c r="L3563" s="18"/>
      <c r="M3563" s="18"/>
      <c r="N3563"/>
      <c r="O3563"/>
      <c r="P3563"/>
      <c r="Q3563" s="117"/>
    </row>
    <row r="3564" spans="2:17" x14ac:dyDescent="0.25">
      <c r="B3564" s="18"/>
      <c r="C3564" s="18"/>
      <c r="D3564" s="18"/>
      <c r="E3564" s="18"/>
      <c r="F3564" s="18"/>
      <c r="G3564" s="18"/>
      <c r="H3564" s="18"/>
      <c r="I3564" s="18"/>
      <c r="J3564" s="18"/>
      <c r="K3564" s="18"/>
      <c r="L3564" s="18"/>
      <c r="M3564" s="18"/>
      <c r="N3564"/>
      <c r="O3564"/>
      <c r="P3564"/>
      <c r="Q3564" s="117"/>
    </row>
    <row r="3565" spans="2:17" x14ac:dyDescent="0.25">
      <c r="B3565" s="18"/>
      <c r="C3565" s="18"/>
      <c r="D3565" s="18"/>
      <c r="E3565" s="18"/>
      <c r="F3565" s="18"/>
      <c r="G3565" s="18"/>
      <c r="H3565" s="18"/>
      <c r="I3565" s="18"/>
      <c r="J3565" s="18"/>
      <c r="K3565" s="18"/>
      <c r="L3565" s="18"/>
      <c r="M3565" s="18"/>
      <c r="N3565"/>
      <c r="O3565"/>
      <c r="P3565"/>
      <c r="Q3565" s="117"/>
    </row>
    <row r="3566" spans="2:17" x14ac:dyDescent="0.25">
      <c r="B3566" s="18"/>
      <c r="C3566" s="18"/>
      <c r="D3566" s="18"/>
      <c r="E3566" s="18"/>
      <c r="F3566" s="18"/>
      <c r="G3566" s="18"/>
      <c r="H3566" s="18"/>
      <c r="I3566" s="18"/>
      <c r="J3566" s="18"/>
      <c r="K3566" s="18"/>
      <c r="L3566" s="18"/>
      <c r="M3566" s="18"/>
      <c r="N3566"/>
      <c r="O3566"/>
      <c r="P3566"/>
      <c r="Q3566" s="117"/>
    </row>
    <row r="3567" spans="2:17" x14ac:dyDescent="0.25">
      <c r="B3567" s="18"/>
      <c r="C3567" s="18"/>
      <c r="D3567" s="18"/>
      <c r="E3567" s="18"/>
      <c r="F3567" s="18"/>
      <c r="G3567" s="18"/>
      <c r="H3567" s="18"/>
      <c r="I3567" s="18"/>
      <c r="J3567" s="18"/>
      <c r="K3567" s="18"/>
      <c r="L3567" s="18"/>
      <c r="M3567" s="18"/>
      <c r="N3567"/>
      <c r="O3567"/>
      <c r="P3567"/>
      <c r="Q3567" s="117"/>
    </row>
    <row r="3568" spans="2:17" x14ac:dyDescent="0.25">
      <c r="B3568" s="18"/>
      <c r="C3568" s="18"/>
      <c r="D3568" s="18"/>
      <c r="E3568" s="18"/>
      <c r="F3568" s="18"/>
      <c r="G3568" s="18"/>
      <c r="H3568" s="18"/>
      <c r="I3568" s="18"/>
      <c r="J3568" s="18"/>
      <c r="K3568" s="18"/>
      <c r="L3568" s="18"/>
      <c r="M3568" s="18"/>
      <c r="N3568"/>
      <c r="O3568"/>
      <c r="P3568"/>
      <c r="Q3568" s="117"/>
    </row>
    <row r="3569" spans="2:17" x14ac:dyDescent="0.25">
      <c r="B3569" s="18"/>
      <c r="C3569" s="18"/>
      <c r="D3569" s="18"/>
      <c r="E3569" s="18"/>
      <c r="F3569" s="18"/>
      <c r="G3569" s="18"/>
      <c r="H3569" s="18"/>
      <c r="I3569" s="18"/>
      <c r="J3569" s="18"/>
      <c r="K3569" s="18"/>
      <c r="L3569" s="18"/>
      <c r="M3569" s="18"/>
      <c r="N3569"/>
      <c r="O3569"/>
      <c r="P3569"/>
      <c r="Q3569" s="117"/>
    </row>
    <row r="3570" spans="2:17" x14ac:dyDescent="0.25">
      <c r="B3570" s="18"/>
      <c r="C3570" s="18"/>
      <c r="D3570" s="18"/>
      <c r="E3570" s="18"/>
      <c r="F3570" s="18"/>
      <c r="G3570" s="18"/>
      <c r="H3570" s="18"/>
      <c r="I3570" s="18"/>
      <c r="J3570" s="18"/>
      <c r="K3570" s="18"/>
      <c r="L3570" s="18"/>
      <c r="M3570" s="18"/>
      <c r="N3570"/>
      <c r="O3570"/>
      <c r="P3570"/>
      <c r="Q3570" s="117"/>
    </row>
    <row r="3571" spans="2:17" x14ac:dyDescent="0.25">
      <c r="B3571" s="18"/>
      <c r="C3571" s="18"/>
      <c r="D3571" s="18"/>
      <c r="E3571" s="18"/>
      <c r="F3571" s="18"/>
      <c r="G3571" s="18"/>
      <c r="H3571" s="18"/>
      <c r="I3571" s="18"/>
      <c r="J3571" s="18"/>
      <c r="K3571" s="18"/>
      <c r="L3571" s="18"/>
      <c r="M3571" s="18"/>
      <c r="N3571"/>
      <c r="O3571"/>
      <c r="P3571"/>
      <c r="Q3571" s="117"/>
    </row>
    <row r="3572" spans="2:17" x14ac:dyDescent="0.25">
      <c r="B3572" s="18"/>
      <c r="C3572" s="18"/>
      <c r="D3572" s="18"/>
      <c r="E3572" s="18"/>
      <c r="F3572" s="18"/>
      <c r="G3572" s="18"/>
      <c r="H3572" s="18"/>
      <c r="I3572" s="18"/>
      <c r="J3572" s="18"/>
      <c r="K3572" s="18"/>
      <c r="L3572" s="18"/>
      <c r="M3572" s="18"/>
      <c r="N3572"/>
      <c r="O3572"/>
      <c r="P3572"/>
      <c r="Q3572" s="117"/>
    </row>
    <row r="3573" spans="2:17" x14ac:dyDescent="0.25">
      <c r="B3573" s="18"/>
      <c r="C3573" s="18"/>
      <c r="D3573" s="18"/>
      <c r="E3573" s="18"/>
      <c r="F3573" s="18"/>
      <c r="G3573" s="18"/>
      <c r="H3573" s="18"/>
      <c r="I3573" s="18"/>
      <c r="J3573" s="18"/>
      <c r="K3573" s="18"/>
      <c r="L3573" s="18"/>
      <c r="M3573" s="18"/>
      <c r="N3573"/>
      <c r="O3573"/>
      <c r="P3573"/>
      <c r="Q3573" s="117"/>
    </row>
    <row r="3574" spans="2:17" x14ac:dyDescent="0.25">
      <c r="B3574" s="18"/>
      <c r="C3574" s="18"/>
      <c r="D3574" s="18"/>
      <c r="E3574" s="18"/>
      <c r="F3574" s="18"/>
      <c r="G3574" s="18"/>
      <c r="H3574" s="18"/>
      <c r="I3574" s="18"/>
      <c r="J3574" s="18"/>
      <c r="K3574" s="18"/>
      <c r="L3574" s="18"/>
      <c r="M3574" s="18"/>
      <c r="N3574"/>
      <c r="O3574"/>
      <c r="P3574"/>
      <c r="Q3574" s="117"/>
    </row>
    <row r="3575" spans="2:17" x14ac:dyDescent="0.25">
      <c r="B3575" s="18"/>
      <c r="C3575" s="18"/>
      <c r="D3575" s="18"/>
      <c r="E3575" s="18"/>
      <c r="F3575" s="18"/>
      <c r="G3575" s="18"/>
      <c r="H3575" s="18"/>
      <c r="I3575" s="18"/>
      <c r="J3575" s="18"/>
      <c r="K3575" s="18"/>
      <c r="L3575" s="18"/>
      <c r="M3575" s="18"/>
      <c r="N3575"/>
      <c r="O3575"/>
      <c r="P3575"/>
      <c r="Q3575" s="117"/>
    </row>
    <row r="3576" spans="2:17" x14ac:dyDescent="0.25">
      <c r="B3576" s="18"/>
      <c r="C3576" s="18"/>
      <c r="D3576" s="18"/>
      <c r="E3576" s="18"/>
      <c r="F3576" s="18"/>
      <c r="G3576" s="18"/>
      <c r="H3576" s="18"/>
      <c r="I3576" s="18"/>
      <c r="J3576" s="18"/>
      <c r="K3576" s="18"/>
      <c r="L3576" s="18"/>
      <c r="M3576" s="18"/>
      <c r="N3576"/>
      <c r="O3576"/>
      <c r="P3576"/>
      <c r="Q3576" s="117"/>
    </row>
    <row r="3577" spans="2:17" x14ac:dyDescent="0.25">
      <c r="B3577" s="18"/>
      <c r="C3577" s="18"/>
      <c r="D3577" s="18"/>
      <c r="E3577" s="18"/>
      <c r="F3577" s="18"/>
      <c r="G3577" s="18"/>
      <c r="H3577" s="18"/>
      <c r="I3577" s="18"/>
      <c r="J3577" s="18"/>
      <c r="K3577" s="18"/>
      <c r="L3577" s="18"/>
      <c r="M3577" s="18"/>
      <c r="N3577"/>
      <c r="O3577"/>
      <c r="P3577"/>
      <c r="Q3577" s="117"/>
    </row>
    <row r="3578" spans="2:17" x14ac:dyDescent="0.25">
      <c r="B3578" s="18"/>
      <c r="C3578" s="18"/>
      <c r="D3578" s="18"/>
      <c r="E3578" s="18"/>
      <c r="F3578" s="18"/>
      <c r="G3578" s="18"/>
      <c r="H3578" s="18"/>
      <c r="I3578" s="18"/>
      <c r="J3578" s="18"/>
      <c r="K3578" s="18"/>
      <c r="L3578" s="18"/>
      <c r="M3578" s="18"/>
      <c r="N3578"/>
      <c r="O3578"/>
      <c r="P3578"/>
      <c r="Q3578" s="117"/>
    </row>
    <row r="3579" spans="2:17" x14ac:dyDescent="0.25">
      <c r="B3579" s="18"/>
      <c r="C3579" s="18"/>
      <c r="D3579" s="18"/>
      <c r="E3579" s="18"/>
      <c r="F3579" s="18"/>
      <c r="G3579" s="18"/>
      <c r="H3579" s="18"/>
      <c r="I3579" s="18"/>
      <c r="J3579" s="18"/>
      <c r="K3579" s="18"/>
      <c r="L3579" s="18"/>
      <c r="M3579" s="18"/>
      <c r="N3579"/>
      <c r="O3579"/>
      <c r="P3579"/>
      <c r="Q3579" s="117"/>
    </row>
    <row r="3580" spans="2:17" x14ac:dyDescent="0.25">
      <c r="B3580" s="18"/>
      <c r="C3580" s="18"/>
      <c r="D3580" s="18"/>
      <c r="E3580" s="18"/>
      <c r="F3580" s="18"/>
      <c r="G3580" s="18"/>
      <c r="H3580" s="18"/>
      <c r="I3580" s="18"/>
      <c r="J3580" s="18"/>
      <c r="K3580" s="18"/>
      <c r="L3580" s="18"/>
      <c r="M3580" s="18"/>
      <c r="N3580"/>
      <c r="O3580"/>
      <c r="P3580"/>
      <c r="Q3580" s="117"/>
    </row>
    <row r="3581" spans="2:17" x14ac:dyDescent="0.25">
      <c r="B3581" s="18"/>
      <c r="C3581" s="18"/>
      <c r="D3581" s="18"/>
      <c r="E3581" s="18"/>
      <c r="F3581" s="18"/>
      <c r="G3581" s="18"/>
      <c r="H3581" s="18"/>
      <c r="I3581" s="18"/>
      <c r="J3581" s="18"/>
      <c r="K3581" s="18"/>
      <c r="L3581" s="18"/>
      <c r="M3581" s="18"/>
      <c r="N3581"/>
      <c r="O3581"/>
      <c r="P3581"/>
      <c r="Q3581" s="117"/>
    </row>
    <row r="3582" spans="2:17" x14ac:dyDescent="0.25">
      <c r="B3582" s="18"/>
      <c r="C3582" s="18"/>
      <c r="D3582" s="18"/>
      <c r="E3582" s="18"/>
      <c r="F3582" s="18"/>
      <c r="G3582" s="18"/>
      <c r="H3582" s="18"/>
      <c r="I3582" s="18"/>
      <c r="J3582" s="18"/>
      <c r="K3582" s="18"/>
      <c r="L3582" s="18"/>
      <c r="M3582" s="18"/>
      <c r="N3582"/>
      <c r="O3582"/>
      <c r="P3582"/>
      <c r="Q3582" s="117"/>
    </row>
    <row r="3583" spans="2:17" x14ac:dyDescent="0.25">
      <c r="B3583" s="18"/>
      <c r="C3583" s="18"/>
      <c r="D3583" s="18"/>
      <c r="E3583" s="18"/>
      <c r="F3583" s="18"/>
      <c r="G3583" s="18"/>
      <c r="H3583" s="18"/>
      <c r="I3583" s="18"/>
      <c r="J3583" s="18"/>
      <c r="K3583" s="18"/>
      <c r="L3583" s="18"/>
      <c r="M3583" s="18"/>
      <c r="N3583"/>
      <c r="O3583"/>
      <c r="P3583"/>
      <c r="Q3583" s="117"/>
    </row>
    <row r="3584" spans="2:17" x14ac:dyDescent="0.25">
      <c r="B3584" s="18"/>
      <c r="C3584" s="18"/>
      <c r="D3584" s="18"/>
      <c r="E3584" s="18"/>
      <c r="F3584" s="18"/>
      <c r="G3584" s="18"/>
      <c r="H3584" s="18"/>
      <c r="I3584" s="18"/>
      <c r="J3584" s="18"/>
      <c r="K3584" s="18"/>
      <c r="L3584" s="18"/>
      <c r="M3584" s="18"/>
      <c r="N3584"/>
      <c r="O3584"/>
      <c r="P3584"/>
      <c r="Q3584" s="117"/>
    </row>
    <row r="3585" spans="2:17" x14ac:dyDescent="0.25">
      <c r="B3585" s="18"/>
      <c r="C3585" s="18"/>
      <c r="D3585" s="18"/>
      <c r="E3585" s="18"/>
      <c r="F3585" s="18"/>
      <c r="G3585" s="18"/>
      <c r="H3585" s="18"/>
      <c r="I3585" s="18"/>
      <c r="J3585" s="18"/>
      <c r="K3585" s="18"/>
      <c r="L3585" s="18"/>
      <c r="M3585" s="18"/>
      <c r="N3585"/>
      <c r="O3585"/>
      <c r="P3585"/>
      <c r="Q3585" s="117"/>
    </row>
    <row r="3586" spans="2:17" x14ac:dyDescent="0.25">
      <c r="B3586" s="18"/>
      <c r="C3586" s="18"/>
      <c r="D3586" s="18"/>
      <c r="E3586" s="18"/>
      <c r="F3586" s="18"/>
      <c r="G3586" s="18"/>
      <c r="H3586" s="18"/>
      <c r="I3586" s="18"/>
      <c r="J3586" s="18"/>
      <c r="K3586" s="18"/>
      <c r="L3586" s="18"/>
      <c r="M3586" s="18"/>
      <c r="N3586"/>
      <c r="O3586"/>
      <c r="P3586"/>
      <c r="Q3586" s="117"/>
    </row>
    <row r="3587" spans="2:17" x14ac:dyDescent="0.25">
      <c r="B3587" s="18"/>
      <c r="C3587" s="18"/>
      <c r="D3587" s="18"/>
      <c r="E3587" s="18"/>
      <c r="F3587" s="18"/>
      <c r="G3587" s="18"/>
      <c r="H3587" s="18"/>
      <c r="I3587" s="18"/>
      <c r="J3587" s="18"/>
      <c r="K3587" s="18"/>
      <c r="L3587" s="18"/>
      <c r="M3587" s="18"/>
      <c r="N3587"/>
      <c r="O3587"/>
      <c r="P3587"/>
      <c r="Q3587" s="117"/>
    </row>
    <row r="3588" spans="2:17" x14ac:dyDescent="0.25">
      <c r="B3588" s="18"/>
      <c r="C3588" s="18"/>
      <c r="D3588" s="18"/>
      <c r="E3588" s="18"/>
      <c r="F3588" s="18"/>
      <c r="G3588" s="18"/>
      <c r="H3588" s="18"/>
      <c r="I3588" s="18"/>
      <c r="J3588" s="18"/>
      <c r="K3588" s="18"/>
      <c r="L3588" s="18"/>
      <c r="M3588" s="18"/>
      <c r="N3588"/>
      <c r="O3588"/>
      <c r="P3588"/>
      <c r="Q3588" s="117"/>
    </row>
    <row r="3589" spans="2:17" x14ac:dyDescent="0.25">
      <c r="B3589" s="18"/>
      <c r="C3589" s="18"/>
      <c r="D3589" s="18"/>
      <c r="E3589" s="18"/>
      <c r="F3589" s="18"/>
      <c r="G3589" s="18"/>
      <c r="H3589" s="18"/>
      <c r="I3589" s="18"/>
      <c r="J3589" s="18"/>
      <c r="K3589" s="18"/>
      <c r="L3589" s="18"/>
      <c r="M3589" s="18"/>
      <c r="N3589"/>
      <c r="O3589"/>
      <c r="P3589"/>
      <c r="Q3589" s="117"/>
    </row>
    <row r="3590" spans="2:17" x14ac:dyDescent="0.25">
      <c r="B3590" s="18"/>
      <c r="C3590" s="18"/>
      <c r="D3590" s="18"/>
      <c r="E3590" s="18"/>
      <c r="F3590" s="18"/>
      <c r="G3590" s="18"/>
      <c r="H3590" s="18"/>
      <c r="I3590" s="18"/>
      <c r="J3590" s="18"/>
      <c r="K3590" s="18"/>
      <c r="L3590" s="18"/>
      <c r="M3590" s="18"/>
      <c r="N3590"/>
      <c r="O3590"/>
      <c r="P3590"/>
      <c r="Q3590" s="117"/>
    </row>
    <row r="3591" spans="2:17" x14ac:dyDescent="0.25">
      <c r="B3591" s="18"/>
      <c r="C3591" s="18"/>
      <c r="D3591" s="18"/>
      <c r="E3591" s="18"/>
      <c r="F3591" s="18"/>
      <c r="G3591" s="18"/>
      <c r="H3591" s="18"/>
      <c r="I3591" s="18"/>
      <c r="J3591" s="18"/>
      <c r="K3591" s="18"/>
      <c r="L3591" s="18"/>
      <c r="M3591" s="18"/>
      <c r="N3591"/>
      <c r="O3591"/>
      <c r="P3591"/>
      <c r="Q3591" s="117"/>
    </row>
    <row r="3592" spans="2:17" x14ac:dyDescent="0.25">
      <c r="B3592" s="18"/>
      <c r="C3592" s="18"/>
      <c r="D3592" s="18"/>
      <c r="E3592" s="18"/>
      <c r="F3592" s="18"/>
      <c r="G3592" s="18"/>
      <c r="H3592" s="18"/>
      <c r="I3592" s="18"/>
      <c r="J3592" s="18"/>
      <c r="K3592" s="18"/>
      <c r="L3592" s="18"/>
      <c r="M3592" s="18"/>
      <c r="N3592"/>
      <c r="O3592"/>
      <c r="P3592"/>
      <c r="Q3592" s="117"/>
    </row>
    <row r="3593" spans="2:17" x14ac:dyDescent="0.25">
      <c r="B3593" s="18"/>
      <c r="C3593" s="18"/>
      <c r="D3593" s="18"/>
      <c r="E3593" s="18"/>
      <c r="F3593" s="18"/>
      <c r="G3593" s="18"/>
      <c r="H3593" s="18"/>
      <c r="I3593" s="18"/>
      <c r="J3593" s="18"/>
      <c r="K3593" s="18"/>
      <c r="L3593" s="18"/>
      <c r="M3593" s="18"/>
      <c r="N3593"/>
      <c r="O3593"/>
      <c r="P3593"/>
      <c r="Q3593" s="117"/>
    </row>
    <row r="3594" spans="2:17" x14ac:dyDescent="0.25">
      <c r="B3594" s="18"/>
      <c r="C3594" s="18"/>
      <c r="D3594" s="18"/>
      <c r="E3594" s="18"/>
      <c r="F3594" s="18"/>
      <c r="G3594" s="18"/>
      <c r="H3594" s="18"/>
      <c r="I3594" s="18"/>
      <c r="J3594" s="18"/>
      <c r="K3594" s="18"/>
      <c r="L3594" s="18"/>
      <c r="M3594" s="18"/>
      <c r="N3594"/>
      <c r="O3594"/>
      <c r="P3594"/>
      <c r="Q3594" s="117"/>
    </row>
    <row r="3595" spans="2:17" x14ac:dyDescent="0.25">
      <c r="B3595" s="18"/>
      <c r="C3595" s="18"/>
      <c r="D3595" s="18"/>
      <c r="E3595" s="18"/>
      <c r="F3595" s="18"/>
      <c r="G3595" s="18"/>
      <c r="H3595" s="18"/>
      <c r="I3595" s="18"/>
      <c r="J3595" s="18"/>
      <c r="K3595" s="18"/>
      <c r="L3595" s="18"/>
      <c r="M3595" s="18"/>
      <c r="N3595"/>
      <c r="O3595"/>
      <c r="P3595"/>
      <c r="Q3595" s="117"/>
    </row>
    <row r="3596" spans="2:17" x14ac:dyDescent="0.25">
      <c r="B3596" s="18"/>
      <c r="C3596" s="18"/>
      <c r="D3596" s="18"/>
      <c r="E3596" s="18"/>
      <c r="F3596" s="18"/>
      <c r="G3596" s="18"/>
      <c r="H3596" s="18"/>
      <c r="I3596" s="18"/>
      <c r="J3596" s="18"/>
      <c r="K3596" s="18"/>
      <c r="L3596" s="18"/>
      <c r="M3596" s="18"/>
      <c r="N3596"/>
      <c r="O3596"/>
      <c r="P3596"/>
      <c r="Q3596" s="117"/>
    </row>
    <row r="3597" spans="2:17" x14ac:dyDescent="0.25">
      <c r="B3597" s="18"/>
      <c r="C3597" s="18"/>
      <c r="D3597" s="18"/>
      <c r="E3597" s="18"/>
      <c r="F3597" s="18"/>
      <c r="G3597" s="18"/>
      <c r="H3597" s="18"/>
      <c r="I3597" s="18"/>
      <c r="J3597" s="18"/>
      <c r="K3597" s="18"/>
      <c r="L3597" s="18"/>
      <c r="M3597" s="18"/>
      <c r="N3597"/>
      <c r="O3597"/>
      <c r="P3597"/>
      <c r="Q3597" s="117"/>
    </row>
    <row r="3598" spans="2:17" x14ac:dyDescent="0.25">
      <c r="B3598" s="18"/>
      <c r="C3598" s="18"/>
      <c r="D3598" s="18"/>
      <c r="E3598" s="18"/>
      <c r="F3598" s="18"/>
      <c r="G3598" s="18"/>
      <c r="H3598" s="18"/>
      <c r="I3598" s="18"/>
      <c r="J3598" s="18"/>
      <c r="K3598" s="18"/>
      <c r="L3598" s="18"/>
      <c r="M3598" s="18"/>
      <c r="N3598"/>
      <c r="O3598"/>
      <c r="P3598"/>
      <c r="Q3598" s="117"/>
    </row>
    <row r="3599" spans="2:17" x14ac:dyDescent="0.25">
      <c r="B3599" s="18"/>
      <c r="C3599" s="18"/>
      <c r="D3599" s="18"/>
      <c r="E3599" s="18"/>
      <c r="F3599" s="18"/>
      <c r="G3599" s="18"/>
      <c r="H3599" s="18"/>
      <c r="I3599" s="18"/>
      <c r="J3599" s="18"/>
      <c r="K3599" s="18"/>
      <c r="L3599" s="18"/>
      <c r="M3599" s="18"/>
      <c r="N3599"/>
      <c r="O3599"/>
      <c r="P3599"/>
      <c r="Q3599" s="117"/>
    </row>
    <row r="3600" spans="2:17" x14ac:dyDescent="0.25">
      <c r="B3600" s="18"/>
      <c r="C3600" s="18"/>
      <c r="D3600" s="18"/>
      <c r="E3600" s="18"/>
      <c r="F3600" s="18"/>
      <c r="G3600" s="18"/>
      <c r="H3600" s="18"/>
      <c r="I3600" s="18"/>
      <c r="J3600" s="18"/>
      <c r="K3600" s="18"/>
      <c r="L3600" s="18"/>
      <c r="M3600" s="18"/>
      <c r="N3600"/>
      <c r="O3600"/>
      <c r="P3600"/>
      <c r="Q3600" s="117"/>
    </row>
    <row r="3601" spans="2:17" x14ac:dyDescent="0.25">
      <c r="B3601" s="18"/>
      <c r="C3601" s="18"/>
      <c r="D3601" s="18"/>
      <c r="E3601" s="18"/>
      <c r="F3601" s="18"/>
      <c r="G3601" s="18"/>
      <c r="H3601" s="18"/>
      <c r="I3601" s="18"/>
      <c r="J3601" s="18"/>
      <c r="K3601" s="18"/>
      <c r="L3601" s="18"/>
      <c r="M3601" s="18"/>
      <c r="N3601"/>
      <c r="O3601"/>
      <c r="P3601"/>
      <c r="Q3601" s="117"/>
    </row>
    <row r="3602" spans="2:17" x14ac:dyDescent="0.25">
      <c r="B3602" s="18"/>
      <c r="C3602" s="18"/>
      <c r="D3602" s="18"/>
      <c r="E3602" s="18"/>
      <c r="F3602" s="18"/>
      <c r="G3602" s="18"/>
      <c r="H3602" s="18"/>
      <c r="I3602" s="18"/>
      <c r="J3602" s="18"/>
      <c r="K3602" s="18"/>
      <c r="L3602" s="18"/>
      <c r="M3602" s="18"/>
      <c r="N3602"/>
      <c r="O3602"/>
      <c r="P3602"/>
      <c r="Q3602" s="117"/>
    </row>
    <row r="3603" spans="2:17" x14ac:dyDescent="0.25">
      <c r="B3603" s="18"/>
      <c r="C3603" s="18"/>
      <c r="D3603" s="18"/>
      <c r="E3603" s="18"/>
      <c r="F3603" s="18"/>
      <c r="G3603" s="18"/>
      <c r="H3603" s="18"/>
      <c r="I3603" s="18"/>
      <c r="J3603" s="18"/>
      <c r="K3603" s="18"/>
      <c r="L3603" s="18"/>
      <c r="M3603" s="18"/>
      <c r="N3603"/>
      <c r="O3603"/>
      <c r="P3603"/>
      <c r="Q3603" s="117"/>
    </row>
    <row r="3604" spans="2:17" x14ac:dyDescent="0.25">
      <c r="B3604" s="18"/>
      <c r="C3604" s="18"/>
      <c r="D3604" s="18"/>
      <c r="E3604" s="18"/>
      <c r="F3604" s="18"/>
      <c r="G3604" s="18"/>
      <c r="H3604" s="18"/>
      <c r="I3604" s="18"/>
      <c r="J3604" s="18"/>
      <c r="K3604" s="18"/>
      <c r="L3604" s="18"/>
      <c r="M3604" s="18"/>
      <c r="N3604"/>
      <c r="O3604"/>
      <c r="P3604"/>
      <c r="Q3604" s="117"/>
    </row>
    <row r="3605" spans="2:17" x14ac:dyDescent="0.25">
      <c r="B3605" s="18"/>
      <c r="C3605" s="18"/>
      <c r="D3605" s="18"/>
      <c r="E3605" s="18"/>
      <c r="F3605" s="18"/>
      <c r="G3605" s="18"/>
      <c r="H3605" s="18"/>
      <c r="I3605" s="18"/>
      <c r="J3605" s="18"/>
      <c r="K3605" s="18"/>
      <c r="L3605" s="18"/>
      <c r="M3605" s="18"/>
      <c r="N3605"/>
      <c r="O3605"/>
      <c r="P3605"/>
      <c r="Q3605" s="117"/>
    </row>
    <row r="3606" spans="2:17" x14ac:dyDescent="0.25">
      <c r="B3606" s="18"/>
      <c r="C3606" s="18"/>
      <c r="D3606" s="18"/>
      <c r="E3606" s="18"/>
      <c r="F3606" s="18"/>
      <c r="G3606" s="18"/>
      <c r="H3606" s="18"/>
      <c r="I3606" s="18"/>
      <c r="J3606" s="18"/>
      <c r="K3606" s="18"/>
      <c r="L3606" s="18"/>
      <c r="M3606" s="18"/>
      <c r="N3606"/>
      <c r="O3606"/>
      <c r="P3606"/>
      <c r="Q3606" s="117"/>
    </row>
    <row r="3607" spans="2:17" x14ac:dyDescent="0.25">
      <c r="B3607" s="18"/>
      <c r="C3607" s="18"/>
      <c r="D3607" s="18"/>
      <c r="E3607" s="18"/>
      <c r="F3607" s="18"/>
      <c r="G3607" s="18"/>
      <c r="H3607" s="18"/>
      <c r="I3607" s="18"/>
      <c r="J3607" s="18"/>
      <c r="K3607" s="18"/>
      <c r="L3607" s="18"/>
      <c r="M3607" s="18"/>
      <c r="N3607"/>
      <c r="O3607"/>
      <c r="P3607"/>
      <c r="Q3607" s="117"/>
    </row>
    <row r="3608" spans="2:17" x14ac:dyDescent="0.25">
      <c r="B3608" s="18"/>
      <c r="C3608" s="18"/>
      <c r="D3608" s="18"/>
      <c r="E3608" s="18"/>
      <c r="F3608" s="18"/>
      <c r="G3608" s="18"/>
      <c r="H3608" s="18"/>
      <c r="I3608" s="18"/>
      <c r="J3608" s="18"/>
      <c r="K3608" s="18"/>
      <c r="L3608" s="18"/>
      <c r="M3608" s="18"/>
      <c r="N3608"/>
      <c r="O3608"/>
      <c r="P3608"/>
      <c r="Q3608" s="117"/>
    </row>
    <row r="3609" spans="2:17" x14ac:dyDescent="0.25">
      <c r="B3609" s="18"/>
      <c r="C3609" s="18"/>
      <c r="D3609" s="18"/>
      <c r="E3609" s="18"/>
      <c r="F3609" s="18"/>
      <c r="G3609" s="18"/>
      <c r="H3609" s="18"/>
      <c r="I3609" s="18"/>
      <c r="J3609" s="18"/>
      <c r="K3609" s="18"/>
      <c r="L3609" s="18"/>
      <c r="M3609" s="18"/>
      <c r="N3609"/>
      <c r="O3609"/>
      <c r="P3609"/>
      <c r="Q3609" s="117"/>
    </row>
    <row r="3610" spans="2:17" x14ac:dyDescent="0.25">
      <c r="B3610" s="18"/>
      <c r="C3610" s="18"/>
      <c r="D3610" s="18"/>
      <c r="E3610" s="18"/>
      <c r="F3610" s="18"/>
      <c r="G3610" s="18"/>
      <c r="H3610" s="18"/>
      <c r="I3610" s="18"/>
      <c r="J3610" s="18"/>
      <c r="K3610" s="18"/>
      <c r="L3610" s="18"/>
      <c r="M3610" s="18"/>
      <c r="N3610"/>
      <c r="O3610"/>
      <c r="P3610"/>
      <c r="Q3610" s="117"/>
    </row>
    <row r="3611" spans="2:17" x14ac:dyDescent="0.25">
      <c r="B3611" s="18"/>
      <c r="C3611" s="18"/>
      <c r="D3611" s="18"/>
      <c r="E3611" s="18"/>
      <c r="F3611" s="18"/>
      <c r="G3611" s="18"/>
      <c r="H3611" s="18"/>
      <c r="I3611" s="18"/>
      <c r="J3611" s="18"/>
      <c r="K3611" s="18"/>
      <c r="L3611" s="18"/>
      <c r="M3611" s="18"/>
      <c r="N3611"/>
      <c r="O3611"/>
      <c r="P3611"/>
      <c r="Q3611" s="117"/>
    </row>
    <row r="3612" spans="2:17" x14ac:dyDescent="0.25">
      <c r="B3612" s="18"/>
      <c r="C3612" s="18"/>
      <c r="D3612" s="18"/>
      <c r="E3612" s="18"/>
      <c r="F3612" s="18"/>
      <c r="G3612" s="18"/>
      <c r="H3612" s="18"/>
      <c r="I3612" s="18"/>
      <c r="J3612" s="18"/>
      <c r="K3612" s="18"/>
      <c r="L3612" s="18"/>
      <c r="M3612" s="18"/>
      <c r="N3612"/>
      <c r="O3612"/>
      <c r="P3612"/>
      <c r="Q3612" s="117"/>
    </row>
    <row r="3613" spans="2:17" x14ac:dyDescent="0.25">
      <c r="B3613" s="18"/>
      <c r="C3613" s="18"/>
      <c r="D3613" s="18"/>
      <c r="E3613" s="18"/>
      <c r="F3613" s="18"/>
      <c r="G3613" s="18"/>
      <c r="H3613" s="18"/>
      <c r="I3613" s="18"/>
      <c r="J3613" s="18"/>
      <c r="K3613" s="18"/>
      <c r="L3613" s="18"/>
      <c r="M3613" s="18"/>
      <c r="N3613"/>
      <c r="O3613"/>
      <c r="P3613"/>
      <c r="Q3613" s="117"/>
    </row>
    <row r="3614" spans="2:17" x14ac:dyDescent="0.25">
      <c r="B3614" s="18"/>
      <c r="C3614" s="18"/>
      <c r="D3614" s="18"/>
      <c r="E3614" s="18"/>
      <c r="F3614" s="18"/>
      <c r="G3614" s="18"/>
      <c r="H3614" s="18"/>
      <c r="I3614" s="18"/>
      <c r="J3614" s="18"/>
      <c r="K3614" s="18"/>
      <c r="L3614" s="18"/>
      <c r="M3614" s="18"/>
      <c r="N3614"/>
      <c r="O3614"/>
      <c r="P3614"/>
      <c r="Q3614" s="117"/>
    </row>
  </sheetData>
  <mergeCells count="1">
    <mergeCell ref="AB2:AJ2"/>
  </mergeCells>
  <phoneticPr fontId="19" type="noConversion"/>
  <conditionalFormatting sqref="X369:X1387 X1389:X1447">
    <cfRule type="expression" dxfId="14" priority="6">
      <formula>$X369=60</formula>
    </cfRule>
  </conditionalFormatting>
  <conditionalFormatting sqref="V9:V1448">
    <cfRule type="expression" dxfId="13" priority="5">
      <formula>V9=60</formula>
    </cfRule>
  </conditionalFormatting>
  <conditionalFormatting sqref="W369:W1389">
    <cfRule type="expression" dxfId="12" priority="2">
      <formula>$W369=60</formula>
    </cfRule>
  </conditionalFormatting>
  <conditionalFormatting sqref="U9:U1448">
    <cfRule type="expression" dxfId="11" priority="1">
      <formula>U9=60</formula>
    </cfRule>
  </conditionalFormatting>
  <hyperlinks>
    <hyperlink ref="X8" location="Relevés!A1450" display="Fin"/>
    <hyperlink ref="Z8" location="Relevés!A397" display="Soleil"/>
    <hyperlink ref="X7" location="Relevés!A9" display="Début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29</xdr:col>
                    <xdr:colOff>66675</xdr:colOff>
                    <xdr:row>6</xdr:row>
                    <xdr:rowOff>76200</xdr:rowOff>
                  </from>
                  <to>
                    <xdr:col>31</xdr:col>
                    <xdr:colOff>85725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31</xdr:col>
                    <xdr:colOff>152400</xdr:colOff>
                    <xdr:row>6</xdr:row>
                    <xdr:rowOff>85725</xdr:rowOff>
                  </from>
                  <to>
                    <xdr:col>33</xdr:col>
                    <xdr:colOff>333375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tabColor theme="0"/>
  </sheetPr>
  <dimension ref="A1:BY104"/>
  <sheetViews>
    <sheetView showGridLines="0" tabSelected="1" topLeftCell="AC1" zoomScaleNormal="100" workbookViewId="0">
      <pane ySplit="10" topLeftCell="A50" activePane="bottomLeft" state="frozen"/>
      <selection pane="bottomLeft" activeCell="AG11" sqref="AG11:AG71"/>
    </sheetView>
  </sheetViews>
  <sheetFormatPr baseColWidth="10" defaultColWidth="11" defaultRowHeight="15" x14ac:dyDescent="0.25"/>
  <cols>
    <col min="1" max="1" width="2.5703125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10.5703125" customWidth="1"/>
    <col min="11" max="11" width="0.85546875" customWidth="1"/>
    <col min="12" max="12" width="13.5703125" bestFit="1" customWidth="1"/>
    <col min="13" max="13" width="0.85546875" customWidth="1"/>
    <col min="14" max="14" width="10.5703125" customWidth="1"/>
    <col min="15" max="15" width="0.85546875" customWidth="1"/>
    <col min="16" max="16" width="13.5703125" bestFit="1" customWidth="1"/>
    <col min="17" max="17" width="0.85546875" customWidth="1"/>
    <col min="18" max="18" width="1.5703125" customWidth="1"/>
    <col min="19" max="19" width="2.140625" customWidth="1"/>
    <col min="20" max="20" width="1.5703125" customWidth="1"/>
    <col min="21" max="21" width="12.5703125" customWidth="1"/>
    <col min="22" max="22" width="5.5703125" customWidth="1"/>
    <col min="23" max="23" width="1.42578125" customWidth="1"/>
    <col min="24" max="24" width="12.85546875" customWidth="1"/>
    <col min="25" max="25" width="0.85546875" customWidth="1"/>
    <col min="26" max="26" width="12.85546875" customWidth="1"/>
    <col min="27" max="27" width="1.5703125" customWidth="1"/>
    <col min="28" max="28" width="1.85546875" customWidth="1"/>
    <col min="29" max="29" width="1.5703125" customWidth="1"/>
    <col min="30" max="30" width="12.42578125" customWidth="1"/>
    <col min="31" max="31" width="5.5703125" customWidth="1"/>
    <col min="32" max="32" width="1.42578125" customWidth="1"/>
    <col min="33" max="33" width="12.85546875" customWidth="1"/>
    <col min="34" max="34" width="0.85546875" customWidth="1"/>
    <col min="35" max="35" width="12.85546875" customWidth="1"/>
    <col min="36" max="36" width="0.85546875" customWidth="1"/>
    <col min="37" max="37" width="12.85546875" customWidth="1"/>
    <col min="38" max="38" width="0.85546875" customWidth="1"/>
    <col min="39" max="39" width="12.85546875" customWidth="1"/>
    <col min="40" max="40" width="0.85546875" customWidth="1"/>
    <col min="41" max="41" width="12.85546875" customWidth="1"/>
    <col min="42" max="42" width="0.85546875" customWidth="1"/>
    <col min="43" max="43" width="12.85546875" customWidth="1"/>
    <col min="44" max="44" width="1.5703125" customWidth="1"/>
    <col min="45" max="45" width="2" customWidth="1"/>
    <col min="46" max="46" width="1.5703125" customWidth="1"/>
    <col min="47" max="47" width="10.5703125" bestFit="1" customWidth="1"/>
    <col min="48" max="48" width="12.28515625" bestFit="1" customWidth="1"/>
    <col min="49" max="49" width="1.5703125" customWidth="1"/>
    <col min="50" max="50" width="14.85546875" bestFit="1" customWidth="1"/>
    <col min="51" max="51" width="1.42578125" customWidth="1"/>
    <col min="52" max="52" width="2.85546875" customWidth="1"/>
    <col min="53" max="53" width="3.5703125" style="129" customWidth="1"/>
    <col min="54" max="54" width="12.7109375" customWidth="1"/>
    <col min="55" max="55" width="12.7109375" bestFit="1" customWidth="1"/>
    <col min="56" max="56" width="5.42578125" style="122" customWidth="1"/>
    <col min="57" max="57" width="9.85546875" style="122" customWidth="1"/>
    <col min="58" max="58" width="9.5703125" style="122" customWidth="1"/>
    <col min="59" max="60" width="11" style="123"/>
    <col min="62" max="62" width="14" customWidth="1"/>
    <col min="63" max="63" width="10.85546875" customWidth="1"/>
    <col min="66" max="66" width="14.140625" style="18" bestFit="1" customWidth="1"/>
    <col min="67" max="67" width="11" style="18"/>
    <col min="73" max="73" width="12.5703125" customWidth="1"/>
    <col min="75" max="75" width="14.42578125" customWidth="1"/>
    <col min="76" max="76" width="13.5703125" customWidth="1"/>
  </cols>
  <sheetData>
    <row r="1" spans="1:71" ht="18" customHeight="1" thickBot="1" x14ac:dyDescent="0.3">
      <c r="A1" s="21"/>
      <c r="B1" s="22"/>
      <c r="C1" s="22"/>
      <c r="D1" s="23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2"/>
      <c r="U1" s="27"/>
      <c r="V1" s="25"/>
      <c r="W1" s="22"/>
      <c r="X1" s="28"/>
      <c r="Y1" s="22"/>
      <c r="Z1" s="29"/>
      <c r="AA1" s="22"/>
      <c r="AB1" s="26"/>
      <c r="AC1" s="22"/>
      <c r="AD1" s="27"/>
      <c r="AE1" s="25"/>
      <c r="AF1" s="22"/>
      <c r="AG1" s="514">
        <f>$AG$5+RELEVÉS!$AK$5</f>
        <v>25.7</v>
      </c>
      <c r="AH1" s="22"/>
      <c r="AI1" s="25"/>
      <c r="AJ1" s="22"/>
      <c r="AK1" s="25"/>
      <c r="AL1" s="22"/>
      <c r="AM1" s="25"/>
      <c r="AN1" s="22"/>
      <c r="AO1" s="25"/>
      <c r="AP1" s="22"/>
      <c r="AQ1" s="25"/>
      <c r="AR1" s="22"/>
      <c r="AS1" s="22"/>
      <c r="AT1" s="22"/>
      <c r="AU1" s="27"/>
      <c r="AV1" s="25"/>
      <c r="AW1" s="22"/>
      <c r="AX1" s="25"/>
      <c r="AY1" s="22"/>
      <c r="AZ1" s="26"/>
      <c r="BB1" s="240" t="s">
        <v>106</v>
      </c>
      <c r="BC1" s="201" t="s">
        <v>176</v>
      </c>
      <c r="BD1" s="121"/>
      <c r="BE1" s="121"/>
      <c r="BF1" s="121"/>
      <c r="BN1" s="110" t="s">
        <v>116</v>
      </c>
      <c r="BO1" s="205" t="s">
        <v>80</v>
      </c>
      <c r="BS1" s="73"/>
    </row>
    <row r="2" spans="1:71" ht="9" customHeight="1" thickTop="1" x14ac:dyDescent="0.25">
      <c r="A2" s="30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6"/>
      <c r="T2" s="22"/>
      <c r="U2" s="27"/>
      <c r="V2" s="25"/>
      <c r="W2" s="22"/>
      <c r="X2" s="28"/>
      <c r="Y2" s="22"/>
      <c r="Z2" s="29"/>
      <c r="AA2" s="22"/>
      <c r="AB2" s="25"/>
      <c r="AC2" s="242"/>
      <c r="AD2" s="33"/>
      <c r="AE2" s="33"/>
      <c r="AF2" s="289"/>
      <c r="AG2" s="289"/>
      <c r="AH2" s="289"/>
      <c r="AI2" s="289"/>
      <c r="AJ2" s="289"/>
      <c r="AK2" s="289"/>
      <c r="AL2" s="289"/>
      <c r="AM2" s="289"/>
      <c r="AN2" s="289"/>
      <c r="AO2" s="289"/>
      <c r="AP2" s="289"/>
      <c r="AQ2" s="289"/>
      <c r="AR2" s="311"/>
      <c r="AS2" s="312"/>
      <c r="AT2" s="242" t="s">
        <v>167</v>
      </c>
      <c r="AU2" s="289"/>
      <c r="AV2" s="289"/>
      <c r="AW2" s="242"/>
      <c r="AX2" s="289"/>
      <c r="AY2" s="289"/>
      <c r="AZ2" s="313"/>
      <c r="BB2" s="19"/>
      <c r="BC2" s="19"/>
      <c r="BJ2" s="110"/>
      <c r="BN2" s="110"/>
    </row>
    <row r="3" spans="1:71" ht="15.75" thickBo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2"/>
      <c r="U3" s="27"/>
      <c r="V3" s="25"/>
      <c r="W3" s="22"/>
      <c r="X3" s="28"/>
      <c r="Y3" s="22"/>
      <c r="Z3" s="29"/>
      <c r="AA3" s="22"/>
      <c r="AB3" s="25"/>
      <c r="AC3" s="249"/>
      <c r="AD3" s="314" t="str">
        <f>$C$5</f>
        <v>Aout_2022</v>
      </c>
      <c r="AE3" s="315"/>
      <c r="AF3" s="316"/>
      <c r="AG3" s="317" t="s">
        <v>36</v>
      </c>
      <c r="AH3" s="318"/>
      <c r="AI3" s="319"/>
      <c r="AJ3" s="253"/>
      <c r="AK3" s="317" t="s">
        <v>96</v>
      </c>
      <c r="AL3" s="318"/>
      <c r="AM3" s="319"/>
      <c r="AN3" s="318"/>
      <c r="AO3" s="319"/>
      <c r="AP3" s="318"/>
      <c r="AQ3" s="319"/>
      <c r="AR3" s="320"/>
      <c r="AS3" s="312"/>
      <c r="AT3" s="249"/>
      <c r="AU3" s="321" t="str">
        <f>$C$5</f>
        <v>Aout_2022</v>
      </c>
      <c r="AV3" s="315"/>
      <c r="AW3" s="322"/>
      <c r="AX3" s="323" t="s">
        <v>118</v>
      </c>
      <c r="AY3" s="324"/>
      <c r="AZ3" s="313"/>
      <c r="BB3" s="110" t="s">
        <v>117</v>
      </c>
      <c r="BC3" s="201" t="s">
        <v>114</v>
      </c>
      <c r="BI3" s="119"/>
      <c r="BJ3" s="110"/>
      <c r="BK3" s="119"/>
      <c r="BN3"/>
      <c r="BP3" s="119"/>
      <c r="BQ3" s="119"/>
    </row>
    <row r="4" spans="1:71" ht="9" customHeight="1" thickTop="1" x14ac:dyDescent="0.25">
      <c r="A4" s="25"/>
      <c r="B4" s="242"/>
      <c r="C4" s="243"/>
      <c r="D4" s="244"/>
      <c r="E4" s="245"/>
      <c r="F4" s="246"/>
      <c r="G4" s="247"/>
      <c r="H4" s="248"/>
      <c r="I4" s="247"/>
      <c r="J4" s="246"/>
      <c r="K4" s="247"/>
      <c r="L4" s="248"/>
      <c r="M4" s="247"/>
      <c r="N4" s="246"/>
      <c r="O4" s="247"/>
      <c r="P4" s="248"/>
      <c r="Q4" s="34"/>
      <c r="R4" s="31"/>
      <c r="S4" s="25"/>
      <c r="T4" s="242"/>
      <c r="U4" s="243"/>
      <c r="V4" s="35"/>
      <c r="W4" s="289"/>
      <c r="X4" s="290"/>
      <c r="Y4" s="289"/>
      <c r="Z4" s="291"/>
      <c r="AA4" s="31"/>
      <c r="AB4" s="25"/>
      <c r="AC4" s="251"/>
      <c r="AD4" s="294"/>
      <c r="AE4" s="252"/>
      <c r="AF4" s="296"/>
      <c r="AG4" s="325"/>
      <c r="AH4" s="255"/>
      <c r="AI4" s="37"/>
      <c r="AJ4" s="255"/>
      <c r="AK4" s="326"/>
      <c r="AL4" s="255"/>
      <c r="AM4" s="326"/>
      <c r="AN4" s="255"/>
      <c r="AO4" s="326"/>
      <c r="AP4" s="255"/>
      <c r="AQ4" s="326"/>
      <c r="AR4" s="327"/>
      <c r="AS4" s="312"/>
      <c r="AT4" s="251"/>
      <c r="AU4" s="294"/>
      <c r="AV4" s="252"/>
      <c r="AW4" s="255"/>
      <c r="AX4" s="328"/>
      <c r="AY4" s="253"/>
      <c r="AZ4" s="313"/>
      <c r="BB4" s="74"/>
      <c r="BC4" s="74"/>
      <c r="BI4" s="119"/>
      <c r="BJ4" s="110"/>
      <c r="BK4" s="119"/>
      <c r="BN4" s="119"/>
      <c r="BP4" s="119"/>
      <c r="BQ4" s="119"/>
    </row>
    <row r="5" spans="1:71" x14ac:dyDescent="0.25">
      <c r="A5" s="25"/>
      <c r="B5" s="249"/>
      <c r="C5" s="267" t="s">
        <v>179</v>
      </c>
      <c r="D5" s="268"/>
      <c r="E5" s="250"/>
      <c r="F5" s="494" t="s">
        <v>94</v>
      </c>
      <c r="G5" s="495"/>
      <c r="H5" s="496" t="s">
        <v>107</v>
      </c>
      <c r="I5" s="495"/>
      <c r="J5" s="661">
        <f ca="1">NOW()</f>
        <v>45431.778394907407</v>
      </c>
      <c r="K5" s="662"/>
      <c r="L5" s="662"/>
      <c r="M5" s="662"/>
      <c r="N5" s="662"/>
      <c r="O5" s="662"/>
      <c r="P5" s="662"/>
      <c r="Q5" s="501"/>
      <c r="R5" s="32"/>
      <c r="S5" s="25"/>
      <c r="T5" s="249"/>
      <c r="U5" s="292" t="str">
        <f>C5</f>
        <v>Aout_2022</v>
      </c>
      <c r="V5" s="293"/>
      <c r="W5" s="253"/>
      <c r="X5" s="649">
        <f ca="1">NOW()</f>
        <v>45431.778394907407</v>
      </c>
      <c r="Y5" s="649"/>
      <c r="Z5" s="649"/>
      <c r="AA5" s="38"/>
      <c r="AB5" s="25"/>
      <c r="AC5" s="251"/>
      <c r="AD5" s="329" t="s">
        <v>94</v>
      </c>
      <c r="AE5" s="330"/>
      <c r="AF5" s="331"/>
      <c r="AG5" s="332">
        <f>SUM($AG$11:$AG$72)</f>
        <v>22.9</v>
      </c>
      <c r="AH5" s="253"/>
      <c r="AI5" s="333">
        <f>SUM($AI$11:$AI$72)</f>
        <v>1.0027777777777778</v>
      </c>
      <c r="AJ5" s="253"/>
      <c r="AK5" s="334">
        <f>SUM(AK$11:AK$72)</f>
        <v>0.46111111111111114</v>
      </c>
      <c r="AL5" s="255"/>
      <c r="AM5" s="334">
        <f>SUM(AM$11:AM$72)</f>
        <v>0.27986111111111112</v>
      </c>
      <c r="AN5" s="255"/>
      <c r="AO5" s="334">
        <f>SUM(AO$11:AO$72)</f>
        <v>0.14652777777777778</v>
      </c>
      <c r="AP5" s="255"/>
      <c r="AQ5" s="334">
        <f>SUM(AQ$11:AQ$72)</f>
        <v>0.11597222222222223</v>
      </c>
      <c r="AR5" s="327"/>
      <c r="AS5" s="312"/>
      <c r="AT5" s="251"/>
      <c r="AU5" s="329" t="s">
        <v>94</v>
      </c>
      <c r="AV5" s="330"/>
      <c r="AW5" s="253"/>
      <c r="AX5" s="335">
        <f>SUM(AX$11:AX$72)</f>
        <v>15.278472222222224</v>
      </c>
      <c r="AY5" s="336"/>
      <c r="AZ5" s="313"/>
      <c r="BB5" s="110" t="s">
        <v>122</v>
      </c>
      <c r="BC5" s="201" t="s">
        <v>145</v>
      </c>
      <c r="BI5" s="118"/>
      <c r="BK5" s="118"/>
      <c r="BN5" s="110" t="s">
        <v>115</v>
      </c>
      <c r="BO5" s="201" t="s">
        <v>110</v>
      </c>
      <c r="BP5" s="18"/>
      <c r="BQ5" s="118"/>
    </row>
    <row r="6" spans="1:71" ht="5.25" customHeight="1" x14ac:dyDescent="0.25">
      <c r="A6" s="25"/>
      <c r="B6" s="251"/>
      <c r="C6" s="269"/>
      <c r="D6" s="252"/>
      <c r="E6" s="253"/>
      <c r="F6" s="270"/>
      <c r="G6" s="254"/>
      <c r="H6" s="271"/>
      <c r="I6" s="254"/>
      <c r="J6" s="272"/>
      <c r="K6" s="254"/>
      <c r="L6" s="271"/>
      <c r="M6" s="254"/>
      <c r="N6" s="270"/>
      <c r="O6" s="254"/>
      <c r="P6" s="271"/>
      <c r="Q6" s="39"/>
      <c r="R6" s="32"/>
      <c r="S6" s="25"/>
      <c r="T6" s="251"/>
      <c r="U6" s="294"/>
      <c r="V6" s="252"/>
      <c r="W6" s="255"/>
      <c r="X6" s="295"/>
      <c r="Y6" s="296"/>
      <c r="Z6" s="297"/>
      <c r="AA6" s="32"/>
      <c r="AB6" s="25"/>
      <c r="AC6" s="251"/>
      <c r="AD6" s="255"/>
      <c r="AE6" s="255"/>
      <c r="AF6" s="296"/>
      <c r="AG6" s="337"/>
      <c r="AH6" s="255"/>
      <c r="AI6" s="338"/>
      <c r="AJ6" s="255"/>
      <c r="AK6" s="338"/>
      <c r="AL6" s="255"/>
      <c r="AM6" s="338"/>
      <c r="AN6" s="255"/>
      <c r="AO6" s="338"/>
      <c r="AP6" s="255"/>
      <c r="AQ6" s="338"/>
      <c r="AR6" s="327"/>
      <c r="AS6" s="312"/>
      <c r="AT6" s="251"/>
      <c r="AU6" s="294"/>
      <c r="AV6" s="252"/>
      <c r="AW6" s="255"/>
      <c r="AX6" s="339"/>
      <c r="AY6" s="253"/>
      <c r="AZ6" s="313"/>
      <c r="BB6" s="42"/>
      <c r="BC6" s="76"/>
      <c r="BI6" s="18"/>
      <c r="BJ6" s="18"/>
      <c r="BK6" s="18"/>
      <c r="BL6" s="18"/>
      <c r="BM6" s="18"/>
      <c r="BP6" s="18"/>
      <c r="BQ6" s="18"/>
    </row>
    <row r="7" spans="1:71" x14ac:dyDescent="0.25">
      <c r="A7" s="25"/>
      <c r="B7" s="251"/>
      <c r="C7" s="654" t="s">
        <v>95</v>
      </c>
      <c r="D7" s="655"/>
      <c r="E7" s="273"/>
      <c r="F7" s="426">
        <f>MIN(F$11:F72)</f>
        <v>22.1</v>
      </c>
      <c r="G7" s="255"/>
      <c r="H7" s="274">
        <f>VLOOKUP($F$7,$F$11:$V$72,17,0)</f>
        <v>44794</v>
      </c>
      <c r="I7" s="255"/>
      <c r="J7" s="275">
        <f>MIN($J$11:$J$72)</f>
        <v>15.1</v>
      </c>
      <c r="K7" s="255"/>
      <c r="L7" s="276">
        <f>VLOOKUP($J$7,$J$11:$V$72,13,0)</f>
        <v>44794</v>
      </c>
      <c r="M7" s="255"/>
      <c r="N7" s="277">
        <f>MAX(N$11:N67)</f>
        <v>37</v>
      </c>
      <c r="O7" s="255"/>
      <c r="P7" s="274">
        <f>VLOOKUP($N$7,$N$11:$V$72,9,0)</f>
        <v>44784</v>
      </c>
      <c r="Q7" s="36"/>
      <c r="R7" s="32"/>
      <c r="S7" s="25"/>
      <c r="T7" s="251"/>
      <c r="U7" s="656" t="s">
        <v>94</v>
      </c>
      <c r="V7" s="657"/>
      <c r="W7" s="296"/>
      <c r="X7" s="298" t="s">
        <v>3</v>
      </c>
      <c r="Y7" s="299"/>
      <c r="Z7" s="300"/>
      <c r="AA7" s="32"/>
      <c r="AB7" s="25"/>
      <c r="AC7" s="251"/>
      <c r="AD7" s="659">
        <f ca="1">TODAY()</f>
        <v>45431</v>
      </c>
      <c r="AE7" s="660"/>
      <c r="AF7" s="296"/>
      <c r="AG7" s="340">
        <f>VLOOKUP($AG$9,$AG$11:$AV$72,16,0)</f>
        <v>44798</v>
      </c>
      <c r="AH7" s="255"/>
      <c r="AI7" s="340">
        <f>VLOOKUP($AI$9,$AI$11:$AV$72,14,0)</f>
        <v>44789</v>
      </c>
      <c r="AJ7" s="255"/>
      <c r="AK7" s="340" t="s">
        <v>28</v>
      </c>
      <c r="AL7" s="255"/>
      <c r="AM7" s="340" t="s">
        <v>28</v>
      </c>
      <c r="AN7" s="255"/>
      <c r="AO7" s="340" t="s">
        <v>29</v>
      </c>
      <c r="AP7" s="255"/>
      <c r="AQ7" s="340" t="s">
        <v>29</v>
      </c>
      <c r="AR7" s="327"/>
      <c r="AS7" s="312"/>
      <c r="AT7" s="251"/>
      <c r="AU7" s="650">
        <f ca="1">TODAY()</f>
        <v>45431</v>
      </c>
      <c r="AV7" s="651"/>
      <c r="AW7" s="255"/>
      <c r="AX7" s="341">
        <f>VLOOKUP($AX$9,$AX$11:$BB$72,5,0)</f>
        <v>44785</v>
      </c>
      <c r="AY7" s="253"/>
      <c r="AZ7" s="313"/>
      <c r="BB7" s="201"/>
      <c r="BC7" s="75"/>
      <c r="BI7" s="118"/>
      <c r="BJ7" s="18"/>
      <c r="BL7" s="18"/>
      <c r="BM7" s="118"/>
      <c r="BO7" s="118"/>
      <c r="BP7" s="18"/>
      <c r="BQ7" s="118"/>
    </row>
    <row r="8" spans="1:71" ht="5.25" customHeight="1" x14ac:dyDescent="0.25">
      <c r="A8" s="25"/>
      <c r="B8" s="251"/>
      <c r="C8" s="644"/>
      <c r="D8" s="645"/>
      <c r="E8" s="273"/>
      <c r="F8" s="273"/>
      <c r="G8" s="255"/>
      <c r="H8" s="279"/>
      <c r="I8" s="255"/>
      <c r="J8" s="278"/>
      <c r="K8" s="255"/>
      <c r="L8" s="279"/>
      <c r="M8" s="255"/>
      <c r="N8" s="278"/>
      <c r="O8" s="255"/>
      <c r="P8" s="279"/>
      <c r="Q8" s="36"/>
      <c r="R8" s="32"/>
      <c r="S8" s="25"/>
      <c r="T8" s="251"/>
      <c r="U8" s="294"/>
      <c r="V8" s="301"/>
      <c r="W8" s="296"/>
      <c r="X8" s="302"/>
      <c r="Y8" s="296"/>
      <c r="Z8" s="303"/>
      <c r="AA8" s="32"/>
      <c r="AB8" s="25"/>
      <c r="AC8" s="251"/>
      <c r="AD8" s="294"/>
      <c r="AE8" s="301"/>
      <c r="AF8" s="296"/>
      <c r="AG8" s="342"/>
      <c r="AH8" s="255"/>
      <c r="AI8" s="326"/>
      <c r="AJ8" s="255"/>
      <c r="AK8" s="326"/>
      <c r="AL8" s="255"/>
      <c r="AM8" s="326"/>
      <c r="AN8" s="255"/>
      <c r="AO8" s="326"/>
      <c r="AP8" s="255"/>
      <c r="AQ8" s="326"/>
      <c r="AR8" s="327"/>
      <c r="AS8" s="312"/>
      <c r="AT8" s="251"/>
      <c r="AU8" s="294"/>
      <c r="AV8" s="301"/>
      <c r="AW8" s="255"/>
      <c r="AX8" s="326"/>
      <c r="AY8" s="253"/>
      <c r="AZ8" s="313"/>
      <c r="BB8" s="201"/>
      <c r="BC8" s="75"/>
      <c r="BI8" s="18"/>
      <c r="BJ8" s="18"/>
      <c r="BK8" s="18"/>
      <c r="BL8" s="18"/>
      <c r="BM8" s="18"/>
      <c r="BP8" s="18"/>
      <c r="BQ8" s="18"/>
    </row>
    <row r="9" spans="1:71" x14ac:dyDescent="0.25">
      <c r="A9" s="25"/>
      <c r="B9" s="251"/>
      <c r="C9" s="658"/>
      <c r="D9" s="658"/>
      <c r="E9" s="280"/>
      <c r="F9" s="427" t="s">
        <v>32</v>
      </c>
      <c r="G9" s="255"/>
      <c r="H9" s="281">
        <f>VLOOKUP($F$7,$F$11:$P$72,3,0)</f>
        <v>0.66458333333333297</v>
      </c>
      <c r="I9" s="255"/>
      <c r="J9" s="282" t="s">
        <v>1</v>
      </c>
      <c r="K9" s="255"/>
      <c r="L9" s="281">
        <f>VLOOKUP($J$7,$J$11:$L$72,3,0)</f>
        <v>0.23263888888888901</v>
      </c>
      <c r="M9" s="255"/>
      <c r="N9" s="283" t="s">
        <v>3</v>
      </c>
      <c r="O9" s="255"/>
      <c r="P9" s="281">
        <f>VLOOKUP($N$7,$N$11:$P$72,3,0)</f>
        <v>0.718055555555556</v>
      </c>
      <c r="Q9" s="36"/>
      <c r="R9" s="32"/>
      <c r="S9" s="25"/>
      <c r="T9" s="251"/>
      <c r="U9" s="652" t="s">
        <v>64</v>
      </c>
      <c r="V9" s="653"/>
      <c r="W9" s="296"/>
      <c r="X9" s="304">
        <f>MAX($X$11:$X$72)</f>
        <v>36.700000000000003</v>
      </c>
      <c r="Y9" s="296"/>
      <c r="Z9" s="305">
        <f>VLOOKUP($X$9,$X$11:$AE$72,8,0)</f>
        <v>44780</v>
      </c>
      <c r="AA9" s="32"/>
      <c r="AB9" s="25"/>
      <c r="AC9" s="251"/>
      <c r="AD9" s="428">
        <f>$BL$79</f>
        <v>229.2</v>
      </c>
      <c r="AE9" s="429" t="s">
        <v>103</v>
      </c>
      <c r="AF9" s="296"/>
      <c r="AG9" s="343">
        <f>MAX($AG$11:$AG$72)</f>
        <v>11.2</v>
      </c>
      <c r="AH9" s="255"/>
      <c r="AI9" s="344">
        <f>MAX($AI$11:AI$72)</f>
        <v>0.24722222222222223</v>
      </c>
      <c r="AJ9" s="255"/>
      <c r="AK9" s="334" t="s">
        <v>85</v>
      </c>
      <c r="AL9" s="255"/>
      <c r="AM9" s="334" t="s">
        <v>86</v>
      </c>
      <c r="AN9" s="255"/>
      <c r="AO9" s="334" t="s">
        <v>87</v>
      </c>
      <c r="AP9" s="255"/>
      <c r="AQ9" s="334" t="s">
        <v>160</v>
      </c>
      <c r="AR9" s="327"/>
      <c r="AS9" s="312"/>
      <c r="AT9" s="251"/>
      <c r="AU9" s="507" t="s">
        <v>103</v>
      </c>
      <c r="AV9" s="430">
        <f>$BN$79+$AX$5</f>
        <v>114.09652777777777</v>
      </c>
      <c r="AW9" s="255"/>
      <c r="AX9" s="345">
        <f>MAX($AX$11:$AX$72)</f>
        <v>0.57638888888888895</v>
      </c>
      <c r="AY9" s="253"/>
      <c r="AZ9" s="313"/>
      <c r="BB9" s="201"/>
      <c r="BC9" s="75"/>
      <c r="BE9" s="397" t="s">
        <v>150</v>
      </c>
      <c r="BF9" s="398" t="s">
        <v>151</v>
      </c>
      <c r="BG9" s="399"/>
      <c r="BH9" s="399"/>
      <c r="BI9" s="399"/>
      <c r="BJ9" s="400"/>
      <c r="BK9" s="400"/>
      <c r="BL9" s="401"/>
      <c r="BM9" s="402"/>
      <c r="BO9" s="118"/>
      <c r="BP9" s="18"/>
      <c r="BQ9" s="118"/>
    </row>
    <row r="10" spans="1:71" ht="25.5" customHeight="1" thickBot="1" x14ac:dyDescent="0.3">
      <c r="A10" s="30"/>
      <c r="B10" s="251"/>
      <c r="C10" s="256"/>
      <c r="D10" s="257"/>
      <c r="E10" s="257"/>
      <c r="F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155"/>
      <c r="R10" s="40"/>
      <c r="S10" s="41"/>
      <c r="T10" s="157"/>
      <c r="U10" s="154"/>
      <c r="V10" s="155"/>
      <c r="W10" s="155"/>
      <c r="X10" s="155"/>
      <c r="Y10" s="155"/>
      <c r="Z10" s="155"/>
      <c r="AA10" s="40"/>
      <c r="AB10" s="41"/>
      <c r="AC10" s="157"/>
      <c r="AD10" s="154"/>
      <c r="AE10" s="155"/>
      <c r="AF10" s="155"/>
      <c r="AG10" s="155"/>
      <c r="AH10" s="155"/>
      <c r="AI10" s="156"/>
      <c r="AJ10" s="155"/>
      <c r="AK10" s="156"/>
      <c r="AL10" s="155"/>
      <c r="AM10" s="156"/>
      <c r="AN10" s="155"/>
      <c r="AO10" s="156"/>
      <c r="AP10" s="155"/>
      <c r="AQ10" s="156"/>
      <c r="AR10" s="78"/>
      <c r="AS10" s="312"/>
      <c r="AT10" s="157"/>
      <c r="AU10" s="154"/>
      <c r="AV10" s="155"/>
      <c r="AW10" s="155"/>
      <c r="AX10" s="156"/>
      <c r="AY10" s="155"/>
      <c r="AZ10" s="158"/>
      <c r="BA10" s="74"/>
      <c r="BB10" s="77"/>
      <c r="BC10" s="120"/>
      <c r="BE10"/>
      <c r="BF10"/>
      <c r="BG10"/>
      <c r="BH10"/>
      <c r="BO10" s="118"/>
      <c r="BP10" s="18"/>
      <c r="BQ10" s="118"/>
    </row>
    <row r="11" spans="1:71" ht="27" customHeight="1" thickTop="1" x14ac:dyDescent="0.25">
      <c r="A11" s="25"/>
      <c r="B11" s="251"/>
      <c r="C11" s="284" t="str">
        <f>PROPER(TEXT(D11,"JJJJ"))</f>
        <v>Lundi</v>
      </c>
      <c r="D11" s="285">
        <v>44774</v>
      </c>
      <c r="E11" s="257"/>
      <c r="F11" s="286">
        <v>24.5</v>
      </c>
      <c r="G11" s="258"/>
      <c r="H11" s="287">
        <v>0.49236111111111103</v>
      </c>
      <c r="I11" s="258"/>
      <c r="J11" s="286">
        <v>15.9</v>
      </c>
      <c r="K11" s="258"/>
      <c r="L11" s="287">
        <v>0.29236111111111102</v>
      </c>
      <c r="M11" s="258"/>
      <c r="N11" s="286">
        <v>24.5</v>
      </c>
      <c r="O11" s="258"/>
      <c r="P11" s="287">
        <v>0.49236111111111103</v>
      </c>
      <c r="Q11" s="184"/>
      <c r="R11" s="78"/>
      <c r="S11" s="159"/>
      <c r="T11" s="157"/>
      <c r="U11" s="306" t="str">
        <f>$C11</f>
        <v>Lundi</v>
      </c>
      <c r="V11" s="307">
        <f>$D11</f>
        <v>44774</v>
      </c>
      <c r="W11" s="155"/>
      <c r="X11" s="308">
        <v>33.1</v>
      </c>
      <c r="Y11" s="155"/>
      <c r="Z11" s="309">
        <v>0.69027777777777799</v>
      </c>
      <c r="AA11" s="78"/>
      <c r="AB11" s="159"/>
      <c r="AC11" s="157"/>
      <c r="AD11" s="306" t="str">
        <f>$C11</f>
        <v>Lundi</v>
      </c>
      <c r="AE11" s="307">
        <f>$D11</f>
        <v>44774</v>
      </c>
      <c r="AF11" s="155"/>
      <c r="AG11" s="346">
        <v>0</v>
      </c>
      <c r="AH11" s="155"/>
      <c r="AI11" s="309">
        <v>0</v>
      </c>
      <c r="AJ11" s="155"/>
      <c r="AK11" s="309">
        <v>0</v>
      </c>
      <c r="AL11" s="155"/>
      <c r="AM11" s="309">
        <v>0</v>
      </c>
      <c r="AN11" s="155"/>
      <c r="AO11" s="309">
        <v>0</v>
      </c>
      <c r="AP11" s="155"/>
      <c r="AQ11" s="309">
        <v>0</v>
      </c>
      <c r="AR11" s="155"/>
      <c r="AS11" s="312"/>
      <c r="AT11" s="157"/>
      <c r="AU11" s="306" t="str">
        <f>$C11</f>
        <v>Lundi</v>
      </c>
      <c r="AV11" s="307">
        <f>$D11</f>
        <v>44774</v>
      </c>
      <c r="AW11" s="155"/>
      <c r="AX11" s="309">
        <v>0.55833333333333335</v>
      </c>
      <c r="AY11" s="155"/>
      <c r="AZ11" s="159"/>
      <c r="BA11" s="73">
        <v>4</v>
      </c>
      <c r="BB11" s="71">
        <f>D11</f>
        <v>44774</v>
      </c>
      <c r="BC11" s="72" t="str">
        <f>$C11</f>
        <v>Lundi</v>
      </c>
      <c r="BE11"/>
      <c r="BF11"/>
      <c r="BG11"/>
      <c r="BH11"/>
      <c r="BN11" s="118"/>
      <c r="BO11" s="118"/>
    </row>
    <row r="12" spans="1:71" ht="5.25" customHeight="1" x14ac:dyDescent="0.25">
      <c r="A12" s="25"/>
      <c r="B12" s="251"/>
      <c r="C12" s="256"/>
      <c r="D12" s="257"/>
      <c r="E12" s="257"/>
      <c r="F12" s="257"/>
      <c r="G12" s="258"/>
      <c r="H12" s="258"/>
      <c r="I12" s="258"/>
      <c r="J12" s="257"/>
      <c r="K12" s="258"/>
      <c r="L12" s="258"/>
      <c r="M12" s="258"/>
      <c r="N12" s="257"/>
      <c r="O12" s="258"/>
      <c r="P12" s="258"/>
      <c r="Q12" s="184"/>
      <c r="R12" s="78"/>
      <c r="S12" s="159"/>
      <c r="T12" s="157"/>
      <c r="U12" s="154"/>
      <c r="V12" s="155"/>
      <c r="W12" s="155"/>
      <c r="X12" s="155"/>
      <c r="Y12" s="155"/>
      <c r="Z12" s="156"/>
      <c r="AA12" s="78"/>
      <c r="AB12" s="159"/>
      <c r="AC12" s="157"/>
      <c r="AD12" s="154"/>
      <c r="AE12" s="155"/>
      <c r="AF12" s="155"/>
      <c r="AG12" s="166"/>
      <c r="AH12" s="155"/>
      <c r="AI12" s="155"/>
      <c r="AJ12" s="155"/>
      <c r="AK12" s="155"/>
      <c r="AL12" s="155"/>
      <c r="AM12" s="155"/>
      <c r="AN12" s="155"/>
      <c r="AO12" s="155"/>
      <c r="AP12" s="155"/>
      <c r="AQ12" s="155"/>
      <c r="AR12" s="155"/>
      <c r="AS12" s="312"/>
      <c r="AT12" s="157"/>
      <c r="AU12" s="154"/>
      <c r="AV12" s="155"/>
      <c r="AW12" s="155"/>
      <c r="AX12" s="156"/>
      <c r="AY12" s="155"/>
      <c r="AZ12" s="159"/>
      <c r="BA12" s="73"/>
      <c r="BB12" s="181"/>
      <c r="BC12" s="180"/>
      <c r="BE12"/>
      <c r="BF12"/>
      <c r="BG12"/>
      <c r="BH12"/>
      <c r="BN12" s="118"/>
      <c r="BO12" s="118"/>
    </row>
    <row r="13" spans="1:71" ht="27" customHeight="1" x14ac:dyDescent="0.25">
      <c r="A13" s="25"/>
      <c r="B13" s="251"/>
      <c r="C13" s="284" t="str">
        <f>PROPER(TEXT(D13,"JJJJ"))</f>
        <v>Mardi</v>
      </c>
      <c r="D13" s="285">
        <f>$D11+1</f>
        <v>44775</v>
      </c>
      <c r="E13" s="257"/>
      <c r="F13" s="286">
        <v>29.5</v>
      </c>
      <c r="G13" s="258"/>
      <c r="H13" s="287">
        <v>0.54374999999999996</v>
      </c>
      <c r="I13" s="258"/>
      <c r="J13" s="286">
        <v>16.899999999999999</v>
      </c>
      <c r="K13" s="258"/>
      <c r="L13" s="287">
        <v>0.27708333333333302</v>
      </c>
      <c r="M13" s="258"/>
      <c r="N13" s="286">
        <v>29.5</v>
      </c>
      <c r="O13" s="258"/>
      <c r="P13" s="287">
        <v>0.61180555555555605</v>
      </c>
      <c r="Q13" s="184"/>
      <c r="R13" s="78"/>
      <c r="S13" s="159"/>
      <c r="T13" s="157"/>
      <c r="U13" s="306" t="str">
        <f>$C13</f>
        <v>Mardi</v>
      </c>
      <c r="V13" s="307">
        <f>$D13</f>
        <v>44775</v>
      </c>
      <c r="W13" s="155"/>
      <c r="X13" s="308">
        <v>23.8</v>
      </c>
      <c r="Y13" s="155"/>
      <c r="Z13" s="309">
        <v>0.71875</v>
      </c>
      <c r="AA13" s="78"/>
      <c r="AB13" s="159"/>
      <c r="AC13" s="157"/>
      <c r="AD13" s="306" t="str">
        <f>$C13</f>
        <v>Mardi</v>
      </c>
      <c r="AE13" s="307">
        <f>$D13</f>
        <v>44775</v>
      </c>
      <c r="AF13" s="155"/>
      <c r="AG13" s="346">
        <v>0</v>
      </c>
      <c r="AH13" s="155"/>
      <c r="AI13" s="309">
        <v>0</v>
      </c>
      <c r="AJ13" s="155"/>
      <c r="AK13" s="309">
        <v>0</v>
      </c>
      <c r="AL13" s="155"/>
      <c r="AM13" s="309">
        <v>0</v>
      </c>
      <c r="AN13" s="155"/>
      <c r="AO13" s="309">
        <v>0</v>
      </c>
      <c r="AP13" s="155"/>
      <c r="AQ13" s="309">
        <v>0</v>
      </c>
      <c r="AR13" s="155"/>
      <c r="AS13" s="312"/>
      <c r="AT13" s="157"/>
      <c r="AU13" s="306" t="str">
        <f>$C13</f>
        <v>Mardi</v>
      </c>
      <c r="AV13" s="307">
        <f>$D13</f>
        <v>44775</v>
      </c>
      <c r="AW13" s="155"/>
      <c r="AX13" s="309">
        <v>0.55694444444444446</v>
      </c>
      <c r="AY13" s="155"/>
      <c r="AZ13" s="159"/>
      <c r="BA13" s="73">
        <v>5</v>
      </c>
      <c r="BB13" s="71">
        <f>D13</f>
        <v>44775</v>
      </c>
      <c r="BC13" s="72" t="str">
        <f>$C13</f>
        <v>Mardi</v>
      </c>
      <c r="BE13"/>
      <c r="BF13"/>
      <c r="BG13"/>
      <c r="BH13"/>
      <c r="BN13" s="118"/>
      <c r="BO13" s="118"/>
    </row>
    <row r="14" spans="1:71" ht="5.25" customHeight="1" x14ac:dyDescent="0.25">
      <c r="A14" s="25"/>
      <c r="B14" s="251"/>
      <c r="C14" s="256"/>
      <c r="D14" s="257"/>
      <c r="E14" s="257"/>
      <c r="F14" s="258"/>
      <c r="G14" s="258"/>
      <c r="H14" s="258"/>
      <c r="I14" s="258"/>
      <c r="J14" s="258"/>
      <c r="K14" s="258"/>
      <c r="L14" s="258"/>
      <c r="M14" s="258"/>
      <c r="N14" s="258"/>
      <c r="O14" s="258"/>
      <c r="P14" s="258"/>
      <c r="Q14" s="184"/>
      <c r="R14" s="78"/>
      <c r="S14" s="159"/>
      <c r="T14" s="157"/>
      <c r="U14" s="154"/>
      <c r="V14" s="155"/>
      <c r="W14" s="155"/>
      <c r="X14" s="155"/>
      <c r="Y14" s="155"/>
      <c r="Z14" s="156"/>
      <c r="AA14" s="78"/>
      <c r="AB14" s="159"/>
      <c r="AC14" s="157"/>
      <c r="AD14" s="154"/>
      <c r="AE14" s="155"/>
      <c r="AF14" s="155"/>
      <c r="AG14" s="166"/>
      <c r="AH14" s="155"/>
      <c r="AI14" s="155"/>
      <c r="AJ14" s="155"/>
      <c r="AK14" s="155"/>
      <c r="AL14" s="155"/>
      <c r="AM14" s="155"/>
      <c r="AN14" s="155"/>
      <c r="AO14" s="155"/>
      <c r="AP14" s="155"/>
      <c r="AQ14" s="155"/>
      <c r="AR14" s="155"/>
      <c r="AS14" s="312"/>
      <c r="AT14" s="157"/>
      <c r="AU14" s="154"/>
      <c r="AV14" s="155"/>
      <c r="AW14" s="155"/>
      <c r="AX14" s="156"/>
      <c r="AY14" s="155"/>
      <c r="AZ14" s="159"/>
      <c r="BA14" s="73"/>
      <c r="BB14" s="164"/>
      <c r="BC14" s="165"/>
      <c r="BE14"/>
      <c r="BF14"/>
      <c r="BG14"/>
      <c r="BH14"/>
      <c r="BN14" s="118"/>
      <c r="BO14" s="118"/>
    </row>
    <row r="15" spans="1:71" ht="27" customHeight="1" x14ac:dyDescent="0.25">
      <c r="A15" s="25"/>
      <c r="B15" s="251"/>
      <c r="C15" s="284" t="str">
        <f>PROPER(TEXT(D15,"JJJJ"))</f>
        <v>Mercredi</v>
      </c>
      <c r="D15" s="285">
        <f>$D13+1</f>
        <v>44776</v>
      </c>
      <c r="E15" s="257"/>
      <c r="F15" s="286">
        <v>31.5</v>
      </c>
      <c r="G15" s="258"/>
      <c r="H15" s="287">
        <v>0.68333333333333302</v>
      </c>
      <c r="I15" s="258"/>
      <c r="J15" s="286">
        <v>19</v>
      </c>
      <c r="K15" s="258"/>
      <c r="L15" s="287">
        <v>0.30416666666666697</v>
      </c>
      <c r="M15" s="258"/>
      <c r="N15" s="286">
        <v>31.5</v>
      </c>
      <c r="O15" s="258"/>
      <c r="P15" s="287">
        <v>0.686805555555556</v>
      </c>
      <c r="Q15" s="184"/>
      <c r="R15" s="78"/>
      <c r="S15" s="159"/>
      <c r="T15" s="157"/>
      <c r="U15" s="306" t="str">
        <f>$C15</f>
        <v>Mercredi</v>
      </c>
      <c r="V15" s="307">
        <f>$D15</f>
        <v>44776</v>
      </c>
      <c r="W15" s="155"/>
      <c r="X15" s="308">
        <v>22</v>
      </c>
      <c r="Y15" s="155"/>
      <c r="Z15" s="309">
        <v>0.61458333333333304</v>
      </c>
      <c r="AA15" s="78"/>
      <c r="AB15" s="159"/>
      <c r="AC15" s="157"/>
      <c r="AD15" s="306" t="str">
        <f>$C15</f>
        <v>Mercredi</v>
      </c>
      <c r="AE15" s="307">
        <f>$D15</f>
        <v>44776</v>
      </c>
      <c r="AF15" s="155"/>
      <c r="AG15" s="346">
        <v>0</v>
      </c>
      <c r="AH15" s="155"/>
      <c r="AI15" s="309">
        <v>0</v>
      </c>
      <c r="AJ15" s="155"/>
      <c r="AK15" s="309">
        <v>0</v>
      </c>
      <c r="AL15" s="155"/>
      <c r="AM15" s="309">
        <v>0</v>
      </c>
      <c r="AN15" s="155"/>
      <c r="AO15" s="309">
        <v>0</v>
      </c>
      <c r="AP15" s="155"/>
      <c r="AQ15" s="309">
        <v>0</v>
      </c>
      <c r="AR15" s="155"/>
      <c r="AS15" s="312"/>
      <c r="AT15" s="157"/>
      <c r="AU15" s="306" t="str">
        <f>$C15</f>
        <v>Mercredi</v>
      </c>
      <c r="AV15" s="307">
        <f>$D15</f>
        <v>44776</v>
      </c>
      <c r="AW15" s="155"/>
      <c r="AX15" s="309">
        <v>0.49305555555555558</v>
      </c>
      <c r="AY15" s="155"/>
      <c r="AZ15" s="159"/>
      <c r="BA15" s="73">
        <v>6</v>
      </c>
      <c r="BB15" s="71">
        <f>D15</f>
        <v>44776</v>
      </c>
      <c r="BC15" s="72" t="str">
        <f>$C15</f>
        <v>Mercredi</v>
      </c>
      <c r="BE15"/>
      <c r="BF15"/>
      <c r="BG15"/>
      <c r="BH15"/>
      <c r="BN15" s="118"/>
      <c r="BO15" s="118"/>
    </row>
    <row r="16" spans="1:71" ht="5.25" customHeight="1" x14ac:dyDescent="0.25">
      <c r="A16" s="25"/>
      <c r="B16" s="251"/>
      <c r="C16" s="256"/>
      <c r="D16" s="257"/>
      <c r="E16" s="257"/>
      <c r="F16" s="258"/>
      <c r="G16" s="258"/>
      <c r="H16" s="258"/>
      <c r="I16" s="258"/>
      <c r="J16" s="258"/>
      <c r="K16" s="258"/>
      <c r="L16" s="258"/>
      <c r="M16" s="258"/>
      <c r="N16" s="258"/>
      <c r="O16" s="258"/>
      <c r="P16" s="258"/>
      <c r="Q16" s="184"/>
      <c r="R16" s="78"/>
      <c r="S16" s="159"/>
      <c r="T16" s="157"/>
      <c r="U16" s="154"/>
      <c r="V16" s="155"/>
      <c r="W16" s="155"/>
      <c r="X16" s="155"/>
      <c r="Y16" s="155"/>
      <c r="Z16" s="156"/>
      <c r="AA16" s="78"/>
      <c r="AB16" s="159"/>
      <c r="AC16" s="157"/>
      <c r="AD16" s="154"/>
      <c r="AE16" s="155"/>
      <c r="AF16" s="155"/>
      <c r="AG16" s="166"/>
      <c r="AH16" s="155"/>
      <c r="AI16" s="155"/>
      <c r="AJ16" s="155"/>
      <c r="AK16" s="155"/>
      <c r="AL16" s="155"/>
      <c r="AM16" s="155"/>
      <c r="AN16" s="155"/>
      <c r="AO16" s="155"/>
      <c r="AP16" s="155"/>
      <c r="AQ16" s="155"/>
      <c r="AR16" s="155"/>
      <c r="AS16" s="312"/>
      <c r="AT16" s="157"/>
      <c r="AU16" s="154"/>
      <c r="AV16" s="155"/>
      <c r="AW16" s="155"/>
      <c r="AX16" s="156"/>
      <c r="AY16" s="155"/>
      <c r="AZ16" s="159"/>
      <c r="BA16" s="73"/>
      <c r="BB16" s="164"/>
      <c r="BC16" s="165"/>
      <c r="BE16"/>
      <c r="BF16"/>
      <c r="BG16"/>
      <c r="BH16"/>
      <c r="BN16" s="118"/>
      <c r="BO16" s="118"/>
    </row>
    <row r="17" spans="1:67" ht="27" customHeight="1" x14ac:dyDescent="0.25">
      <c r="A17" s="25"/>
      <c r="B17" s="251"/>
      <c r="C17" s="284" t="str">
        <f>PROPER(TEXT(D17,"JJJJ"))</f>
        <v>Jeudi</v>
      </c>
      <c r="D17" s="285">
        <f>$D15+1</f>
        <v>44777</v>
      </c>
      <c r="E17" s="257"/>
      <c r="F17" s="286">
        <v>29.8</v>
      </c>
      <c r="G17" s="258"/>
      <c r="H17" s="287">
        <v>0.64652777777777803</v>
      </c>
      <c r="I17" s="258"/>
      <c r="J17" s="286">
        <v>20.7</v>
      </c>
      <c r="K17" s="258"/>
      <c r="L17" s="287">
        <v>0.30763888888888902</v>
      </c>
      <c r="M17" s="258"/>
      <c r="N17" s="286">
        <v>29.8</v>
      </c>
      <c r="O17" s="258"/>
      <c r="P17" s="287">
        <v>0.72638888888888897</v>
      </c>
      <c r="Q17" s="184"/>
      <c r="R17" s="78"/>
      <c r="S17" s="159"/>
      <c r="T17" s="157"/>
      <c r="U17" s="306" t="str">
        <f>$C17</f>
        <v>Jeudi</v>
      </c>
      <c r="V17" s="307">
        <f>$D17</f>
        <v>44777</v>
      </c>
      <c r="W17" s="155"/>
      <c r="X17" s="308">
        <v>29.5</v>
      </c>
      <c r="Y17" s="155"/>
      <c r="Z17" s="309">
        <v>0.98819444444444404</v>
      </c>
      <c r="AA17" s="78"/>
      <c r="AB17" s="159"/>
      <c r="AC17" s="157"/>
      <c r="AD17" s="306" t="str">
        <f>$C17</f>
        <v>Jeudi</v>
      </c>
      <c r="AE17" s="307">
        <f>$D17</f>
        <v>44777</v>
      </c>
      <c r="AF17" s="155"/>
      <c r="AG17" s="346">
        <v>0</v>
      </c>
      <c r="AH17" s="155"/>
      <c r="AI17" s="309">
        <v>0</v>
      </c>
      <c r="AJ17" s="155"/>
      <c r="AK17" s="309">
        <v>0</v>
      </c>
      <c r="AL17" s="155"/>
      <c r="AM17" s="309">
        <v>0</v>
      </c>
      <c r="AN17" s="155"/>
      <c r="AO17" s="309">
        <v>0</v>
      </c>
      <c r="AP17" s="155"/>
      <c r="AQ17" s="309">
        <v>0</v>
      </c>
      <c r="AR17" s="155"/>
      <c r="AS17" s="312"/>
      <c r="AT17" s="157"/>
      <c r="AU17" s="306" t="str">
        <f>$C17</f>
        <v>Jeudi</v>
      </c>
      <c r="AV17" s="307">
        <f>$D17</f>
        <v>44777</v>
      </c>
      <c r="AW17" s="155"/>
      <c r="AX17" s="309">
        <v>0.50763888888888886</v>
      </c>
      <c r="AY17" s="155"/>
      <c r="AZ17" s="159"/>
      <c r="BA17" s="73">
        <v>7</v>
      </c>
      <c r="BB17" s="71">
        <f>D17</f>
        <v>44777</v>
      </c>
      <c r="BC17" s="72" t="str">
        <f>$C17</f>
        <v>Jeudi</v>
      </c>
      <c r="BE17"/>
      <c r="BF17"/>
      <c r="BG17"/>
      <c r="BH17"/>
      <c r="BN17" s="118"/>
      <c r="BO17" s="118"/>
    </row>
    <row r="18" spans="1:67" ht="5.25" customHeight="1" x14ac:dyDescent="0.25">
      <c r="A18" s="25"/>
      <c r="B18" s="251"/>
      <c r="C18" s="256"/>
      <c r="D18" s="257"/>
      <c r="E18" s="257"/>
      <c r="F18" s="257"/>
      <c r="G18" s="258"/>
      <c r="H18" s="258"/>
      <c r="I18" s="258"/>
      <c r="J18" s="257"/>
      <c r="K18" s="258"/>
      <c r="L18" s="258"/>
      <c r="M18" s="258"/>
      <c r="N18" s="257"/>
      <c r="O18" s="258"/>
      <c r="P18" s="258"/>
      <c r="Q18" s="184"/>
      <c r="R18" s="78"/>
      <c r="S18" s="159"/>
      <c r="T18" s="157"/>
      <c r="U18" s="154"/>
      <c r="V18" s="155"/>
      <c r="W18" s="155"/>
      <c r="X18" s="155"/>
      <c r="Y18" s="155"/>
      <c r="Z18" s="156"/>
      <c r="AA18" s="78"/>
      <c r="AB18" s="159"/>
      <c r="AC18" s="157"/>
      <c r="AD18" s="154"/>
      <c r="AE18" s="155"/>
      <c r="AF18" s="155"/>
      <c r="AG18" s="166"/>
      <c r="AH18" s="155"/>
      <c r="AI18" s="155"/>
      <c r="AJ18" s="155"/>
      <c r="AK18" s="155"/>
      <c r="AL18" s="155"/>
      <c r="AM18" s="155"/>
      <c r="AN18" s="155"/>
      <c r="AO18" s="155"/>
      <c r="AP18" s="155"/>
      <c r="AQ18" s="155"/>
      <c r="AR18" s="155"/>
      <c r="AS18" s="312"/>
      <c r="AT18" s="157"/>
      <c r="AU18" s="154"/>
      <c r="AV18" s="155"/>
      <c r="AW18" s="155"/>
      <c r="AX18" s="156"/>
      <c r="AY18" s="155"/>
      <c r="AZ18" s="159"/>
      <c r="BA18" s="73"/>
      <c r="BB18" s="164"/>
      <c r="BC18" s="165"/>
      <c r="BE18"/>
      <c r="BF18"/>
      <c r="BG18"/>
      <c r="BH18"/>
      <c r="BN18" s="118"/>
      <c r="BO18" s="118"/>
    </row>
    <row r="19" spans="1:67" ht="27" customHeight="1" x14ac:dyDescent="0.25">
      <c r="A19" s="25"/>
      <c r="B19" s="251"/>
      <c r="C19" s="284" t="str">
        <f>PROPER(TEXT(D19,"JJJJ"))</f>
        <v>Vendredi</v>
      </c>
      <c r="D19" s="285">
        <f>$D17+1</f>
        <v>44778</v>
      </c>
      <c r="E19" s="257"/>
      <c r="F19" s="286">
        <v>28.7</v>
      </c>
      <c r="G19" s="258"/>
      <c r="H19" s="287">
        <v>0.750694444444444</v>
      </c>
      <c r="I19" s="258"/>
      <c r="J19" s="286">
        <v>16.8</v>
      </c>
      <c r="K19" s="258"/>
      <c r="L19" s="287">
        <v>0.29930555555555599</v>
      </c>
      <c r="M19" s="258"/>
      <c r="N19" s="286">
        <v>28.7</v>
      </c>
      <c r="O19" s="258"/>
      <c r="P19" s="287">
        <v>0.750694444444444</v>
      </c>
      <c r="Q19" s="184"/>
      <c r="R19" s="78"/>
      <c r="S19" s="159"/>
      <c r="T19" s="157"/>
      <c r="U19" s="306" t="str">
        <f>$C19</f>
        <v>Vendredi</v>
      </c>
      <c r="V19" s="307">
        <f>$D19</f>
        <v>44778</v>
      </c>
      <c r="W19" s="155"/>
      <c r="X19" s="308">
        <v>29.5</v>
      </c>
      <c r="Y19" s="155"/>
      <c r="Z19" s="309">
        <v>0.39791666666666697</v>
      </c>
      <c r="AA19" s="78"/>
      <c r="AB19" s="159"/>
      <c r="AC19" s="157"/>
      <c r="AD19" s="306" t="str">
        <f>$C19</f>
        <v>Vendredi</v>
      </c>
      <c r="AE19" s="307">
        <f>$D19</f>
        <v>44778</v>
      </c>
      <c r="AF19" s="155"/>
      <c r="AG19" s="346">
        <v>0</v>
      </c>
      <c r="AH19" s="155"/>
      <c r="AI19" s="309">
        <v>0</v>
      </c>
      <c r="AJ19" s="155"/>
      <c r="AK19" s="309">
        <v>0</v>
      </c>
      <c r="AL19" s="155"/>
      <c r="AM19" s="309">
        <v>0</v>
      </c>
      <c r="AN19" s="155"/>
      <c r="AO19" s="309">
        <v>0</v>
      </c>
      <c r="AP19" s="155"/>
      <c r="AQ19" s="309">
        <v>0</v>
      </c>
      <c r="AR19" s="155"/>
      <c r="AS19" s="312"/>
      <c r="AT19" s="157"/>
      <c r="AU19" s="306" t="str">
        <f>$C19</f>
        <v>Vendredi</v>
      </c>
      <c r="AV19" s="307">
        <f>$D19</f>
        <v>44778</v>
      </c>
      <c r="AW19" s="155"/>
      <c r="AX19" s="309">
        <v>0.53680555555555554</v>
      </c>
      <c r="AY19" s="155"/>
      <c r="AZ19" s="159"/>
      <c r="BA19" s="73">
        <v>8</v>
      </c>
      <c r="BB19" s="71">
        <f>D19</f>
        <v>44778</v>
      </c>
      <c r="BC19" s="72" t="str">
        <f>$C19</f>
        <v>Vendredi</v>
      </c>
      <c r="BE19"/>
      <c r="BF19"/>
      <c r="BG19"/>
      <c r="BH19"/>
      <c r="BN19" s="118"/>
      <c r="BO19" s="118"/>
    </row>
    <row r="20" spans="1:67" ht="5.25" customHeight="1" x14ac:dyDescent="0.25">
      <c r="A20" s="25"/>
      <c r="B20" s="251"/>
      <c r="C20" s="256"/>
      <c r="D20" s="257"/>
      <c r="E20" s="257"/>
      <c r="F20" s="257"/>
      <c r="G20" s="258"/>
      <c r="H20" s="258"/>
      <c r="I20" s="258"/>
      <c r="J20" s="257"/>
      <c r="K20" s="258"/>
      <c r="L20" s="258"/>
      <c r="M20" s="258"/>
      <c r="N20" s="257"/>
      <c r="O20" s="258"/>
      <c r="P20" s="258"/>
      <c r="Q20" s="184"/>
      <c r="R20" s="78"/>
      <c r="S20" s="159"/>
      <c r="T20" s="157"/>
      <c r="U20" s="154"/>
      <c r="V20" s="155"/>
      <c r="W20" s="155"/>
      <c r="X20" s="155"/>
      <c r="Y20" s="155"/>
      <c r="Z20" s="156"/>
      <c r="AA20" s="78"/>
      <c r="AB20" s="159"/>
      <c r="AC20" s="157"/>
      <c r="AD20" s="154"/>
      <c r="AE20" s="155"/>
      <c r="AF20" s="155"/>
      <c r="AG20" s="166"/>
      <c r="AH20" s="155"/>
      <c r="AI20" s="155"/>
      <c r="AJ20" s="155"/>
      <c r="AK20" s="155"/>
      <c r="AL20" s="155"/>
      <c r="AM20" s="155"/>
      <c r="AN20" s="155"/>
      <c r="AO20" s="155"/>
      <c r="AP20" s="155"/>
      <c r="AQ20" s="155"/>
      <c r="AR20" s="155"/>
      <c r="AS20" s="312"/>
      <c r="AT20" s="157"/>
      <c r="AU20" s="154"/>
      <c r="AV20" s="155"/>
      <c r="AW20" s="155"/>
      <c r="AX20" s="156"/>
      <c r="AY20" s="155"/>
      <c r="AZ20" s="159"/>
      <c r="BA20" s="73"/>
      <c r="BB20" s="164"/>
      <c r="BC20" s="165"/>
      <c r="BE20"/>
      <c r="BF20"/>
      <c r="BG20"/>
      <c r="BH20"/>
      <c r="BN20" s="118"/>
      <c r="BO20" s="118"/>
    </row>
    <row r="21" spans="1:67" ht="27" customHeight="1" x14ac:dyDescent="0.25">
      <c r="A21" s="25"/>
      <c r="B21" s="251"/>
      <c r="C21" s="284" t="str">
        <f>PROPER(TEXT(D21,"JJJJ"))</f>
        <v>Samedi</v>
      </c>
      <c r="D21" s="285">
        <f>$D19+1</f>
        <v>44779</v>
      </c>
      <c r="E21" s="257"/>
      <c r="F21" s="286">
        <v>28.7</v>
      </c>
      <c r="G21" s="258"/>
      <c r="H21" s="287">
        <v>0.72430555555555598</v>
      </c>
      <c r="I21" s="258"/>
      <c r="J21" s="286">
        <v>15.4</v>
      </c>
      <c r="K21" s="258"/>
      <c r="L21" s="287">
        <v>0.28125</v>
      </c>
      <c r="M21" s="258"/>
      <c r="N21" s="286">
        <v>28.7</v>
      </c>
      <c r="O21" s="258"/>
      <c r="P21" s="287">
        <v>0.72430555555555598</v>
      </c>
      <c r="Q21" s="184"/>
      <c r="R21" s="78"/>
      <c r="S21" s="159"/>
      <c r="T21" s="157"/>
      <c r="U21" s="306" t="str">
        <f>$C21</f>
        <v>Samedi</v>
      </c>
      <c r="V21" s="307">
        <f>$D21</f>
        <v>44779</v>
      </c>
      <c r="W21" s="155"/>
      <c r="X21" s="308">
        <v>29.5</v>
      </c>
      <c r="Y21" s="155"/>
      <c r="Z21" s="309">
        <v>2.9861111111111099E-2</v>
      </c>
      <c r="AA21" s="78"/>
      <c r="AB21" s="159"/>
      <c r="AC21" s="157"/>
      <c r="AD21" s="306" t="str">
        <f>$C21</f>
        <v>Samedi</v>
      </c>
      <c r="AE21" s="307">
        <f>$D21</f>
        <v>44779</v>
      </c>
      <c r="AF21" s="155"/>
      <c r="AG21" s="346">
        <v>0</v>
      </c>
      <c r="AH21" s="155"/>
      <c r="AI21" s="309">
        <v>0</v>
      </c>
      <c r="AJ21" s="155"/>
      <c r="AK21" s="309">
        <v>0</v>
      </c>
      <c r="AL21" s="155"/>
      <c r="AM21" s="309">
        <v>0</v>
      </c>
      <c r="AN21" s="155"/>
      <c r="AO21" s="309">
        <v>0</v>
      </c>
      <c r="AP21" s="155"/>
      <c r="AQ21" s="309">
        <v>0</v>
      </c>
      <c r="AR21" s="155"/>
      <c r="AS21" s="312"/>
      <c r="AT21" s="157"/>
      <c r="AU21" s="306" t="str">
        <f>$C21</f>
        <v>Samedi</v>
      </c>
      <c r="AV21" s="307">
        <f>$D21</f>
        <v>44779</v>
      </c>
      <c r="AW21" s="155"/>
      <c r="AX21" s="309">
        <v>0.54652777777777772</v>
      </c>
      <c r="AY21" s="155"/>
      <c r="AZ21" s="159"/>
      <c r="BA21" s="73">
        <v>9</v>
      </c>
      <c r="BB21" s="71">
        <f>D21</f>
        <v>44779</v>
      </c>
      <c r="BC21" s="72" t="str">
        <f>$C21</f>
        <v>Samedi</v>
      </c>
      <c r="BE21"/>
      <c r="BF21"/>
      <c r="BG21"/>
      <c r="BH21"/>
      <c r="BN21" s="118"/>
      <c r="BO21" s="118"/>
    </row>
    <row r="22" spans="1:67" ht="5.25" customHeight="1" x14ac:dyDescent="0.25">
      <c r="A22" s="25"/>
      <c r="B22" s="251"/>
      <c r="C22" s="256"/>
      <c r="D22" s="257"/>
      <c r="E22" s="257"/>
      <c r="F22" s="257"/>
      <c r="G22" s="258"/>
      <c r="H22" s="258"/>
      <c r="I22" s="258"/>
      <c r="J22" s="257"/>
      <c r="K22" s="258"/>
      <c r="L22" s="258"/>
      <c r="M22" s="258"/>
      <c r="N22" s="257"/>
      <c r="O22" s="258"/>
      <c r="P22" s="258"/>
      <c r="Q22" s="184"/>
      <c r="R22" s="78"/>
      <c r="S22" s="159"/>
      <c r="T22" s="157"/>
      <c r="U22" s="154"/>
      <c r="V22" s="155"/>
      <c r="W22" s="155"/>
      <c r="X22" s="155"/>
      <c r="Y22" s="155"/>
      <c r="Z22" s="156"/>
      <c r="AA22" s="78"/>
      <c r="AB22" s="159"/>
      <c r="AC22" s="157"/>
      <c r="AD22" s="154"/>
      <c r="AE22" s="155"/>
      <c r="AF22" s="155"/>
      <c r="AG22" s="166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312"/>
      <c r="AT22" s="157"/>
      <c r="AU22" s="154"/>
      <c r="AV22" s="155"/>
      <c r="AW22" s="155"/>
      <c r="AX22" s="156"/>
      <c r="AY22" s="155"/>
      <c r="AZ22" s="159"/>
      <c r="BA22" s="73"/>
      <c r="BB22" s="160"/>
      <c r="BC22" s="161"/>
      <c r="BE22"/>
      <c r="BF22"/>
      <c r="BG22"/>
      <c r="BH22"/>
      <c r="BN22" s="118"/>
      <c r="BO22" s="118"/>
    </row>
    <row r="23" spans="1:67" ht="27" customHeight="1" thickBot="1" x14ac:dyDescent="0.3">
      <c r="A23" s="25"/>
      <c r="B23" s="251"/>
      <c r="C23" s="284" t="str">
        <f>PROPER(TEXT(D23,"JJJJ"))</f>
        <v>Dimanche</v>
      </c>
      <c r="D23" s="285">
        <f>$D21+1</f>
        <v>44780</v>
      </c>
      <c r="E23" s="257"/>
      <c r="F23" s="286">
        <v>30.5</v>
      </c>
      <c r="G23" s="258"/>
      <c r="H23" s="287">
        <v>0.73888888888888904</v>
      </c>
      <c r="I23" s="258"/>
      <c r="J23" s="286">
        <v>15.5</v>
      </c>
      <c r="K23" s="258"/>
      <c r="L23" s="287">
        <v>0.26736111111111099</v>
      </c>
      <c r="M23" s="258"/>
      <c r="N23" s="286">
        <v>30.5</v>
      </c>
      <c r="O23" s="258"/>
      <c r="P23" s="287">
        <v>0.73888888888888904</v>
      </c>
      <c r="Q23" s="184"/>
      <c r="R23" s="40"/>
      <c r="S23" s="159"/>
      <c r="T23" s="157"/>
      <c r="U23" s="306" t="str">
        <f>$C23</f>
        <v>Dimanche</v>
      </c>
      <c r="V23" s="307">
        <f>$D23</f>
        <v>44780</v>
      </c>
      <c r="W23" s="155"/>
      <c r="X23" s="308">
        <v>36.700000000000003</v>
      </c>
      <c r="Y23" s="155"/>
      <c r="Z23" s="309">
        <v>0.469444444444444</v>
      </c>
      <c r="AA23" s="40"/>
      <c r="AB23" s="159"/>
      <c r="AC23" s="157"/>
      <c r="AD23" s="306" t="str">
        <f>$C23</f>
        <v>Dimanche</v>
      </c>
      <c r="AE23" s="307">
        <f>$D23</f>
        <v>44780</v>
      </c>
      <c r="AF23" s="155"/>
      <c r="AG23" s="346">
        <v>0</v>
      </c>
      <c r="AH23" s="155"/>
      <c r="AI23" s="309">
        <v>0</v>
      </c>
      <c r="AJ23" s="155"/>
      <c r="AK23" s="309">
        <v>0</v>
      </c>
      <c r="AL23" s="155"/>
      <c r="AM23" s="309">
        <v>0</v>
      </c>
      <c r="AN23" s="155"/>
      <c r="AO23" s="309">
        <v>0</v>
      </c>
      <c r="AP23" s="155"/>
      <c r="AQ23" s="309">
        <v>0</v>
      </c>
      <c r="AR23" s="155"/>
      <c r="AS23" s="312"/>
      <c r="AT23" s="157"/>
      <c r="AU23" s="306" t="str">
        <f>$C23</f>
        <v>Dimanche</v>
      </c>
      <c r="AV23" s="307">
        <f>$D23</f>
        <v>44780</v>
      </c>
      <c r="AW23" s="155"/>
      <c r="AX23" s="309">
        <v>0.54722222222222228</v>
      </c>
      <c r="AY23" s="155"/>
      <c r="AZ23" s="159"/>
      <c r="BA23" s="73">
        <v>3</v>
      </c>
      <c r="BB23" s="71">
        <f>D23</f>
        <v>44780</v>
      </c>
      <c r="BC23" s="72" t="str">
        <f>$C23</f>
        <v>Dimanche</v>
      </c>
      <c r="BE23"/>
      <c r="BF23"/>
      <c r="BG23"/>
      <c r="BH23"/>
      <c r="BN23" s="118"/>
      <c r="BO23" s="118"/>
    </row>
    <row r="24" spans="1:67" ht="27" customHeight="1" thickTop="1" thickBot="1" x14ac:dyDescent="0.3">
      <c r="A24" s="30"/>
      <c r="B24" s="251"/>
      <c r="C24" s="256"/>
      <c r="D24" s="257"/>
      <c r="E24" s="257"/>
      <c r="F24" s="258"/>
      <c r="G24" s="258"/>
      <c r="H24" s="258"/>
      <c r="I24" s="258"/>
      <c r="J24" s="258"/>
      <c r="K24" s="258"/>
      <c r="L24" s="258"/>
      <c r="M24" s="258"/>
      <c r="N24" s="258"/>
      <c r="O24" s="258"/>
      <c r="P24" s="258"/>
      <c r="Q24" s="184"/>
      <c r="R24" s="40"/>
      <c r="S24" s="41"/>
      <c r="T24" s="157"/>
      <c r="U24" s="154"/>
      <c r="V24" s="155"/>
      <c r="W24" s="155"/>
      <c r="X24" s="155"/>
      <c r="Y24" s="155"/>
      <c r="Z24" s="156"/>
      <c r="AA24" s="40"/>
      <c r="AB24" s="41"/>
      <c r="AC24" s="157"/>
      <c r="AD24" s="154"/>
      <c r="AE24" s="155"/>
      <c r="AF24" s="155"/>
      <c r="AG24" s="166"/>
      <c r="AH24" s="155"/>
      <c r="AI24" s="156"/>
      <c r="AJ24" s="155"/>
      <c r="AK24" s="156"/>
      <c r="AL24" s="155"/>
      <c r="AM24" s="156"/>
      <c r="AN24" s="155"/>
      <c r="AO24" s="156"/>
      <c r="AP24" s="155"/>
      <c r="AQ24" s="156"/>
      <c r="AR24" s="155"/>
      <c r="AS24" s="312"/>
      <c r="AT24" s="157"/>
      <c r="AU24" s="154"/>
      <c r="AV24" s="155"/>
      <c r="AW24" s="155"/>
      <c r="AX24" s="156"/>
      <c r="AY24" s="155"/>
      <c r="AZ24" s="158"/>
      <c r="BA24" s="74"/>
      <c r="BB24" s="162"/>
      <c r="BC24" s="163"/>
      <c r="BE24"/>
      <c r="BF24"/>
      <c r="BG24"/>
      <c r="BH24"/>
      <c r="BN24" s="118"/>
      <c r="BO24" s="118"/>
    </row>
    <row r="25" spans="1:67" ht="27" customHeight="1" thickTop="1" x14ac:dyDescent="0.25">
      <c r="A25" s="25"/>
      <c r="B25" s="251"/>
      <c r="C25" s="284" t="str">
        <f>PROPER(TEXT(D25,"JJJJ"))</f>
        <v>Lundi</v>
      </c>
      <c r="D25" s="285">
        <f>$D23+1</f>
        <v>44781</v>
      </c>
      <c r="E25" s="257"/>
      <c r="F25" s="286">
        <v>32.4</v>
      </c>
      <c r="G25" s="258"/>
      <c r="H25" s="287">
        <v>0.74236111111111103</v>
      </c>
      <c r="I25" s="258"/>
      <c r="J25" s="286">
        <v>17.2</v>
      </c>
      <c r="K25" s="258"/>
      <c r="L25" s="287">
        <v>0.30069444444444399</v>
      </c>
      <c r="M25" s="258"/>
      <c r="N25" s="286">
        <v>32.4</v>
      </c>
      <c r="O25" s="258"/>
      <c r="P25" s="287">
        <v>0.74236111111111103</v>
      </c>
      <c r="Q25" s="184"/>
      <c r="R25" s="40"/>
      <c r="S25" s="159"/>
      <c r="T25" s="157"/>
      <c r="U25" s="306" t="str">
        <f>$C25</f>
        <v>Lundi</v>
      </c>
      <c r="V25" s="307">
        <f>$D25</f>
        <v>44781</v>
      </c>
      <c r="W25" s="155"/>
      <c r="X25" s="308">
        <v>34.9</v>
      </c>
      <c r="Y25" s="155"/>
      <c r="Z25" s="309">
        <v>0.63680555555555596</v>
      </c>
      <c r="AA25" s="40"/>
      <c r="AB25" s="159"/>
      <c r="AC25" s="157"/>
      <c r="AD25" s="306" t="str">
        <f>$C25</f>
        <v>Lundi</v>
      </c>
      <c r="AE25" s="307">
        <f>$D25</f>
        <v>44781</v>
      </c>
      <c r="AF25" s="155"/>
      <c r="AG25" s="346">
        <v>0</v>
      </c>
      <c r="AH25" s="155"/>
      <c r="AI25" s="309">
        <v>0</v>
      </c>
      <c r="AJ25" s="155"/>
      <c r="AK25" s="309">
        <v>0</v>
      </c>
      <c r="AL25" s="155"/>
      <c r="AM25" s="309">
        <v>0</v>
      </c>
      <c r="AN25" s="155"/>
      <c r="AO25" s="309">
        <v>0</v>
      </c>
      <c r="AP25" s="155"/>
      <c r="AQ25" s="309">
        <v>0</v>
      </c>
      <c r="AR25" s="155"/>
      <c r="AS25" s="312"/>
      <c r="AT25" s="157"/>
      <c r="AU25" s="306" t="str">
        <f>$C25</f>
        <v>Lundi</v>
      </c>
      <c r="AV25" s="307">
        <f>$D25</f>
        <v>44781</v>
      </c>
      <c r="AW25" s="155"/>
      <c r="AX25" s="309">
        <v>0.52361111111111114</v>
      </c>
      <c r="AY25" s="155"/>
      <c r="AZ25" s="159"/>
      <c r="BA25" s="73">
        <v>4</v>
      </c>
      <c r="BB25" s="71">
        <f>D25</f>
        <v>44781</v>
      </c>
      <c r="BC25" s="72" t="str">
        <f>$C25</f>
        <v>Lundi</v>
      </c>
      <c r="BE25"/>
      <c r="BF25"/>
      <c r="BG25"/>
      <c r="BH25"/>
      <c r="BN25" s="118"/>
      <c r="BO25" s="118"/>
    </row>
    <row r="26" spans="1:67" ht="5.25" customHeight="1" x14ac:dyDescent="0.25">
      <c r="A26" s="25"/>
      <c r="B26" s="251"/>
      <c r="C26" s="256"/>
      <c r="D26" s="257"/>
      <c r="E26" s="257"/>
      <c r="F26" s="257"/>
      <c r="G26" s="258"/>
      <c r="H26" s="258"/>
      <c r="I26" s="258"/>
      <c r="J26" s="257"/>
      <c r="K26" s="258"/>
      <c r="L26" s="258"/>
      <c r="M26" s="258"/>
      <c r="N26" s="257"/>
      <c r="O26" s="258"/>
      <c r="P26" s="258"/>
      <c r="Q26" s="184"/>
      <c r="R26" s="40"/>
      <c r="S26" s="159"/>
      <c r="T26" s="157"/>
      <c r="U26" s="154"/>
      <c r="V26" s="155"/>
      <c r="W26" s="155"/>
      <c r="X26" s="155"/>
      <c r="Y26" s="155"/>
      <c r="Z26" s="156"/>
      <c r="AA26" s="40"/>
      <c r="AB26" s="159"/>
      <c r="AC26" s="157"/>
      <c r="AD26" s="154"/>
      <c r="AE26" s="155"/>
      <c r="AF26" s="155"/>
      <c r="AG26" s="166"/>
      <c r="AH26" s="155"/>
      <c r="AI26" s="155"/>
      <c r="AJ26" s="155"/>
      <c r="AK26" s="155"/>
      <c r="AL26" s="155"/>
      <c r="AM26" s="155"/>
      <c r="AN26" s="155"/>
      <c r="AO26" s="155"/>
      <c r="AP26" s="155"/>
      <c r="AQ26" s="155"/>
      <c r="AR26" s="155"/>
      <c r="AS26" s="312"/>
      <c r="AT26" s="157"/>
      <c r="AU26" s="154"/>
      <c r="AV26" s="155"/>
      <c r="AW26" s="155"/>
      <c r="AX26" s="156"/>
      <c r="AY26" s="155"/>
      <c r="AZ26" s="159"/>
      <c r="BA26" s="73"/>
      <c r="BB26" s="181"/>
      <c r="BC26" s="180"/>
      <c r="BE26"/>
      <c r="BF26"/>
      <c r="BG26"/>
      <c r="BH26"/>
      <c r="BN26" s="118"/>
      <c r="BO26" s="118"/>
    </row>
    <row r="27" spans="1:67" ht="27" customHeight="1" x14ac:dyDescent="0.25">
      <c r="A27" s="25"/>
      <c r="B27" s="251"/>
      <c r="C27" s="284" t="str">
        <f>PROPER(TEXT(D27,"JJJJ"))</f>
        <v>Mardi</v>
      </c>
      <c r="D27" s="285">
        <f>$D25+1</f>
        <v>44782</v>
      </c>
      <c r="E27" s="257"/>
      <c r="F27" s="286">
        <v>34.200000000000003</v>
      </c>
      <c r="G27" s="258"/>
      <c r="H27" s="287">
        <v>0.73750000000000004</v>
      </c>
      <c r="I27" s="258"/>
      <c r="J27" s="286">
        <v>18.2</v>
      </c>
      <c r="K27" s="258"/>
      <c r="L27" s="287">
        <v>0.27083333333333298</v>
      </c>
      <c r="M27" s="258"/>
      <c r="N27" s="286">
        <v>34.200000000000003</v>
      </c>
      <c r="O27" s="258"/>
      <c r="P27" s="287">
        <v>0.73750000000000004</v>
      </c>
      <c r="Q27" s="184"/>
      <c r="R27" s="40"/>
      <c r="S27" s="159"/>
      <c r="T27" s="157"/>
      <c r="U27" s="306" t="str">
        <f>$C27</f>
        <v>Mardi</v>
      </c>
      <c r="V27" s="307">
        <f>$D27</f>
        <v>44782</v>
      </c>
      <c r="W27" s="155"/>
      <c r="X27" s="308">
        <v>31.3</v>
      </c>
      <c r="Y27" s="155"/>
      <c r="Z27" s="309">
        <v>0.72708333333333297</v>
      </c>
      <c r="AA27" s="40"/>
      <c r="AB27" s="159"/>
      <c r="AC27" s="157"/>
      <c r="AD27" s="306" t="str">
        <f>$C27</f>
        <v>Mardi</v>
      </c>
      <c r="AE27" s="307">
        <f>$D27</f>
        <v>44782</v>
      </c>
      <c r="AF27" s="155"/>
      <c r="AG27" s="346">
        <v>0</v>
      </c>
      <c r="AH27" s="155"/>
      <c r="AI27" s="309">
        <v>0</v>
      </c>
      <c r="AJ27" s="155"/>
      <c r="AK27" s="309">
        <v>0</v>
      </c>
      <c r="AL27" s="155"/>
      <c r="AM27" s="309">
        <v>0</v>
      </c>
      <c r="AN27" s="155"/>
      <c r="AO27" s="309">
        <v>0</v>
      </c>
      <c r="AP27" s="155"/>
      <c r="AQ27" s="309">
        <v>0</v>
      </c>
      <c r="AR27" s="155"/>
      <c r="AS27" s="312"/>
      <c r="AT27" s="157"/>
      <c r="AU27" s="306" t="str">
        <f>$C27</f>
        <v>Mardi</v>
      </c>
      <c r="AV27" s="307">
        <f>$D27</f>
        <v>44782</v>
      </c>
      <c r="AW27" s="155"/>
      <c r="AX27" s="309">
        <v>0.54513888888888884</v>
      </c>
      <c r="AY27" s="155"/>
      <c r="AZ27" s="159"/>
      <c r="BA27" s="73">
        <v>5</v>
      </c>
      <c r="BB27" s="71">
        <f>D27</f>
        <v>44782</v>
      </c>
      <c r="BC27" s="72" t="str">
        <f>$C27</f>
        <v>Mardi</v>
      </c>
      <c r="BE27"/>
      <c r="BF27"/>
      <c r="BG27"/>
      <c r="BH27"/>
      <c r="BN27" s="118"/>
      <c r="BO27" s="118"/>
    </row>
    <row r="28" spans="1:67" ht="5.25" customHeight="1" x14ac:dyDescent="0.25">
      <c r="A28" s="25"/>
      <c r="B28" s="251"/>
      <c r="C28" s="256"/>
      <c r="D28" s="257"/>
      <c r="E28" s="257"/>
      <c r="F28" s="258"/>
      <c r="G28" s="258"/>
      <c r="H28" s="258"/>
      <c r="I28" s="258"/>
      <c r="J28" s="258"/>
      <c r="K28" s="258"/>
      <c r="L28" s="258"/>
      <c r="M28" s="258"/>
      <c r="N28" s="258"/>
      <c r="O28" s="258"/>
      <c r="P28" s="258"/>
      <c r="Q28" s="184"/>
      <c r="R28" s="40"/>
      <c r="S28" s="159"/>
      <c r="T28" s="157"/>
      <c r="U28" s="154"/>
      <c r="V28" s="155"/>
      <c r="W28" s="155"/>
      <c r="X28" s="155"/>
      <c r="Y28" s="155"/>
      <c r="Z28" s="156"/>
      <c r="AA28" s="40"/>
      <c r="AB28" s="159"/>
      <c r="AC28" s="157"/>
      <c r="AD28" s="154"/>
      <c r="AE28" s="155"/>
      <c r="AF28" s="155"/>
      <c r="AG28" s="166"/>
      <c r="AH28" s="155"/>
      <c r="AI28" s="155"/>
      <c r="AJ28" s="155"/>
      <c r="AK28" s="155"/>
      <c r="AL28" s="155"/>
      <c r="AM28" s="155"/>
      <c r="AN28" s="155"/>
      <c r="AO28" s="155"/>
      <c r="AP28" s="155"/>
      <c r="AQ28" s="155"/>
      <c r="AR28" s="155"/>
      <c r="AS28" s="312"/>
      <c r="AT28" s="157"/>
      <c r="AU28" s="154"/>
      <c r="AV28" s="155"/>
      <c r="AW28" s="155"/>
      <c r="AX28" s="156"/>
      <c r="AY28" s="155"/>
      <c r="AZ28" s="159"/>
      <c r="BA28" s="73"/>
      <c r="BB28" s="164"/>
      <c r="BC28" s="165"/>
      <c r="BE28"/>
      <c r="BF28"/>
      <c r="BG28"/>
      <c r="BH28"/>
      <c r="BN28" s="118"/>
      <c r="BO28" s="118"/>
    </row>
    <row r="29" spans="1:67" ht="27" customHeight="1" x14ac:dyDescent="0.25">
      <c r="A29" s="25"/>
      <c r="B29" s="251"/>
      <c r="C29" s="284" t="str">
        <f>PROPER(TEXT(D29,"JJJJ"))</f>
        <v>Mercredi</v>
      </c>
      <c r="D29" s="285">
        <f>$D27+1</f>
        <v>44783</v>
      </c>
      <c r="E29" s="257"/>
      <c r="F29" s="286">
        <v>35.6</v>
      </c>
      <c r="G29" s="258"/>
      <c r="H29" s="287">
        <v>0.73055555555555596</v>
      </c>
      <c r="I29" s="258"/>
      <c r="J29" s="286">
        <v>19.600000000000001</v>
      </c>
      <c r="K29" s="258"/>
      <c r="L29" s="287">
        <v>0.28819444444444398</v>
      </c>
      <c r="M29" s="258"/>
      <c r="N29" s="286">
        <v>35.6</v>
      </c>
      <c r="O29" s="258"/>
      <c r="P29" s="287">
        <v>0.73055555555555596</v>
      </c>
      <c r="Q29" s="184"/>
      <c r="R29" s="40"/>
      <c r="S29" s="159"/>
      <c r="T29" s="157"/>
      <c r="U29" s="306" t="str">
        <f>$C29</f>
        <v>Mercredi</v>
      </c>
      <c r="V29" s="307">
        <f>$D29</f>
        <v>44783</v>
      </c>
      <c r="W29" s="155"/>
      <c r="X29" s="308">
        <v>31</v>
      </c>
      <c r="Y29" s="155"/>
      <c r="Z29" s="309">
        <v>0.375694444444444</v>
      </c>
      <c r="AA29" s="40"/>
      <c r="AB29" s="159"/>
      <c r="AC29" s="157"/>
      <c r="AD29" s="306" t="str">
        <f>$C29</f>
        <v>Mercredi</v>
      </c>
      <c r="AE29" s="307">
        <f>$D29</f>
        <v>44783</v>
      </c>
      <c r="AF29" s="155"/>
      <c r="AG29" s="346">
        <v>0</v>
      </c>
      <c r="AH29" s="155"/>
      <c r="AI29" s="309">
        <v>0</v>
      </c>
      <c r="AJ29" s="155"/>
      <c r="AK29" s="309">
        <v>0</v>
      </c>
      <c r="AL29" s="155"/>
      <c r="AM29" s="309">
        <v>0</v>
      </c>
      <c r="AN29" s="155"/>
      <c r="AO29" s="309">
        <v>0</v>
      </c>
      <c r="AP29" s="155"/>
      <c r="AQ29" s="309">
        <v>0</v>
      </c>
      <c r="AR29" s="155"/>
      <c r="AS29" s="312"/>
      <c r="AT29" s="157"/>
      <c r="AU29" s="306" t="str">
        <f>$C29</f>
        <v>Mercredi</v>
      </c>
      <c r="AV29" s="307">
        <f>$D29</f>
        <v>44783</v>
      </c>
      <c r="AW29" s="155"/>
      <c r="AX29" s="309">
        <v>0.54652777777777772</v>
      </c>
      <c r="AY29" s="155"/>
      <c r="AZ29" s="159"/>
      <c r="BA29" s="73">
        <v>6</v>
      </c>
      <c r="BB29" s="71">
        <f>D29</f>
        <v>44783</v>
      </c>
      <c r="BC29" s="72" t="str">
        <f>$C29</f>
        <v>Mercredi</v>
      </c>
      <c r="BE29"/>
      <c r="BF29"/>
      <c r="BG29"/>
      <c r="BH29"/>
      <c r="BN29" s="118"/>
      <c r="BO29" s="118"/>
    </row>
    <row r="30" spans="1:67" ht="5.25" customHeight="1" x14ac:dyDescent="0.25">
      <c r="A30" s="25"/>
      <c r="B30" s="251"/>
      <c r="C30" s="256"/>
      <c r="D30" s="257"/>
      <c r="E30" s="257"/>
      <c r="F30" s="258"/>
      <c r="G30" s="258"/>
      <c r="H30" s="258"/>
      <c r="I30" s="258"/>
      <c r="J30" s="258"/>
      <c r="K30" s="258"/>
      <c r="L30" s="258"/>
      <c r="M30" s="258"/>
      <c r="N30" s="258"/>
      <c r="O30" s="258"/>
      <c r="P30" s="258"/>
      <c r="Q30" s="184"/>
      <c r="R30" s="40"/>
      <c r="S30" s="159"/>
      <c r="T30" s="157"/>
      <c r="U30" s="154"/>
      <c r="V30" s="155"/>
      <c r="W30" s="155"/>
      <c r="X30" s="155"/>
      <c r="Y30" s="155"/>
      <c r="Z30" s="156"/>
      <c r="AA30" s="40"/>
      <c r="AB30" s="159"/>
      <c r="AC30" s="157"/>
      <c r="AD30" s="154"/>
      <c r="AE30" s="155"/>
      <c r="AF30" s="155"/>
      <c r="AG30" s="166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312"/>
      <c r="AT30" s="157"/>
      <c r="AU30" s="154"/>
      <c r="AV30" s="155"/>
      <c r="AW30" s="155"/>
      <c r="AX30" s="156"/>
      <c r="AY30" s="155"/>
      <c r="AZ30" s="159"/>
      <c r="BA30" s="73"/>
      <c r="BB30" s="164"/>
      <c r="BC30" s="165"/>
      <c r="BE30"/>
      <c r="BF30"/>
      <c r="BG30"/>
      <c r="BH30"/>
      <c r="BN30" s="118"/>
      <c r="BO30" s="118"/>
    </row>
    <row r="31" spans="1:67" ht="27" customHeight="1" x14ac:dyDescent="0.25">
      <c r="A31" s="25"/>
      <c r="B31" s="251"/>
      <c r="C31" s="284" t="str">
        <f>PROPER(TEXT(D31,"JJJJ"))</f>
        <v>Jeudi</v>
      </c>
      <c r="D31" s="285">
        <f>$D29+1</f>
        <v>44784</v>
      </c>
      <c r="E31" s="257"/>
      <c r="F31" s="286">
        <v>37</v>
      </c>
      <c r="G31" s="258"/>
      <c r="H31" s="287">
        <v>0.71875</v>
      </c>
      <c r="I31" s="258"/>
      <c r="J31" s="286">
        <v>19.899999999999999</v>
      </c>
      <c r="K31" s="258"/>
      <c r="L31" s="287">
        <v>0.30347222222222198</v>
      </c>
      <c r="M31" s="258"/>
      <c r="N31" s="286">
        <v>37</v>
      </c>
      <c r="O31" s="258"/>
      <c r="P31" s="287">
        <v>0.718055555555556</v>
      </c>
      <c r="Q31" s="184"/>
      <c r="R31" s="40"/>
      <c r="S31" s="159"/>
      <c r="T31" s="157"/>
      <c r="U31" s="306" t="str">
        <f>$C31</f>
        <v>Jeudi</v>
      </c>
      <c r="V31" s="307">
        <f>$D31</f>
        <v>44784</v>
      </c>
      <c r="W31" s="155"/>
      <c r="X31" s="308">
        <v>27.7</v>
      </c>
      <c r="Y31" s="155"/>
      <c r="Z31" s="309">
        <v>0.52708333333333302</v>
      </c>
      <c r="AA31" s="40"/>
      <c r="AB31" s="159"/>
      <c r="AC31" s="157"/>
      <c r="AD31" s="306" t="str">
        <f>$C31</f>
        <v>Jeudi</v>
      </c>
      <c r="AE31" s="307">
        <f>$D31</f>
        <v>44784</v>
      </c>
      <c r="AF31" s="155"/>
      <c r="AG31" s="346">
        <v>0</v>
      </c>
      <c r="AH31" s="155"/>
      <c r="AI31" s="309">
        <v>0</v>
      </c>
      <c r="AJ31" s="155"/>
      <c r="AK31" s="309">
        <v>0</v>
      </c>
      <c r="AL31" s="155"/>
      <c r="AM31" s="309">
        <v>0</v>
      </c>
      <c r="AN31" s="155"/>
      <c r="AO31" s="309">
        <v>0</v>
      </c>
      <c r="AP31" s="155"/>
      <c r="AQ31" s="309">
        <v>0</v>
      </c>
      <c r="AR31" s="155"/>
      <c r="AS31" s="312"/>
      <c r="AT31" s="157"/>
      <c r="AU31" s="306" t="str">
        <f>$C31</f>
        <v>Jeudi</v>
      </c>
      <c r="AV31" s="307">
        <f>$D31</f>
        <v>44784</v>
      </c>
      <c r="AW31" s="155"/>
      <c r="AX31" s="309">
        <v>0.53888888888888886</v>
      </c>
      <c r="AY31" s="155"/>
      <c r="AZ31" s="159"/>
      <c r="BA31" s="73">
        <v>7</v>
      </c>
      <c r="BB31" s="71">
        <f>D31</f>
        <v>44784</v>
      </c>
      <c r="BC31" s="72" t="str">
        <f>$C31</f>
        <v>Jeudi</v>
      </c>
      <c r="BE31"/>
      <c r="BF31"/>
      <c r="BG31"/>
      <c r="BH31"/>
      <c r="BN31" s="118"/>
      <c r="BO31" s="118"/>
    </row>
    <row r="32" spans="1:67" ht="5.25" customHeight="1" x14ac:dyDescent="0.25">
      <c r="A32" s="25"/>
      <c r="B32" s="251"/>
      <c r="C32" s="256"/>
      <c r="D32" s="257"/>
      <c r="E32" s="257"/>
      <c r="F32" s="257"/>
      <c r="G32" s="258"/>
      <c r="H32" s="258"/>
      <c r="I32" s="258"/>
      <c r="J32" s="257"/>
      <c r="K32" s="258"/>
      <c r="L32" s="258"/>
      <c r="M32" s="258"/>
      <c r="N32" s="257"/>
      <c r="O32" s="258"/>
      <c r="P32" s="258"/>
      <c r="Q32" s="184"/>
      <c r="R32" s="40"/>
      <c r="S32" s="159"/>
      <c r="T32" s="157"/>
      <c r="U32" s="154"/>
      <c r="V32" s="155"/>
      <c r="W32" s="155"/>
      <c r="X32" s="155"/>
      <c r="Y32" s="155"/>
      <c r="Z32" s="156"/>
      <c r="AA32" s="40"/>
      <c r="AB32" s="159"/>
      <c r="AC32" s="157"/>
      <c r="AD32" s="154"/>
      <c r="AE32" s="155"/>
      <c r="AF32" s="155"/>
      <c r="AG32" s="166"/>
      <c r="AH32" s="155"/>
      <c r="AI32" s="155"/>
      <c r="AJ32" s="155"/>
      <c r="AK32" s="155"/>
      <c r="AL32" s="155"/>
      <c r="AM32" s="155"/>
      <c r="AN32" s="155"/>
      <c r="AO32" s="155"/>
      <c r="AP32" s="155"/>
      <c r="AQ32" s="155"/>
      <c r="AR32" s="155"/>
      <c r="AS32" s="312"/>
      <c r="AT32" s="157"/>
      <c r="AU32" s="154"/>
      <c r="AV32" s="155"/>
      <c r="AW32" s="155"/>
      <c r="AX32" s="156"/>
      <c r="AY32" s="155"/>
      <c r="AZ32" s="159"/>
      <c r="BA32" s="73"/>
      <c r="BB32" s="164"/>
      <c r="BC32" s="165"/>
      <c r="BE32"/>
      <c r="BF32"/>
      <c r="BG32"/>
      <c r="BH32"/>
      <c r="BN32" s="118"/>
      <c r="BO32" s="118"/>
    </row>
    <row r="33" spans="1:67" ht="27" customHeight="1" x14ac:dyDescent="0.25">
      <c r="A33" s="25"/>
      <c r="B33" s="251"/>
      <c r="C33" s="284" t="str">
        <f>PROPER(TEXT(D33,"JJJJ"))</f>
        <v>Vendredi</v>
      </c>
      <c r="D33" s="285">
        <f>$D31+1</f>
        <v>44785</v>
      </c>
      <c r="E33" s="257"/>
      <c r="F33" s="286">
        <v>37</v>
      </c>
      <c r="G33" s="258"/>
      <c r="H33" s="287">
        <v>0.718055555555556</v>
      </c>
      <c r="I33" s="258"/>
      <c r="J33" s="286">
        <v>20</v>
      </c>
      <c r="K33" s="258"/>
      <c r="L33" s="287">
        <v>0.2986111111111111</v>
      </c>
      <c r="M33" s="258"/>
      <c r="N33" s="286">
        <v>35.5</v>
      </c>
      <c r="O33" s="258"/>
      <c r="P33" s="287">
        <v>0.63263888888909503</v>
      </c>
      <c r="Q33" s="184"/>
      <c r="R33" s="40"/>
      <c r="S33" s="159"/>
      <c r="T33" s="157"/>
      <c r="U33" s="306" t="str">
        <f>$C33</f>
        <v>Vendredi</v>
      </c>
      <c r="V33" s="307">
        <f>$D33</f>
        <v>44785</v>
      </c>
      <c r="W33" s="155"/>
      <c r="X33" s="308">
        <v>20.2</v>
      </c>
      <c r="Y33" s="155"/>
      <c r="Z33" s="309">
        <v>0.42291666666670602</v>
      </c>
      <c r="AA33" s="40"/>
      <c r="AB33" s="159"/>
      <c r="AC33" s="157"/>
      <c r="AD33" s="306" t="str">
        <f>$C33</f>
        <v>Vendredi</v>
      </c>
      <c r="AE33" s="307">
        <f>$D33</f>
        <v>44785</v>
      </c>
      <c r="AF33" s="155"/>
      <c r="AG33" s="346">
        <v>0</v>
      </c>
      <c r="AH33" s="155"/>
      <c r="AI33" s="309">
        <v>0</v>
      </c>
      <c r="AJ33" s="155"/>
      <c r="AK33" s="309">
        <v>0</v>
      </c>
      <c r="AL33" s="155"/>
      <c r="AM33" s="309">
        <v>0</v>
      </c>
      <c r="AN33" s="155"/>
      <c r="AO33" s="309">
        <v>0</v>
      </c>
      <c r="AP33" s="155"/>
      <c r="AQ33" s="309">
        <v>0</v>
      </c>
      <c r="AR33" s="155"/>
      <c r="AS33" s="312"/>
      <c r="AT33" s="157"/>
      <c r="AU33" s="306" t="str">
        <f>$C33</f>
        <v>Vendredi</v>
      </c>
      <c r="AV33" s="307">
        <f>$D33</f>
        <v>44785</v>
      </c>
      <c r="AW33" s="155"/>
      <c r="AX33" s="309">
        <v>0.57638888888888895</v>
      </c>
      <c r="AY33" s="155"/>
      <c r="AZ33" s="159"/>
      <c r="BA33" s="73">
        <v>8</v>
      </c>
      <c r="BB33" s="71">
        <f>D33</f>
        <v>44785</v>
      </c>
      <c r="BC33" s="72" t="str">
        <f>$C33</f>
        <v>Vendredi</v>
      </c>
      <c r="BE33"/>
      <c r="BF33"/>
      <c r="BG33"/>
      <c r="BH33"/>
      <c r="BN33" s="118"/>
      <c r="BO33" s="118"/>
    </row>
    <row r="34" spans="1:67" ht="5.25" customHeight="1" x14ac:dyDescent="0.25">
      <c r="A34" s="25"/>
      <c r="B34" s="251"/>
      <c r="C34" s="256"/>
      <c r="D34" s="257"/>
      <c r="E34" s="257"/>
      <c r="F34" s="257"/>
      <c r="G34" s="258"/>
      <c r="H34" s="258"/>
      <c r="I34" s="258"/>
      <c r="J34" s="257"/>
      <c r="K34" s="258"/>
      <c r="L34" s="258"/>
      <c r="M34" s="258"/>
      <c r="N34" s="257"/>
      <c r="O34" s="258"/>
      <c r="P34" s="258"/>
      <c r="Q34" s="184"/>
      <c r="R34" s="40"/>
      <c r="S34" s="159"/>
      <c r="T34" s="157"/>
      <c r="U34" s="154"/>
      <c r="V34" s="155"/>
      <c r="W34" s="155"/>
      <c r="X34" s="155"/>
      <c r="Y34" s="155"/>
      <c r="Z34" s="156"/>
      <c r="AA34" s="40"/>
      <c r="AB34" s="159"/>
      <c r="AC34" s="157"/>
      <c r="AD34" s="154"/>
      <c r="AE34" s="155"/>
      <c r="AF34" s="155"/>
      <c r="AG34" s="166"/>
      <c r="AH34" s="155"/>
      <c r="AI34" s="155"/>
      <c r="AJ34" s="155"/>
      <c r="AK34" s="155"/>
      <c r="AL34" s="155"/>
      <c r="AM34" s="155"/>
      <c r="AN34" s="155"/>
      <c r="AO34" s="155"/>
      <c r="AP34" s="155"/>
      <c r="AQ34" s="155"/>
      <c r="AR34" s="155"/>
      <c r="AS34" s="312"/>
      <c r="AT34" s="157"/>
      <c r="AU34" s="154"/>
      <c r="AV34" s="155"/>
      <c r="AW34" s="155"/>
      <c r="AX34" s="156"/>
      <c r="AY34" s="155"/>
      <c r="AZ34" s="159"/>
      <c r="BA34" s="73"/>
      <c r="BB34" s="164"/>
      <c r="BC34" s="165"/>
      <c r="BE34"/>
      <c r="BF34"/>
      <c r="BG34"/>
      <c r="BH34"/>
      <c r="BN34" s="118"/>
      <c r="BO34" s="118"/>
    </row>
    <row r="35" spans="1:67" ht="27" customHeight="1" x14ac:dyDescent="0.25">
      <c r="A35" s="25"/>
      <c r="B35" s="251"/>
      <c r="C35" s="284" t="str">
        <f>PROPER(TEXT(D35,"JJJJ"))</f>
        <v>Samedi</v>
      </c>
      <c r="D35" s="285">
        <f>$D33+1</f>
        <v>44786</v>
      </c>
      <c r="E35" s="257"/>
      <c r="F35" s="286">
        <v>26.4</v>
      </c>
      <c r="G35" s="258"/>
      <c r="H35" s="287">
        <v>0</v>
      </c>
      <c r="I35" s="258"/>
      <c r="J35" s="286">
        <v>18.8</v>
      </c>
      <c r="K35" s="258"/>
      <c r="L35" s="287">
        <v>0.31111111111111101</v>
      </c>
      <c r="M35" s="258"/>
      <c r="N35" s="286">
        <v>26.4</v>
      </c>
      <c r="O35" s="258"/>
      <c r="P35" s="287">
        <v>0</v>
      </c>
      <c r="Q35" s="184"/>
      <c r="R35" s="40"/>
      <c r="S35" s="159"/>
      <c r="T35" s="157"/>
      <c r="U35" s="306" t="str">
        <f>$C35</f>
        <v>Samedi</v>
      </c>
      <c r="V35" s="307">
        <f>$D35</f>
        <v>44786</v>
      </c>
      <c r="W35" s="155"/>
      <c r="X35" s="308">
        <v>14.8</v>
      </c>
      <c r="Y35" s="155"/>
      <c r="Z35" s="309">
        <v>0.41736111111111113</v>
      </c>
      <c r="AA35" s="40"/>
      <c r="AB35" s="159"/>
      <c r="AC35" s="157"/>
      <c r="AD35" s="306" t="str">
        <f>$C35</f>
        <v>Samedi</v>
      </c>
      <c r="AE35" s="307">
        <f>$D35</f>
        <v>44786</v>
      </c>
      <c r="AF35" s="155"/>
      <c r="AG35" s="346">
        <v>0</v>
      </c>
      <c r="AH35" s="155"/>
      <c r="AI35" s="309">
        <v>0</v>
      </c>
      <c r="AJ35" s="155"/>
      <c r="AK35" s="309">
        <v>0</v>
      </c>
      <c r="AL35" s="155"/>
      <c r="AM35" s="309">
        <v>0</v>
      </c>
      <c r="AN35" s="155"/>
      <c r="AO35" s="309">
        <v>0</v>
      </c>
      <c r="AP35" s="155"/>
      <c r="AQ35" s="309">
        <v>0</v>
      </c>
      <c r="AR35" s="155"/>
      <c r="AS35" s="312"/>
      <c r="AT35" s="157"/>
      <c r="AU35" s="306" t="str">
        <f>$C35</f>
        <v>Samedi</v>
      </c>
      <c r="AV35" s="307">
        <f>$D35</f>
        <v>44786</v>
      </c>
      <c r="AW35" s="155"/>
      <c r="AX35" s="309">
        <v>0.5444444444444444</v>
      </c>
      <c r="AY35" s="155"/>
      <c r="AZ35" s="159"/>
      <c r="BA35" s="73">
        <v>9</v>
      </c>
      <c r="BB35" s="71">
        <f>D35</f>
        <v>44786</v>
      </c>
      <c r="BC35" s="72" t="str">
        <f>$C35</f>
        <v>Samedi</v>
      </c>
      <c r="BE35"/>
      <c r="BF35"/>
      <c r="BG35"/>
      <c r="BH35"/>
      <c r="BN35" s="118"/>
      <c r="BO35" s="118"/>
    </row>
    <row r="36" spans="1:67" ht="5.25" customHeight="1" x14ac:dyDescent="0.25">
      <c r="A36" s="25"/>
      <c r="B36" s="251"/>
      <c r="C36" s="256"/>
      <c r="D36" s="257"/>
      <c r="E36" s="257"/>
      <c r="F36" s="257"/>
      <c r="G36" s="258"/>
      <c r="H36" s="258"/>
      <c r="I36" s="258"/>
      <c r="J36" s="257"/>
      <c r="K36" s="258"/>
      <c r="L36" s="258"/>
      <c r="M36" s="258"/>
      <c r="N36" s="257"/>
      <c r="O36" s="258"/>
      <c r="P36" s="258"/>
      <c r="Q36" s="184"/>
      <c r="R36" s="40"/>
      <c r="S36" s="159"/>
      <c r="T36" s="157"/>
      <c r="U36" s="154"/>
      <c r="V36" s="155"/>
      <c r="W36" s="155"/>
      <c r="X36" s="155"/>
      <c r="Y36" s="155"/>
      <c r="Z36" s="156"/>
      <c r="AA36" s="40"/>
      <c r="AB36" s="159"/>
      <c r="AC36" s="157"/>
      <c r="AD36" s="154"/>
      <c r="AE36" s="155"/>
      <c r="AF36" s="155"/>
      <c r="AG36" s="166"/>
      <c r="AH36" s="155"/>
      <c r="AI36" s="155"/>
      <c r="AJ36" s="155"/>
      <c r="AK36" s="155"/>
      <c r="AL36" s="155"/>
      <c r="AM36" s="155"/>
      <c r="AN36" s="155"/>
      <c r="AO36" s="155"/>
      <c r="AP36" s="155"/>
      <c r="AQ36" s="155"/>
      <c r="AR36" s="155"/>
      <c r="AS36" s="312"/>
      <c r="AT36" s="157"/>
      <c r="AU36" s="154"/>
      <c r="AV36" s="155"/>
      <c r="AW36" s="155"/>
      <c r="AX36" s="156"/>
      <c r="AY36" s="155"/>
      <c r="AZ36" s="159"/>
      <c r="BA36" s="73"/>
      <c r="BB36" s="160"/>
      <c r="BC36" s="161"/>
      <c r="BE36"/>
      <c r="BF36"/>
      <c r="BG36"/>
      <c r="BH36"/>
      <c r="BN36" s="118"/>
      <c r="BO36" s="118"/>
    </row>
    <row r="37" spans="1:67" ht="27" customHeight="1" thickBot="1" x14ac:dyDescent="0.3">
      <c r="A37" s="25"/>
      <c r="B37" s="251"/>
      <c r="C37" s="284" t="str">
        <f>PROPER(TEXT(D37,"JJJJ"))</f>
        <v>Dimanche</v>
      </c>
      <c r="D37" s="285">
        <f>$D35+1</f>
        <v>44787</v>
      </c>
      <c r="E37" s="257"/>
      <c r="F37" s="286">
        <v>23.5</v>
      </c>
      <c r="G37" s="258"/>
      <c r="H37" s="287">
        <v>0.72083333333333299</v>
      </c>
      <c r="I37" s="258"/>
      <c r="J37" s="286">
        <v>19</v>
      </c>
      <c r="K37" s="258"/>
      <c r="L37" s="287">
        <v>0.13750000000000001</v>
      </c>
      <c r="M37" s="258"/>
      <c r="N37" s="286">
        <v>23.5</v>
      </c>
      <c r="O37" s="258"/>
      <c r="P37" s="287">
        <v>0.72083333333333299</v>
      </c>
      <c r="Q37" s="184"/>
      <c r="R37" s="40"/>
      <c r="S37" s="159"/>
      <c r="T37" s="157"/>
      <c r="U37" s="306" t="str">
        <f>$C37</f>
        <v>Dimanche</v>
      </c>
      <c r="V37" s="307">
        <f>$D37</f>
        <v>44787</v>
      </c>
      <c r="W37" s="155"/>
      <c r="X37" s="308">
        <v>27.7</v>
      </c>
      <c r="Y37" s="155"/>
      <c r="Z37" s="309">
        <v>2.4999999999999998E-2</v>
      </c>
      <c r="AA37" s="40"/>
      <c r="AB37" s="159"/>
      <c r="AC37" s="157"/>
      <c r="AD37" s="306" t="str">
        <f>$C37</f>
        <v>Dimanche</v>
      </c>
      <c r="AE37" s="307">
        <f>$D37</f>
        <v>44787</v>
      </c>
      <c r="AF37" s="155"/>
      <c r="AG37" s="346">
        <v>2.8</v>
      </c>
      <c r="AH37" s="155"/>
      <c r="AI37" s="309">
        <v>0.12430555555555556</v>
      </c>
      <c r="AJ37" s="155"/>
      <c r="AK37" s="309">
        <v>0.12430555555555556</v>
      </c>
      <c r="AL37" s="155"/>
      <c r="AM37" s="309">
        <v>0</v>
      </c>
      <c r="AN37" s="155"/>
      <c r="AO37" s="309">
        <v>0</v>
      </c>
      <c r="AP37" s="155"/>
      <c r="AQ37" s="309">
        <v>0</v>
      </c>
      <c r="AR37" s="155"/>
      <c r="AS37" s="312"/>
      <c r="AT37" s="157"/>
      <c r="AU37" s="306" t="str">
        <f>$C37</f>
        <v>Dimanche</v>
      </c>
      <c r="AV37" s="307">
        <f>$D37</f>
        <v>44787</v>
      </c>
      <c r="AW37" s="155"/>
      <c r="AX37" s="309">
        <v>0.4236111111111111</v>
      </c>
      <c r="AY37" s="155"/>
      <c r="AZ37" s="159"/>
      <c r="BA37" s="73">
        <v>10</v>
      </c>
      <c r="BB37" s="71">
        <f>D37</f>
        <v>44787</v>
      </c>
      <c r="BC37" s="72" t="str">
        <f>$C37</f>
        <v>Dimanche</v>
      </c>
      <c r="BE37"/>
      <c r="BF37"/>
      <c r="BG37"/>
      <c r="BH37"/>
      <c r="BN37" s="118"/>
      <c r="BO37" s="118"/>
    </row>
    <row r="38" spans="1:67" ht="27" customHeight="1" thickTop="1" thickBot="1" x14ac:dyDescent="0.3">
      <c r="A38" s="30"/>
      <c r="B38" s="251"/>
      <c r="C38" s="256"/>
      <c r="D38" s="257"/>
      <c r="E38" s="257"/>
      <c r="F38" s="258"/>
      <c r="G38" s="258"/>
      <c r="H38" s="258"/>
      <c r="I38" s="258"/>
      <c r="J38" s="258"/>
      <c r="K38" s="258"/>
      <c r="L38" s="258"/>
      <c r="M38" s="258"/>
      <c r="N38" s="258"/>
      <c r="O38" s="258"/>
      <c r="P38" s="258"/>
      <c r="Q38" s="184"/>
      <c r="R38" s="40"/>
      <c r="S38" s="41"/>
      <c r="T38" s="157"/>
      <c r="U38" s="154"/>
      <c r="V38" s="155"/>
      <c r="W38" s="155"/>
      <c r="X38" s="155"/>
      <c r="Y38" s="155"/>
      <c r="Z38" s="156"/>
      <c r="AA38" s="40"/>
      <c r="AB38" s="41"/>
      <c r="AC38" s="157"/>
      <c r="AD38" s="154"/>
      <c r="AE38" s="155"/>
      <c r="AF38" s="155"/>
      <c r="AG38" s="166"/>
      <c r="AH38" s="155"/>
      <c r="AI38" s="156"/>
      <c r="AJ38" s="155"/>
      <c r="AK38" s="156"/>
      <c r="AL38" s="155"/>
      <c r="AM38" s="156"/>
      <c r="AN38" s="155"/>
      <c r="AO38" s="156"/>
      <c r="AP38" s="155"/>
      <c r="AQ38" s="156"/>
      <c r="AR38" s="155"/>
      <c r="AS38" s="312"/>
      <c r="AT38" s="157"/>
      <c r="AU38" s="154"/>
      <c r="AV38" s="155"/>
      <c r="AW38" s="155"/>
      <c r="AX38" s="156"/>
      <c r="AY38" s="155"/>
      <c r="AZ38" s="158"/>
      <c r="BA38" s="74"/>
      <c r="BB38" s="162"/>
      <c r="BC38" s="163"/>
      <c r="BE38"/>
      <c r="BF38"/>
      <c r="BG38"/>
      <c r="BH38"/>
      <c r="BN38" s="118"/>
      <c r="BO38" s="118"/>
    </row>
    <row r="39" spans="1:67" ht="27" customHeight="1" thickTop="1" x14ac:dyDescent="0.25">
      <c r="A39" s="25"/>
      <c r="B39" s="251"/>
      <c r="C39" s="284" t="str">
        <f>PROPER(TEXT(D39,"JJJJ"))</f>
        <v>Lundi</v>
      </c>
      <c r="D39" s="285">
        <f>$D37+1</f>
        <v>44788</v>
      </c>
      <c r="E39" s="257"/>
      <c r="F39" s="286">
        <v>24.2</v>
      </c>
      <c r="G39" s="258"/>
      <c r="H39" s="287">
        <v>0.594444444444444</v>
      </c>
      <c r="I39" s="258"/>
      <c r="J39" s="286">
        <v>18.600000000000001</v>
      </c>
      <c r="K39" s="258"/>
      <c r="L39" s="287">
        <v>0.28541666666666698</v>
      </c>
      <c r="M39" s="258"/>
      <c r="N39" s="286">
        <v>24.2</v>
      </c>
      <c r="O39" s="258"/>
      <c r="P39" s="287">
        <v>0.594444444444444</v>
      </c>
      <c r="Q39" s="184"/>
      <c r="R39" s="40"/>
      <c r="S39" s="159"/>
      <c r="T39" s="157"/>
      <c r="U39" s="306" t="str">
        <f>$C39</f>
        <v>Lundi</v>
      </c>
      <c r="V39" s="307">
        <f>$D39</f>
        <v>44788</v>
      </c>
      <c r="W39" s="155"/>
      <c r="X39" s="308">
        <v>18.399999999999999</v>
      </c>
      <c r="Y39" s="155"/>
      <c r="Z39" s="309">
        <v>0.11458333333333333</v>
      </c>
      <c r="AA39" s="40"/>
      <c r="AB39" s="159"/>
      <c r="AC39" s="157"/>
      <c r="AD39" s="306" t="str">
        <f>$C39</f>
        <v>Lundi</v>
      </c>
      <c r="AE39" s="307">
        <f>$D39</f>
        <v>44788</v>
      </c>
      <c r="AF39" s="155"/>
      <c r="AG39" s="346">
        <v>0</v>
      </c>
      <c r="AH39" s="155"/>
      <c r="AI39" s="309">
        <v>0</v>
      </c>
      <c r="AJ39" s="155"/>
      <c r="AK39" s="309">
        <v>0</v>
      </c>
      <c r="AL39" s="155"/>
      <c r="AM39" s="309">
        <v>0</v>
      </c>
      <c r="AN39" s="155"/>
      <c r="AO39" s="309">
        <v>0</v>
      </c>
      <c r="AP39" s="155"/>
      <c r="AQ39" s="309">
        <v>0</v>
      </c>
      <c r="AR39" s="155"/>
      <c r="AS39" s="312"/>
      <c r="AT39" s="157"/>
      <c r="AU39" s="306" t="str">
        <f>$C39</f>
        <v>Lundi</v>
      </c>
      <c r="AV39" s="307">
        <f>$D39</f>
        <v>44788</v>
      </c>
      <c r="AW39" s="155"/>
      <c r="AX39" s="309">
        <v>0.5</v>
      </c>
      <c r="AY39" s="155"/>
      <c r="AZ39" s="159"/>
      <c r="BA39" s="73">
        <v>11</v>
      </c>
      <c r="BB39" s="71">
        <f>D39</f>
        <v>44788</v>
      </c>
      <c r="BC39" s="72" t="str">
        <f>$C39</f>
        <v>Lundi</v>
      </c>
      <c r="BE39"/>
      <c r="BF39"/>
      <c r="BG39"/>
      <c r="BH39"/>
      <c r="BN39" s="118"/>
      <c r="BO39" s="118"/>
    </row>
    <row r="40" spans="1:67" ht="5.25" customHeight="1" x14ac:dyDescent="0.25">
      <c r="A40" s="25"/>
      <c r="B40" s="251"/>
      <c r="C40" s="256"/>
      <c r="D40" s="257"/>
      <c r="E40" s="257"/>
      <c r="F40" s="257"/>
      <c r="G40" s="258"/>
      <c r="H40" s="258"/>
      <c r="I40" s="258"/>
      <c r="J40" s="257"/>
      <c r="K40" s="258"/>
      <c r="L40" s="258"/>
      <c r="M40" s="258"/>
      <c r="N40" s="257"/>
      <c r="O40" s="258"/>
      <c r="P40" s="258"/>
      <c r="Q40" s="184"/>
      <c r="R40" s="40"/>
      <c r="S40" s="159"/>
      <c r="T40" s="157"/>
      <c r="U40" s="154"/>
      <c r="V40" s="155"/>
      <c r="W40" s="155"/>
      <c r="X40" s="155"/>
      <c r="Y40" s="155"/>
      <c r="Z40" s="156"/>
      <c r="AA40" s="40"/>
      <c r="AB40" s="159"/>
      <c r="AC40" s="157"/>
      <c r="AD40" s="154"/>
      <c r="AE40" s="155"/>
      <c r="AF40" s="155"/>
      <c r="AG40" s="166"/>
      <c r="AH40" s="155"/>
      <c r="AI40" s="155"/>
      <c r="AJ40" s="155"/>
      <c r="AK40" s="155"/>
      <c r="AL40" s="155"/>
      <c r="AM40" s="155"/>
      <c r="AN40" s="155"/>
      <c r="AO40" s="155"/>
      <c r="AP40" s="155"/>
      <c r="AQ40" s="155"/>
      <c r="AR40" s="155"/>
      <c r="AS40" s="312"/>
      <c r="AT40" s="157"/>
      <c r="AU40" s="154"/>
      <c r="AV40" s="155"/>
      <c r="AW40" s="155"/>
      <c r="AX40" s="156"/>
      <c r="AY40" s="155"/>
      <c r="AZ40" s="159"/>
      <c r="BA40" s="73"/>
      <c r="BB40" s="181"/>
      <c r="BC40" s="180"/>
      <c r="BE40"/>
      <c r="BF40"/>
      <c r="BG40"/>
      <c r="BH40"/>
      <c r="BN40" s="118"/>
      <c r="BO40" s="118"/>
    </row>
    <row r="41" spans="1:67" ht="27" customHeight="1" x14ac:dyDescent="0.25">
      <c r="A41" s="25"/>
      <c r="B41" s="251"/>
      <c r="C41" s="284" t="str">
        <f>PROPER(TEXT(D41,"JJJJ"))</f>
        <v>Mardi</v>
      </c>
      <c r="D41" s="285">
        <f>$D39+1</f>
        <v>44789</v>
      </c>
      <c r="E41" s="257"/>
      <c r="F41" s="286">
        <v>22.8</v>
      </c>
      <c r="G41" s="258"/>
      <c r="H41" s="287">
        <v>0.71666666666666701</v>
      </c>
      <c r="I41" s="258"/>
      <c r="J41" s="286">
        <v>18.5</v>
      </c>
      <c r="K41" s="258"/>
      <c r="L41" s="287">
        <v>0.99305555555555602</v>
      </c>
      <c r="M41" s="258"/>
      <c r="N41" s="286">
        <v>22.8</v>
      </c>
      <c r="O41" s="258"/>
      <c r="P41" s="287">
        <v>0.71666666666666701</v>
      </c>
      <c r="Q41" s="184"/>
      <c r="R41" s="40"/>
      <c r="S41" s="159"/>
      <c r="T41" s="157"/>
      <c r="U41" s="306" t="str">
        <f>$C41</f>
        <v>Mardi</v>
      </c>
      <c r="V41" s="307">
        <f>$D41</f>
        <v>44789</v>
      </c>
      <c r="W41" s="155"/>
      <c r="X41" s="308">
        <v>13</v>
      </c>
      <c r="Y41" s="155"/>
      <c r="Z41" s="309">
        <v>0.57708333333333328</v>
      </c>
      <c r="AA41" s="40"/>
      <c r="AB41" s="159"/>
      <c r="AC41" s="157"/>
      <c r="AD41" s="306" t="str">
        <f>$C41</f>
        <v>Mardi</v>
      </c>
      <c r="AE41" s="307">
        <f>$D41</f>
        <v>44789</v>
      </c>
      <c r="AF41" s="155"/>
      <c r="AG41" s="346">
        <v>3.3</v>
      </c>
      <c r="AH41" s="155"/>
      <c r="AI41" s="309">
        <v>0.24722222222222223</v>
      </c>
      <c r="AJ41" s="155"/>
      <c r="AK41" s="309">
        <v>5.6944444444444443E-2</v>
      </c>
      <c r="AL41" s="155"/>
      <c r="AM41" s="309">
        <v>0.15138888888888888</v>
      </c>
      <c r="AN41" s="155"/>
      <c r="AO41" s="309">
        <v>3.888888888888889E-2</v>
      </c>
      <c r="AP41" s="155"/>
      <c r="AQ41" s="309">
        <v>0</v>
      </c>
      <c r="AR41" s="155"/>
      <c r="AS41" s="312"/>
      <c r="AT41" s="157"/>
      <c r="AU41" s="306" t="str">
        <f>$C41</f>
        <v>Mardi</v>
      </c>
      <c r="AV41" s="307">
        <f>$D41</f>
        <v>44789</v>
      </c>
      <c r="AW41" s="155"/>
      <c r="AX41" s="309">
        <v>0.41041666666666665</v>
      </c>
      <c r="AY41" s="155"/>
      <c r="AZ41" s="159"/>
      <c r="BA41" s="73">
        <v>12</v>
      </c>
      <c r="BB41" s="71">
        <f>D41</f>
        <v>44789</v>
      </c>
      <c r="BC41" s="72" t="str">
        <f>$C41</f>
        <v>Mardi</v>
      </c>
      <c r="BE41"/>
      <c r="BF41"/>
      <c r="BG41"/>
      <c r="BH41"/>
      <c r="BN41" s="118"/>
      <c r="BO41" s="118"/>
    </row>
    <row r="42" spans="1:67" ht="5.25" customHeight="1" x14ac:dyDescent="0.25">
      <c r="A42" s="25"/>
      <c r="B42" s="251"/>
      <c r="C42" s="256"/>
      <c r="D42" s="257"/>
      <c r="E42" s="257"/>
      <c r="F42" s="257"/>
      <c r="G42" s="258"/>
      <c r="H42" s="258"/>
      <c r="I42" s="258"/>
      <c r="J42" s="257"/>
      <c r="K42" s="258"/>
      <c r="L42" s="258"/>
      <c r="M42" s="258"/>
      <c r="N42" s="257"/>
      <c r="O42" s="258"/>
      <c r="P42" s="258"/>
      <c r="Q42" s="184"/>
      <c r="R42" s="40"/>
      <c r="S42" s="159"/>
      <c r="T42" s="157"/>
      <c r="U42" s="154"/>
      <c r="V42" s="155"/>
      <c r="W42" s="155"/>
      <c r="X42" s="155"/>
      <c r="Y42" s="155"/>
      <c r="Z42" s="156"/>
      <c r="AA42" s="40"/>
      <c r="AB42" s="159"/>
      <c r="AC42" s="157"/>
      <c r="AD42" s="154"/>
      <c r="AE42" s="155"/>
      <c r="AF42" s="155"/>
      <c r="AG42" s="166"/>
      <c r="AH42" s="155"/>
      <c r="AI42" s="155"/>
      <c r="AJ42" s="155"/>
      <c r="AK42" s="155"/>
      <c r="AL42" s="155"/>
      <c r="AM42" s="155"/>
      <c r="AN42" s="155"/>
      <c r="AO42" s="155"/>
      <c r="AP42" s="155"/>
      <c r="AQ42" s="155"/>
      <c r="AR42" s="155"/>
      <c r="AS42" s="312"/>
      <c r="AT42" s="157"/>
      <c r="AU42" s="154"/>
      <c r="AV42" s="155"/>
      <c r="AW42" s="155"/>
      <c r="AX42" s="156"/>
      <c r="AY42" s="155"/>
      <c r="AZ42" s="159"/>
      <c r="BA42" s="73"/>
      <c r="BB42" s="181"/>
      <c r="BC42" s="180"/>
      <c r="BE42"/>
      <c r="BF42"/>
      <c r="BG42"/>
      <c r="BH42"/>
      <c r="BN42" s="118"/>
      <c r="BO42" s="118"/>
    </row>
    <row r="43" spans="1:67" ht="27" customHeight="1" x14ac:dyDescent="0.25">
      <c r="A43" s="25"/>
      <c r="B43" s="251"/>
      <c r="C43" s="284" t="str">
        <f>PROPER(TEXT(D43,"JJJJ"))</f>
        <v>Mercredi</v>
      </c>
      <c r="D43" s="285">
        <f>$D41+1</f>
        <v>44790</v>
      </c>
      <c r="E43" s="257"/>
      <c r="F43" s="286">
        <v>22.2</v>
      </c>
      <c r="G43" s="258"/>
      <c r="H43" s="287">
        <v>0.69374999999999998</v>
      </c>
      <c r="I43" s="258"/>
      <c r="J43" s="286">
        <v>15.7</v>
      </c>
      <c r="K43" s="258"/>
      <c r="L43" s="287">
        <v>0.25</v>
      </c>
      <c r="M43" s="258"/>
      <c r="N43" s="286">
        <v>22.2</v>
      </c>
      <c r="O43" s="258"/>
      <c r="P43" s="287">
        <v>0.69374999999999998</v>
      </c>
      <c r="Q43" s="184"/>
      <c r="R43" s="40"/>
      <c r="S43" s="159"/>
      <c r="T43" s="157"/>
      <c r="U43" s="306" t="str">
        <f>$C43</f>
        <v>Mercredi</v>
      </c>
      <c r="V43" s="307">
        <f>$D43</f>
        <v>44790</v>
      </c>
      <c r="W43" s="155"/>
      <c r="X43" s="308">
        <v>25.6</v>
      </c>
      <c r="Y43" s="155"/>
      <c r="Z43" s="309">
        <v>0.73333333333333339</v>
      </c>
      <c r="AA43" s="40"/>
      <c r="AB43" s="159"/>
      <c r="AC43" s="157"/>
      <c r="AD43" s="306" t="str">
        <f>$C43</f>
        <v>Mercredi</v>
      </c>
      <c r="AE43" s="307">
        <f>$D43</f>
        <v>44790</v>
      </c>
      <c r="AF43" s="155"/>
      <c r="AG43" s="346">
        <v>0.5</v>
      </c>
      <c r="AH43" s="155"/>
      <c r="AI43" s="309">
        <v>7.9166666666666663E-2</v>
      </c>
      <c r="AJ43" s="155"/>
      <c r="AK43" s="309">
        <v>6.1805555555555558E-2</v>
      </c>
      <c r="AL43" s="155"/>
      <c r="AM43" s="309">
        <v>1.7361111111111112E-2</v>
      </c>
      <c r="AN43" s="155"/>
      <c r="AO43" s="309">
        <v>0</v>
      </c>
      <c r="AP43" s="155"/>
      <c r="AQ43" s="309">
        <v>0</v>
      </c>
      <c r="AR43" s="155"/>
      <c r="AS43" s="312"/>
      <c r="AT43" s="157"/>
      <c r="AU43" s="306" t="str">
        <f>$C43</f>
        <v>Mercredi</v>
      </c>
      <c r="AV43" s="307">
        <f>$D43</f>
        <v>44790</v>
      </c>
      <c r="AW43" s="155"/>
      <c r="AX43" s="309">
        <v>0.50555555555555554</v>
      </c>
      <c r="AY43" s="155"/>
      <c r="AZ43" s="159"/>
      <c r="BA43" s="73">
        <v>13</v>
      </c>
      <c r="BB43" s="71">
        <f>D43</f>
        <v>44790</v>
      </c>
      <c r="BC43" s="72" t="str">
        <f>$C43</f>
        <v>Mercredi</v>
      </c>
      <c r="BE43"/>
      <c r="BF43"/>
      <c r="BG43"/>
      <c r="BH43"/>
      <c r="BN43" s="118"/>
      <c r="BO43" s="118"/>
    </row>
    <row r="44" spans="1:67" ht="5.25" customHeight="1" x14ac:dyDescent="0.25">
      <c r="A44" s="25"/>
      <c r="B44" s="251"/>
      <c r="C44" s="256"/>
      <c r="D44" s="257"/>
      <c r="E44" s="257"/>
      <c r="F44" s="257"/>
      <c r="G44" s="258"/>
      <c r="H44" s="258"/>
      <c r="I44" s="258"/>
      <c r="J44" s="257"/>
      <c r="K44" s="258"/>
      <c r="L44" s="258"/>
      <c r="M44" s="258"/>
      <c r="N44" s="257"/>
      <c r="O44" s="258"/>
      <c r="P44" s="258"/>
      <c r="Q44" s="184"/>
      <c r="R44" s="40"/>
      <c r="S44" s="159"/>
      <c r="T44" s="157"/>
      <c r="U44" s="154"/>
      <c r="V44" s="155"/>
      <c r="W44" s="155"/>
      <c r="X44" s="155"/>
      <c r="Y44" s="155"/>
      <c r="Z44" s="156"/>
      <c r="AA44" s="40"/>
      <c r="AB44" s="159"/>
      <c r="AC44" s="157"/>
      <c r="AD44" s="154"/>
      <c r="AE44" s="155"/>
      <c r="AF44" s="155"/>
      <c r="AG44" s="166"/>
      <c r="AH44" s="155"/>
      <c r="AI44" s="155"/>
      <c r="AJ44" s="155"/>
      <c r="AK44" s="155"/>
      <c r="AL44" s="155"/>
      <c r="AM44" s="155"/>
      <c r="AN44" s="155"/>
      <c r="AO44" s="155"/>
      <c r="AP44" s="155"/>
      <c r="AQ44" s="155"/>
      <c r="AR44" s="155"/>
      <c r="AS44" s="312"/>
      <c r="AT44" s="157"/>
      <c r="AU44" s="154"/>
      <c r="AV44" s="155"/>
      <c r="AW44" s="155"/>
      <c r="AX44" s="156"/>
      <c r="AY44" s="155"/>
      <c r="AZ44" s="159"/>
      <c r="BA44" s="73"/>
      <c r="BB44" s="164"/>
      <c r="BC44" s="165"/>
      <c r="BE44"/>
      <c r="BF44"/>
      <c r="BG44"/>
      <c r="BH44"/>
      <c r="BN44" s="118"/>
      <c r="BO44" s="118"/>
    </row>
    <row r="45" spans="1:67" ht="27" customHeight="1" x14ac:dyDescent="0.25">
      <c r="A45" s="25"/>
      <c r="B45" s="251"/>
      <c r="C45" s="284" t="str">
        <f>PROPER(TEXT(D45,"JJJJ"))</f>
        <v>Jeudi</v>
      </c>
      <c r="D45" s="285">
        <f>$D43+1</f>
        <v>44791</v>
      </c>
      <c r="E45" s="257"/>
      <c r="F45" s="286">
        <v>22.2</v>
      </c>
      <c r="G45" s="258"/>
      <c r="H45" s="287">
        <v>0.625694444444444</v>
      </c>
      <c r="I45" s="258"/>
      <c r="J45" s="286">
        <v>15.8</v>
      </c>
      <c r="K45" s="258"/>
      <c r="L45" s="287">
        <v>0.22430555555555601</v>
      </c>
      <c r="M45" s="258"/>
      <c r="N45" s="286">
        <v>22.2</v>
      </c>
      <c r="O45" s="258"/>
      <c r="P45" s="287">
        <v>0.625694444444444</v>
      </c>
      <c r="Q45" s="184"/>
      <c r="R45" s="40"/>
      <c r="S45" s="159"/>
      <c r="T45" s="157"/>
      <c r="U45" s="306" t="str">
        <f>$C45</f>
        <v>Jeudi</v>
      </c>
      <c r="V45" s="307">
        <f>$D45</f>
        <v>44791</v>
      </c>
      <c r="W45" s="155"/>
      <c r="X45" s="308">
        <v>36.700000000000003</v>
      </c>
      <c r="Y45" s="155"/>
      <c r="Z45" s="309">
        <v>0.6958333333333333</v>
      </c>
      <c r="AA45" s="40"/>
      <c r="AB45" s="159"/>
      <c r="AC45" s="157"/>
      <c r="AD45" s="306" t="str">
        <f>$C45</f>
        <v>Jeudi</v>
      </c>
      <c r="AE45" s="307">
        <f>$D45</f>
        <v>44791</v>
      </c>
      <c r="AF45" s="155"/>
      <c r="AG45" s="346">
        <v>0</v>
      </c>
      <c r="AH45" s="155"/>
      <c r="AI45" s="309">
        <v>0</v>
      </c>
      <c r="AJ45" s="155"/>
      <c r="AK45" s="309">
        <v>0</v>
      </c>
      <c r="AL45" s="155"/>
      <c r="AM45" s="309">
        <v>0</v>
      </c>
      <c r="AN45" s="155"/>
      <c r="AO45" s="309">
        <v>0</v>
      </c>
      <c r="AP45" s="155"/>
      <c r="AQ45" s="309">
        <v>0</v>
      </c>
      <c r="AR45" s="155"/>
      <c r="AS45" s="312"/>
      <c r="AT45" s="157"/>
      <c r="AU45" s="306" t="str">
        <f>$C45</f>
        <v>Jeudi</v>
      </c>
      <c r="AV45" s="307">
        <f>$D45</f>
        <v>44791</v>
      </c>
      <c r="AW45" s="155"/>
      <c r="AX45" s="309">
        <v>0.5</v>
      </c>
      <c r="AY45" s="155"/>
      <c r="AZ45" s="159"/>
      <c r="BA45" s="73">
        <v>14</v>
      </c>
      <c r="BB45" s="71">
        <f>D45</f>
        <v>44791</v>
      </c>
      <c r="BC45" s="72" t="str">
        <f>$C45</f>
        <v>Jeudi</v>
      </c>
      <c r="BE45"/>
      <c r="BF45"/>
      <c r="BG45"/>
      <c r="BH45"/>
      <c r="BN45" s="118"/>
      <c r="BO45" s="118"/>
    </row>
    <row r="46" spans="1:67" ht="5.25" customHeight="1" x14ac:dyDescent="0.25">
      <c r="A46" s="25"/>
      <c r="B46" s="251"/>
      <c r="C46" s="256"/>
      <c r="D46" s="257"/>
      <c r="E46" s="257"/>
      <c r="F46" s="257"/>
      <c r="G46" s="258"/>
      <c r="H46" s="258"/>
      <c r="I46" s="258"/>
      <c r="J46" s="257"/>
      <c r="K46" s="258"/>
      <c r="L46" s="258"/>
      <c r="M46" s="258"/>
      <c r="N46" s="257"/>
      <c r="O46" s="258"/>
      <c r="P46" s="258"/>
      <c r="Q46" s="184"/>
      <c r="R46" s="40"/>
      <c r="S46" s="159"/>
      <c r="T46" s="157"/>
      <c r="U46" s="154"/>
      <c r="V46" s="155"/>
      <c r="W46" s="155"/>
      <c r="X46" s="155"/>
      <c r="Y46" s="155"/>
      <c r="Z46" s="156"/>
      <c r="AA46" s="40"/>
      <c r="AB46" s="159"/>
      <c r="AC46" s="157"/>
      <c r="AD46" s="154"/>
      <c r="AE46" s="155"/>
      <c r="AF46" s="155"/>
      <c r="AG46" s="166"/>
      <c r="AH46" s="155"/>
      <c r="AI46" s="155"/>
      <c r="AJ46" s="155"/>
      <c r="AK46" s="155"/>
      <c r="AL46" s="155"/>
      <c r="AM46" s="155"/>
      <c r="AN46" s="155"/>
      <c r="AO46" s="155"/>
      <c r="AP46" s="155"/>
      <c r="AQ46" s="155"/>
      <c r="AR46" s="155"/>
      <c r="AS46" s="312"/>
      <c r="AT46" s="157"/>
      <c r="AU46" s="154"/>
      <c r="AV46" s="155"/>
      <c r="AW46" s="155"/>
      <c r="AX46" s="156"/>
      <c r="AY46" s="155"/>
      <c r="AZ46" s="159"/>
      <c r="BA46" s="73"/>
      <c r="BB46" s="164"/>
      <c r="BC46" s="165"/>
      <c r="BE46"/>
      <c r="BF46"/>
      <c r="BG46"/>
      <c r="BH46"/>
      <c r="BN46" s="118"/>
      <c r="BO46" s="118"/>
    </row>
    <row r="47" spans="1:67" ht="27" customHeight="1" x14ac:dyDescent="0.25">
      <c r="A47" s="25"/>
      <c r="B47" s="251"/>
      <c r="C47" s="284" t="str">
        <f>PROPER(TEXT(D47,"JJJJ"))</f>
        <v>Vendredi</v>
      </c>
      <c r="D47" s="285">
        <f>$D45+1</f>
        <v>44792</v>
      </c>
      <c r="E47" s="257"/>
      <c r="F47" s="286">
        <v>23.5</v>
      </c>
      <c r="G47" s="258"/>
      <c r="H47" s="288">
        <v>0.58402777777777803</v>
      </c>
      <c r="I47" s="258"/>
      <c r="J47" s="286">
        <v>18.100000000000001</v>
      </c>
      <c r="K47" s="258"/>
      <c r="L47" s="288">
        <v>0</v>
      </c>
      <c r="M47" s="258"/>
      <c r="N47" s="286">
        <v>23.5</v>
      </c>
      <c r="O47" s="258"/>
      <c r="P47" s="288">
        <v>0.58402777777777803</v>
      </c>
      <c r="Q47" s="184"/>
      <c r="R47" s="40"/>
      <c r="S47" s="159"/>
      <c r="T47" s="157"/>
      <c r="U47" s="306" t="str">
        <f>$C47</f>
        <v>Vendredi</v>
      </c>
      <c r="V47" s="307">
        <f>$D47</f>
        <v>44792</v>
      </c>
      <c r="W47" s="155"/>
      <c r="X47" s="308">
        <v>22</v>
      </c>
      <c r="Y47" s="155"/>
      <c r="Z47" s="309">
        <v>0.43541666666666662</v>
      </c>
      <c r="AA47" s="40"/>
      <c r="AB47" s="159"/>
      <c r="AC47" s="157"/>
      <c r="AD47" s="306" t="str">
        <f>$C47</f>
        <v>Vendredi</v>
      </c>
      <c r="AE47" s="307">
        <f>$D47</f>
        <v>44792</v>
      </c>
      <c r="AF47" s="155"/>
      <c r="AG47" s="346">
        <v>0</v>
      </c>
      <c r="AH47" s="155"/>
      <c r="AI47" s="309">
        <v>0</v>
      </c>
      <c r="AJ47" s="155"/>
      <c r="AK47" s="309">
        <v>0</v>
      </c>
      <c r="AL47" s="155"/>
      <c r="AM47" s="309">
        <v>0</v>
      </c>
      <c r="AN47" s="155"/>
      <c r="AO47" s="309">
        <v>0</v>
      </c>
      <c r="AP47" s="155"/>
      <c r="AQ47" s="309">
        <v>0</v>
      </c>
      <c r="AR47" s="155"/>
      <c r="AS47" s="312"/>
      <c r="AT47" s="157"/>
      <c r="AU47" s="306" t="str">
        <f>$C47</f>
        <v>Vendredi</v>
      </c>
      <c r="AV47" s="307">
        <f>$D47</f>
        <v>44792</v>
      </c>
      <c r="AW47" s="155"/>
      <c r="AX47" s="309">
        <v>0.48541666666666666</v>
      </c>
      <c r="AY47" s="155"/>
      <c r="AZ47" s="159"/>
      <c r="BA47" s="73">
        <v>15</v>
      </c>
      <c r="BB47" s="71">
        <f>D47</f>
        <v>44792</v>
      </c>
      <c r="BC47" s="72" t="str">
        <f>$C47</f>
        <v>Vendredi</v>
      </c>
      <c r="BE47"/>
      <c r="BF47"/>
      <c r="BG47"/>
      <c r="BH47"/>
      <c r="BN47" s="118"/>
      <c r="BO47" s="118"/>
    </row>
    <row r="48" spans="1:67" ht="5.25" customHeight="1" x14ac:dyDescent="0.25">
      <c r="A48" s="25"/>
      <c r="B48" s="251"/>
      <c r="C48" s="256"/>
      <c r="D48" s="257"/>
      <c r="E48" s="257"/>
      <c r="F48" s="257"/>
      <c r="G48" s="258"/>
      <c r="H48" s="258"/>
      <c r="I48" s="258"/>
      <c r="J48" s="257"/>
      <c r="K48" s="258"/>
      <c r="L48" s="258"/>
      <c r="M48" s="258"/>
      <c r="N48" s="257"/>
      <c r="O48" s="258"/>
      <c r="P48" s="258"/>
      <c r="Q48" s="184"/>
      <c r="R48" s="40"/>
      <c r="S48" s="159"/>
      <c r="T48" s="157"/>
      <c r="U48" s="154"/>
      <c r="V48" s="155"/>
      <c r="W48" s="155"/>
      <c r="X48" s="155"/>
      <c r="Y48" s="155"/>
      <c r="Z48" s="156"/>
      <c r="AA48" s="40"/>
      <c r="AB48" s="159"/>
      <c r="AC48" s="157"/>
      <c r="AD48" s="154"/>
      <c r="AE48" s="155"/>
      <c r="AF48" s="155"/>
      <c r="AG48" s="166"/>
      <c r="AH48" s="155"/>
      <c r="AI48" s="155"/>
      <c r="AJ48" s="155"/>
      <c r="AK48" s="155"/>
      <c r="AL48" s="155"/>
      <c r="AM48" s="155"/>
      <c r="AN48" s="155"/>
      <c r="AO48" s="155"/>
      <c r="AP48" s="155"/>
      <c r="AQ48" s="155"/>
      <c r="AR48" s="155"/>
      <c r="AS48" s="312"/>
      <c r="AT48" s="157"/>
      <c r="AU48" s="154"/>
      <c r="AV48" s="155"/>
      <c r="AW48" s="155"/>
      <c r="AX48" s="156"/>
      <c r="AY48" s="155"/>
      <c r="AZ48" s="159"/>
      <c r="BA48" s="73"/>
      <c r="BB48" s="164"/>
      <c r="BC48" s="165"/>
      <c r="BE48"/>
      <c r="BF48"/>
      <c r="BG48"/>
      <c r="BH48"/>
      <c r="BN48" s="118"/>
      <c r="BO48" s="118"/>
    </row>
    <row r="49" spans="1:67" ht="27" customHeight="1" x14ac:dyDescent="0.25">
      <c r="A49" s="25"/>
      <c r="B49" s="251"/>
      <c r="C49" s="284" t="str">
        <f>PROPER(TEXT(D49,"JJJJ"))</f>
        <v>Samedi</v>
      </c>
      <c r="D49" s="285">
        <f>$D47+1</f>
        <v>44793</v>
      </c>
      <c r="E49" s="257"/>
      <c r="F49" s="286">
        <v>22.8</v>
      </c>
      <c r="G49" s="258"/>
      <c r="H49" s="288">
        <v>0.61666666666666703</v>
      </c>
      <c r="I49" s="258"/>
      <c r="J49" s="286">
        <v>18</v>
      </c>
      <c r="K49" s="258"/>
      <c r="L49" s="288">
        <v>0.21458333333333299</v>
      </c>
      <c r="M49" s="258"/>
      <c r="N49" s="286">
        <v>22.8</v>
      </c>
      <c r="O49" s="258"/>
      <c r="P49" s="288">
        <v>0.61666666666666703</v>
      </c>
      <c r="Q49" s="184"/>
      <c r="R49" s="40"/>
      <c r="S49" s="159"/>
      <c r="T49" s="157"/>
      <c r="U49" s="306" t="str">
        <f>$C49</f>
        <v>Samedi</v>
      </c>
      <c r="V49" s="307">
        <f>$D49</f>
        <v>44793</v>
      </c>
      <c r="W49" s="155"/>
      <c r="X49" s="308">
        <v>20.2</v>
      </c>
      <c r="Y49" s="155"/>
      <c r="Z49" s="309">
        <v>0.54999999999999993</v>
      </c>
      <c r="AA49" s="40"/>
      <c r="AB49" s="159"/>
      <c r="AC49" s="157"/>
      <c r="AD49" s="306" t="str">
        <f>$C49</f>
        <v>Samedi</v>
      </c>
      <c r="AE49" s="307">
        <f>$D49</f>
        <v>44793</v>
      </c>
      <c r="AF49" s="155"/>
      <c r="AG49" s="346">
        <v>0.5</v>
      </c>
      <c r="AH49" s="155"/>
      <c r="AI49" s="309">
        <v>5.486111111111111E-2</v>
      </c>
      <c r="AJ49" s="155"/>
      <c r="AK49" s="309">
        <v>5.486111111111111E-2</v>
      </c>
      <c r="AL49" s="155"/>
      <c r="AM49" s="309">
        <v>0</v>
      </c>
      <c r="AN49" s="155"/>
      <c r="AO49" s="309">
        <v>0</v>
      </c>
      <c r="AP49" s="155"/>
      <c r="AQ49" s="309">
        <v>0</v>
      </c>
      <c r="AR49" s="155"/>
      <c r="AS49" s="312"/>
      <c r="AT49" s="157"/>
      <c r="AU49" s="306" t="str">
        <f>$C49</f>
        <v>Samedi</v>
      </c>
      <c r="AV49" s="307">
        <f>$D49</f>
        <v>44793</v>
      </c>
      <c r="AW49" s="155"/>
      <c r="AX49" s="309">
        <v>0.51527777777777772</v>
      </c>
      <c r="AY49" s="155"/>
      <c r="AZ49" s="159"/>
      <c r="BA49" s="73">
        <v>16</v>
      </c>
      <c r="BB49" s="71">
        <f>D49</f>
        <v>44793</v>
      </c>
      <c r="BC49" s="72" t="str">
        <f>$C49</f>
        <v>Samedi</v>
      </c>
      <c r="BE49"/>
      <c r="BF49"/>
      <c r="BG49"/>
      <c r="BH49"/>
      <c r="BN49" s="118"/>
      <c r="BO49" s="118"/>
    </row>
    <row r="50" spans="1:67" ht="5.25" customHeight="1" x14ac:dyDescent="0.25">
      <c r="A50" s="25"/>
      <c r="B50" s="251"/>
      <c r="C50" s="256"/>
      <c r="D50" s="257"/>
      <c r="E50" s="257"/>
      <c r="F50" s="257"/>
      <c r="G50" s="258"/>
      <c r="H50" s="258"/>
      <c r="I50" s="258"/>
      <c r="J50" s="257"/>
      <c r="K50" s="258"/>
      <c r="L50" s="258"/>
      <c r="M50" s="258"/>
      <c r="N50" s="257"/>
      <c r="O50" s="258"/>
      <c r="P50" s="258"/>
      <c r="Q50" s="184"/>
      <c r="R50" s="40"/>
      <c r="S50" s="159"/>
      <c r="T50" s="157"/>
      <c r="U50" s="154"/>
      <c r="V50" s="155"/>
      <c r="W50" s="155"/>
      <c r="X50" s="155"/>
      <c r="Y50" s="155"/>
      <c r="Z50" s="156"/>
      <c r="AA50" s="40"/>
      <c r="AB50" s="159"/>
      <c r="AC50" s="157"/>
      <c r="AD50" s="154"/>
      <c r="AE50" s="155"/>
      <c r="AF50" s="155"/>
      <c r="AG50" s="166"/>
      <c r="AH50" s="155"/>
      <c r="AI50" s="155"/>
      <c r="AJ50" s="155"/>
      <c r="AK50" s="155"/>
      <c r="AL50" s="155"/>
      <c r="AM50" s="155"/>
      <c r="AN50" s="155"/>
      <c r="AO50" s="155"/>
      <c r="AP50" s="155"/>
      <c r="AQ50" s="155"/>
      <c r="AR50" s="155"/>
      <c r="AS50" s="312"/>
      <c r="AT50" s="157"/>
      <c r="AU50" s="154"/>
      <c r="AV50" s="155"/>
      <c r="AW50" s="155"/>
      <c r="AX50" s="156"/>
      <c r="AY50" s="155"/>
      <c r="AZ50" s="159"/>
      <c r="BA50" s="73"/>
      <c r="BB50" s="164"/>
      <c r="BC50" s="165"/>
      <c r="BE50"/>
      <c r="BF50"/>
      <c r="BG50"/>
      <c r="BH50"/>
      <c r="BN50" s="118"/>
      <c r="BO50" s="118"/>
    </row>
    <row r="51" spans="1:67" ht="27" customHeight="1" thickBot="1" x14ac:dyDescent="0.3">
      <c r="A51" s="25"/>
      <c r="B51" s="251"/>
      <c r="C51" s="284" t="str">
        <f>PROPER(TEXT(D51,"JJJJ"))</f>
        <v>Dimanche</v>
      </c>
      <c r="D51" s="285">
        <f>$D49+1</f>
        <v>44794</v>
      </c>
      <c r="E51" s="257"/>
      <c r="F51" s="286">
        <v>22.1</v>
      </c>
      <c r="G51" s="258"/>
      <c r="H51" s="288">
        <v>0.66458333333333297</v>
      </c>
      <c r="I51" s="258"/>
      <c r="J51" s="286">
        <v>15.1</v>
      </c>
      <c r="K51" s="258"/>
      <c r="L51" s="288">
        <v>0.23263888888888901</v>
      </c>
      <c r="M51" s="258"/>
      <c r="N51" s="286">
        <v>22.1</v>
      </c>
      <c r="O51" s="258"/>
      <c r="P51" s="288">
        <v>0.66458333333333297</v>
      </c>
      <c r="Q51" s="184"/>
      <c r="R51" s="40"/>
      <c r="S51" s="159"/>
      <c r="T51" s="157"/>
      <c r="U51" s="306" t="str">
        <f>$C51</f>
        <v>Dimanche</v>
      </c>
      <c r="V51" s="307">
        <f>$D51</f>
        <v>44794</v>
      </c>
      <c r="W51" s="155"/>
      <c r="X51" s="308">
        <v>14.8</v>
      </c>
      <c r="Y51" s="155"/>
      <c r="Z51" s="309">
        <v>0.73194444444444495</v>
      </c>
      <c r="AA51" s="40"/>
      <c r="AB51" s="159"/>
      <c r="AC51" s="157"/>
      <c r="AD51" s="306" t="str">
        <f>$C51</f>
        <v>Dimanche</v>
      </c>
      <c r="AE51" s="307">
        <f>$D51</f>
        <v>44794</v>
      </c>
      <c r="AF51" s="155"/>
      <c r="AG51" s="346">
        <v>0.8</v>
      </c>
      <c r="AH51" s="155"/>
      <c r="AI51" s="309">
        <v>8.819444444444445E-2</v>
      </c>
      <c r="AJ51" s="155"/>
      <c r="AK51" s="309">
        <v>0</v>
      </c>
      <c r="AL51" s="155"/>
      <c r="AM51" s="309">
        <v>0</v>
      </c>
      <c r="AN51" s="155"/>
      <c r="AO51" s="309">
        <v>6.3194444444444442E-2</v>
      </c>
      <c r="AP51" s="155"/>
      <c r="AQ51" s="309">
        <v>2.5694444444444443E-2</v>
      </c>
      <c r="AR51" s="155"/>
      <c r="AS51" s="312"/>
      <c r="AT51" s="157"/>
      <c r="AU51" s="306" t="str">
        <f>$C51</f>
        <v>Dimanche</v>
      </c>
      <c r="AV51" s="307">
        <f>$D51</f>
        <v>44794</v>
      </c>
      <c r="AW51" s="155"/>
      <c r="AX51" s="309">
        <v>0.41805555555555557</v>
      </c>
      <c r="AY51" s="155"/>
      <c r="AZ51" s="159"/>
      <c r="BA51" s="73">
        <v>17</v>
      </c>
      <c r="BB51" s="71">
        <f>D51</f>
        <v>44794</v>
      </c>
      <c r="BC51" s="72" t="str">
        <f>$C51</f>
        <v>Dimanche</v>
      </c>
      <c r="BE51"/>
      <c r="BF51"/>
      <c r="BG51"/>
      <c r="BH51"/>
      <c r="BN51" s="118"/>
      <c r="BO51" s="118"/>
    </row>
    <row r="52" spans="1:67" ht="27" customHeight="1" thickTop="1" thickBot="1" x14ac:dyDescent="0.3">
      <c r="A52" s="30"/>
      <c r="B52" s="251"/>
      <c r="C52" s="256"/>
      <c r="D52" s="257"/>
      <c r="E52" s="257"/>
      <c r="F52" s="258"/>
      <c r="G52" s="258"/>
      <c r="H52" s="258"/>
      <c r="I52" s="258"/>
      <c r="J52" s="258"/>
      <c r="K52" s="258"/>
      <c r="L52" s="258"/>
      <c r="M52" s="258"/>
      <c r="N52" s="258"/>
      <c r="O52" s="258"/>
      <c r="P52" s="258"/>
      <c r="Q52" s="184"/>
      <c r="R52" s="40"/>
      <c r="S52" s="41"/>
      <c r="T52" s="157"/>
      <c r="U52" s="154"/>
      <c r="V52" s="155"/>
      <c r="W52" s="155"/>
      <c r="X52" s="155"/>
      <c r="Y52" s="155"/>
      <c r="Z52" s="156"/>
      <c r="AA52" s="40"/>
      <c r="AB52" s="41"/>
      <c r="AC52" s="157"/>
      <c r="AD52" s="154"/>
      <c r="AE52" s="155"/>
      <c r="AF52" s="155"/>
      <c r="AG52" s="166"/>
      <c r="AH52" s="155"/>
      <c r="AI52" s="156"/>
      <c r="AJ52" s="155"/>
      <c r="AK52" s="156"/>
      <c r="AL52" s="155"/>
      <c r="AM52" s="156"/>
      <c r="AN52" s="155"/>
      <c r="AO52" s="156"/>
      <c r="AP52" s="155"/>
      <c r="AQ52" s="156"/>
      <c r="AR52" s="155"/>
      <c r="AS52" s="312"/>
      <c r="AT52" s="157"/>
      <c r="AU52" s="154"/>
      <c r="AV52" s="155"/>
      <c r="AW52" s="155"/>
      <c r="AX52" s="156"/>
      <c r="AY52" s="155"/>
      <c r="AZ52" s="158"/>
      <c r="BA52" s="74"/>
      <c r="BB52" s="162"/>
      <c r="BC52" s="163"/>
      <c r="BE52"/>
      <c r="BF52"/>
      <c r="BG52"/>
      <c r="BH52"/>
      <c r="BN52" s="118"/>
      <c r="BO52" s="118"/>
    </row>
    <row r="53" spans="1:67" ht="27" customHeight="1" thickTop="1" x14ac:dyDescent="0.25">
      <c r="A53" s="25"/>
      <c r="B53" s="251"/>
      <c r="C53" s="284" t="str">
        <f>PROPER(TEXT(D53,"JJJJ"))</f>
        <v>Lundi</v>
      </c>
      <c r="D53" s="285">
        <f>$D51+1</f>
        <v>44795</v>
      </c>
      <c r="E53" s="257"/>
      <c r="F53" s="286">
        <v>24.3</v>
      </c>
      <c r="G53" s="258"/>
      <c r="H53" s="288">
        <v>0.75</v>
      </c>
      <c r="I53" s="258"/>
      <c r="J53" s="286">
        <v>18.8</v>
      </c>
      <c r="K53" s="258"/>
      <c r="L53" s="288">
        <v>0.22291666666666701</v>
      </c>
      <c r="M53" s="258"/>
      <c r="N53" s="286">
        <v>22.7</v>
      </c>
      <c r="O53" s="258"/>
      <c r="P53" s="288">
        <v>0.72708333333333297</v>
      </c>
      <c r="Q53" s="184"/>
      <c r="R53" s="40"/>
      <c r="S53" s="159"/>
      <c r="T53" s="157"/>
      <c r="U53" s="306" t="str">
        <f>$C53</f>
        <v>Lundi</v>
      </c>
      <c r="V53" s="307">
        <f>$D53</f>
        <v>44795</v>
      </c>
      <c r="W53" s="155"/>
      <c r="X53" s="308">
        <v>25.6</v>
      </c>
      <c r="Y53" s="155"/>
      <c r="Z53" s="309">
        <v>0.60972222222222205</v>
      </c>
      <c r="AA53" s="40"/>
      <c r="AB53" s="159"/>
      <c r="AC53" s="157"/>
      <c r="AD53" s="306" t="str">
        <f>$C53</f>
        <v>Lundi</v>
      </c>
      <c r="AE53" s="307">
        <f>$D53</f>
        <v>44795</v>
      </c>
      <c r="AF53" s="155"/>
      <c r="AG53" s="346">
        <v>0.2</v>
      </c>
      <c r="AH53" s="155"/>
      <c r="AI53" s="309">
        <v>4.027777777777778E-2</v>
      </c>
      <c r="AJ53" s="155"/>
      <c r="AK53" s="309">
        <v>0</v>
      </c>
      <c r="AL53" s="155"/>
      <c r="AM53" s="309">
        <v>4.027777777777778E-2</v>
      </c>
      <c r="AN53" s="155"/>
      <c r="AO53" s="309">
        <v>0</v>
      </c>
      <c r="AP53" s="155"/>
      <c r="AQ53" s="309">
        <v>0</v>
      </c>
      <c r="AR53" s="155"/>
      <c r="AS53" s="312"/>
      <c r="AT53" s="157"/>
      <c r="AU53" s="306" t="str">
        <f>$C53</f>
        <v>Lundi</v>
      </c>
      <c r="AV53" s="307">
        <f>$D53</f>
        <v>44795</v>
      </c>
      <c r="AW53" s="155"/>
      <c r="AX53" s="309">
        <v>0.43888888888888888</v>
      </c>
      <c r="AY53" s="155"/>
      <c r="AZ53" s="159"/>
      <c r="BA53" s="73">
        <v>18</v>
      </c>
      <c r="BB53" s="71">
        <f>D53</f>
        <v>44795</v>
      </c>
      <c r="BC53" s="72" t="str">
        <f>$C53</f>
        <v>Lundi</v>
      </c>
      <c r="BE53"/>
      <c r="BF53"/>
      <c r="BG53"/>
      <c r="BH53"/>
      <c r="BN53" s="118"/>
      <c r="BO53" s="118"/>
    </row>
    <row r="54" spans="1:67" ht="5.25" customHeight="1" x14ac:dyDescent="0.25">
      <c r="A54" s="25"/>
      <c r="B54" s="251"/>
      <c r="C54" s="256"/>
      <c r="D54" s="257"/>
      <c r="E54" s="257"/>
      <c r="F54" s="257"/>
      <c r="G54" s="258"/>
      <c r="H54" s="258"/>
      <c r="I54" s="258"/>
      <c r="J54" s="257"/>
      <c r="K54" s="258"/>
      <c r="L54" s="258"/>
      <c r="M54" s="258"/>
      <c r="N54" s="257"/>
      <c r="O54" s="258"/>
      <c r="P54" s="258"/>
      <c r="Q54" s="184"/>
      <c r="R54" s="40"/>
      <c r="S54" s="159"/>
      <c r="T54" s="157"/>
      <c r="U54" s="154"/>
      <c r="V54" s="155"/>
      <c r="W54" s="155"/>
      <c r="X54" s="155"/>
      <c r="Y54" s="155"/>
      <c r="Z54" s="156"/>
      <c r="AA54" s="40"/>
      <c r="AB54" s="159"/>
      <c r="AC54" s="157"/>
      <c r="AD54" s="154"/>
      <c r="AE54" s="155"/>
      <c r="AF54" s="155"/>
      <c r="AG54" s="166"/>
      <c r="AH54" s="155"/>
      <c r="AI54" s="155"/>
      <c r="AJ54" s="155"/>
      <c r="AK54" s="155"/>
      <c r="AL54" s="155"/>
      <c r="AM54" s="155"/>
      <c r="AN54" s="155"/>
      <c r="AO54" s="155"/>
      <c r="AP54" s="155"/>
      <c r="AQ54" s="155"/>
      <c r="AR54" s="155"/>
      <c r="AS54" s="312"/>
      <c r="AT54" s="157"/>
      <c r="AU54" s="154"/>
      <c r="AV54" s="155"/>
      <c r="AW54" s="155"/>
      <c r="AX54" s="156"/>
      <c r="AY54" s="155"/>
      <c r="AZ54" s="159"/>
      <c r="BA54" s="73"/>
      <c r="BB54" s="181"/>
      <c r="BC54" s="180"/>
      <c r="BE54"/>
      <c r="BF54"/>
      <c r="BG54"/>
      <c r="BH54"/>
      <c r="BN54" s="118"/>
      <c r="BO54" s="118"/>
    </row>
    <row r="55" spans="1:67" ht="27" customHeight="1" x14ac:dyDescent="0.25">
      <c r="A55" s="25"/>
      <c r="B55" s="251"/>
      <c r="C55" s="284" t="str">
        <f>PROPER(TEXT(D55,"JJJJ"))</f>
        <v>Mardi</v>
      </c>
      <c r="D55" s="285">
        <f>$D53+1</f>
        <v>44796</v>
      </c>
      <c r="E55" s="257"/>
      <c r="F55" s="286">
        <v>22.7</v>
      </c>
      <c r="G55" s="258"/>
      <c r="H55" s="288">
        <v>0.72708333333333297</v>
      </c>
      <c r="I55" s="258"/>
      <c r="J55" s="286">
        <v>19.7</v>
      </c>
      <c r="K55" s="258"/>
      <c r="L55" s="288">
        <v>0.27152777777777798</v>
      </c>
      <c r="M55" s="258"/>
      <c r="N55" s="286">
        <v>24.3</v>
      </c>
      <c r="O55" s="258"/>
      <c r="P55" s="288">
        <v>0.75</v>
      </c>
      <c r="Q55" s="184"/>
      <c r="R55" s="40"/>
      <c r="S55" s="159"/>
      <c r="T55" s="157"/>
      <c r="U55" s="306" t="str">
        <f>$C55</f>
        <v>Mardi</v>
      </c>
      <c r="V55" s="307">
        <f>$D55</f>
        <v>44796</v>
      </c>
      <c r="W55" s="155"/>
      <c r="X55" s="308">
        <v>22</v>
      </c>
      <c r="Y55" s="155"/>
      <c r="Z55" s="309">
        <v>0.68611111111111101</v>
      </c>
      <c r="AA55" s="40"/>
      <c r="AB55" s="159"/>
      <c r="AC55" s="157"/>
      <c r="AD55" s="306" t="str">
        <f>$C55</f>
        <v>Mardi</v>
      </c>
      <c r="AE55" s="307">
        <f>$D55</f>
        <v>44796</v>
      </c>
      <c r="AF55" s="155"/>
      <c r="AG55" s="346">
        <v>0</v>
      </c>
      <c r="AH55" s="155"/>
      <c r="AI55" s="309">
        <v>0</v>
      </c>
      <c r="AJ55" s="155"/>
      <c r="AK55" s="309">
        <v>0</v>
      </c>
      <c r="AL55" s="155"/>
      <c r="AM55" s="309">
        <v>0</v>
      </c>
      <c r="AN55" s="155"/>
      <c r="AO55" s="309">
        <v>0</v>
      </c>
      <c r="AP55" s="155"/>
      <c r="AQ55" s="309">
        <v>0</v>
      </c>
      <c r="AR55" s="155"/>
      <c r="AS55" s="312"/>
      <c r="AT55" s="157"/>
      <c r="AU55" s="306" t="str">
        <f>$C55</f>
        <v>Mardi</v>
      </c>
      <c r="AV55" s="307">
        <f>$D55</f>
        <v>44796</v>
      </c>
      <c r="AW55" s="155"/>
      <c r="AX55" s="309">
        <v>0.49513888888888891</v>
      </c>
      <c r="AY55" s="155"/>
      <c r="AZ55" s="159"/>
      <c r="BA55" s="73">
        <v>19</v>
      </c>
      <c r="BB55" s="71">
        <f>D55</f>
        <v>44796</v>
      </c>
      <c r="BC55" s="72" t="str">
        <f>$C55</f>
        <v>Mardi</v>
      </c>
      <c r="BE55"/>
      <c r="BF55"/>
      <c r="BG55"/>
      <c r="BH55"/>
      <c r="BN55" s="118"/>
      <c r="BO55" s="118"/>
    </row>
    <row r="56" spans="1:67" ht="5.25" customHeight="1" x14ac:dyDescent="0.25">
      <c r="A56" s="25"/>
      <c r="B56" s="251"/>
      <c r="C56" s="256"/>
      <c r="D56" s="257"/>
      <c r="E56" s="257"/>
      <c r="F56" s="257"/>
      <c r="G56" s="258"/>
      <c r="H56" s="258"/>
      <c r="I56" s="258"/>
      <c r="J56" s="257"/>
      <c r="K56" s="258"/>
      <c r="L56" s="258"/>
      <c r="M56" s="258"/>
      <c r="N56" s="257"/>
      <c r="O56" s="258"/>
      <c r="P56" s="258"/>
      <c r="Q56" s="184"/>
      <c r="R56" s="40"/>
      <c r="S56" s="159"/>
      <c r="T56" s="157"/>
      <c r="U56" s="154"/>
      <c r="V56" s="155"/>
      <c r="W56" s="155"/>
      <c r="X56" s="155"/>
      <c r="Y56" s="155"/>
      <c r="Z56" s="156"/>
      <c r="AA56" s="40"/>
      <c r="AB56" s="159"/>
      <c r="AC56" s="157"/>
      <c r="AD56" s="154"/>
      <c r="AE56" s="155"/>
      <c r="AF56" s="155"/>
      <c r="AG56" s="166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312"/>
      <c r="AT56" s="157"/>
      <c r="AU56" s="154"/>
      <c r="AV56" s="155"/>
      <c r="AW56" s="155"/>
      <c r="AX56" s="156"/>
      <c r="AY56" s="155"/>
      <c r="AZ56" s="159"/>
      <c r="BA56" s="73"/>
      <c r="BB56" s="181"/>
      <c r="BC56" s="180"/>
      <c r="BE56"/>
      <c r="BF56"/>
      <c r="BG56"/>
      <c r="BH56"/>
      <c r="BN56" s="118"/>
      <c r="BO56" s="118"/>
    </row>
    <row r="57" spans="1:67" ht="27" customHeight="1" x14ac:dyDescent="0.25">
      <c r="A57" s="25"/>
      <c r="B57" s="251"/>
      <c r="C57" s="284" t="str">
        <f>PROPER(TEXT(D57,"JJJJ"))</f>
        <v>Mercredi</v>
      </c>
      <c r="D57" s="285">
        <f>$D55+1</f>
        <v>44797</v>
      </c>
      <c r="E57" s="257"/>
      <c r="F57" s="286">
        <v>24.3</v>
      </c>
      <c r="G57" s="258"/>
      <c r="H57" s="288">
        <v>0.75</v>
      </c>
      <c r="I57" s="258"/>
      <c r="J57" s="286">
        <v>17.3</v>
      </c>
      <c r="K57" s="258"/>
      <c r="L57" s="288">
        <v>0.29166666666666702</v>
      </c>
      <c r="M57" s="258"/>
      <c r="N57" s="286">
        <v>32.200000000000003</v>
      </c>
      <c r="O57" s="258"/>
      <c r="P57" s="288">
        <v>0.70763888888888904</v>
      </c>
      <c r="Q57" s="184"/>
      <c r="R57" s="40"/>
      <c r="S57" s="159"/>
      <c r="T57" s="157"/>
      <c r="U57" s="306" t="str">
        <f>$C57</f>
        <v>Mercredi</v>
      </c>
      <c r="V57" s="307">
        <f>$D57</f>
        <v>44797</v>
      </c>
      <c r="W57" s="155"/>
      <c r="X57" s="308">
        <v>29.5</v>
      </c>
      <c r="Y57" s="155"/>
      <c r="Z57" s="309" t="e">
        <v>#N/A</v>
      </c>
      <c r="AA57" s="40"/>
      <c r="AB57" s="159"/>
      <c r="AC57" s="157"/>
      <c r="AD57" s="306" t="str">
        <f>$C57</f>
        <v>Mercredi</v>
      </c>
      <c r="AE57" s="307">
        <f>$D57</f>
        <v>44797</v>
      </c>
      <c r="AF57" s="155"/>
      <c r="AG57" s="346">
        <v>0</v>
      </c>
      <c r="AH57" s="155"/>
      <c r="AI57" s="309">
        <v>0</v>
      </c>
      <c r="AJ57" s="155"/>
      <c r="AK57" s="309">
        <v>0</v>
      </c>
      <c r="AL57" s="155"/>
      <c r="AM57" s="309">
        <v>0</v>
      </c>
      <c r="AN57" s="155"/>
      <c r="AO57" s="309">
        <v>0</v>
      </c>
      <c r="AP57" s="155"/>
      <c r="AQ57" s="309">
        <v>0</v>
      </c>
      <c r="AR57" s="155"/>
      <c r="AS57" s="312"/>
      <c r="AT57" s="157"/>
      <c r="AU57" s="306" t="str">
        <f>$C57</f>
        <v>Mercredi</v>
      </c>
      <c r="AV57" s="307">
        <f>$D57</f>
        <v>44797</v>
      </c>
      <c r="AW57" s="155"/>
      <c r="AX57" s="309">
        <v>0.5131944444444444</v>
      </c>
      <c r="AY57" s="155"/>
      <c r="AZ57" s="159"/>
      <c r="BA57" s="73">
        <v>20</v>
      </c>
      <c r="BB57" s="71">
        <f>D57</f>
        <v>44797</v>
      </c>
      <c r="BC57" s="72" t="str">
        <f>$C57</f>
        <v>Mercredi</v>
      </c>
      <c r="BE57"/>
      <c r="BF57"/>
      <c r="BG57"/>
      <c r="BH57"/>
      <c r="BN57" s="118"/>
      <c r="BO57" s="118"/>
    </row>
    <row r="58" spans="1:67" ht="5.25" customHeight="1" x14ac:dyDescent="0.25">
      <c r="A58" s="25"/>
      <c r="B58" s="251"/>
      <c r="C58" s="256"/>
      <c r="D58" s="257"/>
      <c r="E58" s="257"/>
      <c r="F58" s="257"/>
      <c r="G58" s="258"/>
      <c r="H58" s="258"/>
      <c r="I58" s="258"/>
      <c r="J58" s="257"/>
      <c r="K58" s="258"/>
      <c r="L58" s="258"/>
      <c r="M58" s="258"/>
      <c r="N58" s="257"/>
      <c r="O58" s="258"/>
      <c r="P58" s="258"/>
      <c r="Q58" s="184"/>
      <c r="R58" s="40"/>
      <c r="S58" s="159"/>
      <c r="T58" s="157"/>
      <c r="U58" s="154"/>
      <c r="V58" s="155"/>
      <c r="W58" s="155"/>
      <c r="X58" s="155"/>
      <c r="Y58" s="155"/>
      <c r="Z58" s="156"/>
      <c r="AA58" s="40"/>
      <c r="AB58" s="159"/>
      <c r="AC58" s="157"/>
      <c r="AD58" s="154"/>
      <c r="AE58" s="155"/>
      <c r="AF58" s="155"/>
      <c r="AG58" s="166"/>
      <c r="AH58" s="155"/>
      <c r="AI58" s="155"/>
      <c r="AJ58" s="155"/>
      <c r="AK58" s="155"/>
      <c r="AL58" s="155"/>
      <c r="AM58" s="155"/>
      <c r="AN58" s="155"/>
      <c r="AO58" s="155"/>
      <c r="AP58" s="155"/>
      <c r="AQ58" s="155"/>
      <c r="AR58" s="155"/>
      <c r="AS58" s="312"/>
      <c r="AT58" s="157"/>
      <c r="AU58" s="154"/>
      <c r="AV58" s="155"/>
      <c r="AW58" s="155"/>
      <c r="AX58" s="156"/>
      <c r="AY58" s="155"/>
      <c r="AZ58" s="159"/>
      <c r="BA58" s="73"/>
      <c r="BB58" s="181"/>
      <c r="BC58" s="180"/>
      <c r="BE58"/>
      <c r="BF58"/>
      <c r="BG58"/>
      <c r="BH58"/>
      <c r="BN58" s="118"/>
      <c r="BO58" s="118"/>
    </row>
    <row r="59" spans="1:67" ht="27" customHeight="1" x14ac:dyDescent="0.25">
      <c r="A59" s="25"/>
      <c r="B59" s="251"/>
      <c r="C59" s="284" t="str">
        <f>PROPER(TEXT(D59,"JJJJ"))</f>
        <v>Jeudi</v>
      </c>
      <c r="D59" s="285">
        <f>$D57+1</f>
        <v>44798</v>
      </c>
      <c r="E59" s="257"/>
      <c r="F59" s="286">
        <v>22.7</v>
      </c>
      <c r="G59" s="258"/>
      <c r="H59" s="288">
        <v>0.72708333333333297</v>
      </c>
      <c r="I59" s="258"/>
      <c r="J59" s="286">
        <v>20.2</v>
      </c>
      <c r="K59" s="258"/>
      <c r="L59" s="288">
        <v>0.359722222222222</v>
      </c>
      <c r="M59" s="258"/>
      <c r="N59" s="286">
        <v>26.8</v>
      </c>
      <c r="O59" s="258"/>
      <c r="P59" s="288">
        <v>0.69027777777777777</v>
      </c>
      <c r="Q59" s="184"/>
      <c r="R59" s="40"/>
      <c r="S59" s="159"/>
      <c r="T59" s="157"/>
      <c r="U59" s="306" t="str">
        <f>$C59</f>
        <v>Jeudi</v>
      </c>
      <c r="V59" s="307">
        <f>$D59</f>
        <v>44798</v>
      </c>
      <c r="W59" s="155"/>
      <c r="X59" s="308">
        <v>31.3</v>
      </c>
      <c r="Y59" s="155"/>
      <c r="Z59" s="309">
        <v>4.2361111111111099E-2</v>
      </c>
      <c r="AA59" s="40"/>
      <c r="AB59" s="159"/>
      <c r="AC59" s="157"/>
      <c r="AD59" s="306" t="str">
        <f>$C59</f>
        <v>Jeudi</v>
      </c>
      <c r="AE59" s="307">
        <f>$D59</f>
        <v>44798</v>
      </c>
      <c r="AF59" s="155"/>
      <c r="AG59" s="346">
        <v>11.2</v>
      </c>
      <c r="AH59" s="155"/>
      <c r="AI59" s="309">
        <v>0.23402777777777778</v>
      </c>
      <c r="AJ59" s="155"/>
      <c r="AK59" s="309">
        <v>0.16319444444444445</v>
      </c>
      <c r="AL59" s="155"/>
      <c r="AM59" s="309">
        <v>7.0833333333333331E-2</v>
      </c>
      <c r="AN59" s="155"/>
      <c r="AO59" s="309">
        <v>0</v>
      </c>
      <c r="AP59" s="155"/>
      <c r="AQ59" s="309">
        <v>0</v>
      </c>
      <c r="AR59" s="155"/>
      <c r="AS59" s="312"/>
      <c r="AT59" s="157"/>
      <c r="AU59" s="306" t="str">
        <f>$C59</f>
        <v>Jeudi</v>
      </c>
      <c r="AV59" s="307">
        <f>$D59</f>
        <v>44798</v>
      </c>
      <c r="AW59" s="155"/>
      <c r="AX59" s="309">
        <v>0.43333333333333335</v>
      </c>
      <c r="AY59" s="155"/>
      <c r="AZ59" s="159"/>
      <c r="BA59" s="73">
        <v>21</v>
      </c>
      <c r="BB59" s="71">
        <f>D59</f>
        <v>44798</v>
      </c>
      <c r="BC59" s="72" t="str">
        <f>$C59</f>
        <v>Jeudi</v>
      </c>
      <c r="BE59"/>
      <c r="BF59"/>
      <c r="BG59"/>
      <c r="BH59"/>
      <c r="BN59" s="118"/>
      <c r="BO59" s="118"/>
    </row>
    <row r="60" spans="1:67" ht="5.25" customHeight="1" x14ac:dyDescent="0.25">
      <c r="A60" s="25"/>
      <c r="B60" s="251"/>
      <c r="C60" s="256"/>
      <c r="D60" s="257"/>
      <c r="E60" s="257"/>
      <c r="F60" s="257"/>
      <c r="G60" s="258"/>
      <c r="H60" s="258"/>
      <c r="I60" s="258"/>
      <c r="J60" s="257"/>
      <c r="K60" s="258"/>
      <c r="L60" s="258"/>
      <c r="M60" s="258"/>
      <c r="N60" s="257"/>
      <c r="O60" s="258"/>
      <c r="P60" s="258"/>
      <c r="Q60" s="184"/>
      <c r="R60" s="40"/>
      <c r="S60" s="159"/>
      <c r="T60" s="157"/>
      <c r="U60" s="154"/>
      <c r="V60" s="155"/>
      <c r="W60" s="155"/>
      <c r="X60" s="155"/>
      <c r="Y60" s="155"/>
      <c r="Z60" s="156"/>
      <c r="AA60" s="40"/>
      <c r="AB60" s="159"/>
      <c r="AC60" s="157"/>
      <c r="AD60" s="154"/>
      <c r="AE60" s="155"/>
      <c r="AF60" s="155"/>
      <c r="AG60" s="166"/>
      <c r="AH60" s="155"/>
      <c r="AI60" s="155"/>
      <c r="AJ60" s="155"/>
      <c r="AK60" s="155"/>
      <c r="AL60" s="155"/>
      <c r="AM60" s="155"/>
      <c r="AN60" s="155"/>
      <c r="AO60" s="155"/>
      <c r="AP60" s="155"/>
      <c r="AQ60" s="155"/>
      <c r="AR60" s="155"/>
      <c r="AS60" s="312"/>
      <c r="AT60" s="157"/>
      <c r="AU60" s="154"/>
      <c r="AV60" s="155"/>
      <c r="AW60" s="155"/>
      <c r="AX60" s="156"/>
      <c r="AY60" s="155"/>
      <c r="AZ60" s="159"/>
      <c r="BA60" s="73"/>
      <c r="BB60" s="164"/>
      <c r="BC60" s="165"/>
      <c r="BE60"/>
      <c r="BF60"/>
      <c r="BG60"/>
      <c r="BH60"/>
      <c r="BN60" s="118"/>
      <c r="BO60" s="118"/>
    </row>
    <row r="61" spans="1:67" ht="27" customHeight="1" x14ac:dyDescent="0.25">
      <c r="A61" s="25"/>
      <c r="B61" s="251"/>
      <c r="C61" s="284" t="str">
        <f>PROPER(TEXT(D61,"JJJJ"))</f>
        <v>Vendredi</v>
      </c>
      <c r="D61" s="285">
        <f>$D59+1</f>
        <v>44799</v>
      </c>
      <c r="E61" s="257"/>
      <c r="F61" s="286">
        <v>22.7</v>
      </c>
      <c r="G61" s="258"/>
      <c r="H61" s="288">
        <v>0.72708333333333297</v>
      </c>
      <c r="I61" s="258"/>
      <c r="J61" s="286">
        <v>17.5</v>
      </c>
      <c r="K61" s="258"/>
      <c r="L61" s="288">
        <v>0.32083333333333336</v>
      </c>
      <c r="M61" s="258"/>
      <c r="N61" s="286">
        <v>25.8</v>
      </c>
      <c r="O61" s="258"/>
      <c r="P61" s="288">
        <v>0.67638888888888893</v>
      </c>
      <c r="Q61" s="184"/>
      <c r="R61" s="40"/>
      <c r="S61" s="159"/>
      <c r="T61" s="157"/>
      <c r="U61" s="306" t="str">
        <f>$C61</f>
        <v>Vendredi</v>
      </c>
      <c r="V61" s="307">
        <f>$D61</f>
        <v>44799</v>
      </c>
      <c r="W61" s="155"/>
      <c r="X61" s="308">
        <v>30</v>
      </c>
      <c r="Y61" s="155"/>
      <c r="Z61" s="309">
        <v>0.70833333333333337</v>
      </c>
      <c r="AA61" s="40"/>
      <c r="AB61" s="159"/>
      <c r="AC61" s="157"/>
      <c r="AD61" s="306" t="str">
        <f>$C61</f>
        <v>Vendredi</v>
      </c>
      <c r="AE61" s="307">
        <f>$D61</f>
        <v>44799</v>
      </c>
      <c r="AF61" s="155"/>
      <c r="AG61" s="346">
        <v>0</v>
      </c>
      <c r="AH61" s="155"/>
      <c r="AI61" s="309">
        <v>0</v>
      </c>
      <c r="AJ61" s="155"/>
      <c r="AK61" s="309">
        <v>0</v>
      </c>
      <c r="AL61" s="155"/>
      <c r="AM61" s="309">
        <v>0</v>
      </c>
      <c r="AN61" s="155"/>
      <c r="AO61" s="309">
        <v>0</v>
      </c>
      <c r="AP61" s="155"/>
      <c r="AQ61" s="309">
        <v>0</v>
      </c>
      <c r="AR61" s="155"/>
      <c r="AS61" s="312"/>
      <c r="AT61" s="157"/>
      <c r="AU61" s="306" t="str">
        <f>$C61</f>
        <v>Vendredi</v>
      </c>
      <c r="AV61" s="307">
        <f>$D61</f>
        <v>44799</v>
      </c>
      <c r="AW61" s="155"/>
      <c r="AX61" s="309">
        <v>0.40277777777777773</v>
      </c>
      <c r="AY61" s="155"/>
      <c r="AZ61" s="159"/>
      <c r="BA61" s="73">
        <v>22</v>
      </c>
      <c r="BB61" s="71">
        <f>D61</f>
        <v>44799</v>
      </c>
      <c r="BC61" s="72" t="str">
        <f>$C61</f>
        <v>Vendredi</v>
      </c>
      <c r="BE61"/>
      <c r="BF61"/>
      <c r="BG61"/>
      <c r="BH61"/>
      <c r="BN61" s="118"/>
      <c r="BO61" s="118"/>
    </row>
    <row r="62" spans="1:67" ht="5.25" customHeight="1" x14ac:dyDescent="0.25">
      <c r="A62" s="25"/>
      <c r="B62" s="251"/>
      <c r="C62" s="256"/>
      <c r="D62" s="257"/>
      <c r="E62" s="257"/>
      <c r="F62" s="257"/>
      <c r="G62" s="258"/>
      <c r="H62" s="258"/>
      <c r="I62" s="258"/>
      <c r="J62" s="257"/>
      <c r="K62" s="258"/>
      <c r="L62" s="258"/>
      <c r="M62" s="258"/>
      <c r="N62" s="257"/>
      <c r="O62" s="258"/>
      <c r="P62" s="258"/>
      <c r="Q62" s="184"/>
      <c r="R62" s="40"/>
      <c r="S62" s="159"/>
      <c r="T62" s="157"/>
      <c r="U62" s="154"/>
      <c r="V62" s="155"/>
      <c r="W62" s="155"/>
      <c r="X62" s="155"/>
      <c r="Y62" s="155"/>
      <c r="Z62" s="156"/>
      <c r="AA62" s="40"/>
      <c r="AB62" s="159"/>
      <c r="AC62" s="157"/>
      <c r="AD62" s="154"/>
      <c r="AE62" s="155"/>
      <c r="AF62" s="155"/>
      <c r="AG62" s="166"/>
      <c r="AH62" s="155"/>
      <c r="AI62" s="155"/>
      <c r="AJ62" s="155"/>
      <c r="AK62" s="155"/>
      <c r="AL62" s="155"/>
      <c r="AM62" s="155"/>
      <c r="AN62" s="155"/>
      <c r="AO62" s="155"/>
      <c r="AP62" s="155"/>
      <c r="AQ62" s="155"/>
      <c r="AR62" s="155"/>
      <c r="AS62" s="312"/>
      <c r="AT62" s="157"/>
      <c r="AU62" s="154"/>
      <c r="AV62" s="155"/>
      <c r="AW62" s="155"/>
      <c r="AX62" s="156"/>
      <c r="AY62" s="155"/>
      <c r="AZ62" s="159"/>
      <c r="BA62" s="73"/>
      <c r="BB62" s="164"/>
      <c r="BC62" s="165"/>
      <c r="BE62"/>
      <c r="BF62"/>
      <c r="BG62"/>
      <c r="BH62"/>
      <c r="BN62" s="118"/>
      <c r="BO62" s="118"/>
    </row>
    <row r="63" spans="1:67" ht="27" customHeight="1" x14ac:dyDescent="0.25">
      <c r="A63" s="25"/>
      <c r="B63" s="251"/>
      <c r="C63" s="284" t="str">
        <f>PROPER(TEXT(D63,"JJJJ"))</f>
        <v>Samedi</v>
      </c>
      <c r="D63" s="285">
        <f>$D61+1</f>
        <v>44800</v>
      </c>
      <c r="E63" s="257"/>
      <c r="F63" s="286">
        <v>24.3</v>
      </c>
      <c r="G63" s="258"/>
      <c r="H63" s="288">
        <v>0.75</v>
      </c>
      <c r="I63" s="258"/>
      <c r="J63" s="286">
        <v>15.6</v>
      </c>
      <c r="K63" s="258"/>
      <c r="L63" s="288">
        <v>0.29166666666666669</v>
      </c>
      <c r="M63" s="258"/>
      <c r="N63" s="286">
        <v>27.3</v>
      </c>
      <c r="O63" s="258"/>
      <c r="P63" s="288" t="s">
        <v>177</v>
      </c>
      <c r="Q63" s="184"/>
      <c r="R63" s="40"/>
      <c r="S63" s="159"/>
      <c r="T63" s="157"/>
      <c r="U63" s="306" t="str">
        <f>$C63</f>
        <v>Samedi</v>
      </c>
      <c r="V63" s="307">
        <f>$D63</f>
        <v>44800</v>
      </c>
      <c r="W63" s="155"/>
      <c r="X63" s="308">
        <v>25</v>
      </c>
      <c r="Y63" s="155"/>
      <c r="Z63" s="309">
        <v>0.73263888888888884</v>
      </c>
      <c r="AA63" s="40"/>
      <c r="AB63" s="159"/>
      <c r="AC63" s="157"/>
      <c r="AD63" s="306" t="str">
        <f>$C63</f>
        <v>Samedi</v>
      </c>
      <c r="AE63" s="307">
        <f>$D63</f>
        <v>44800</v>
      </c>
      <c r="AF63" s="155"/>
      <c r="AG63" s="346">
        <v>0</v>
      </c>
      <c r="AH63" s="155"/>
      <c r="AI63" s="309">
        <v>0</v>
      </c>
      <c r="AJ63" s="155"/>
      <c r="AK63" s="309">
        <v>0</v>
      </c>
      <c r="AL63" s="155"/>
      <c r="AM63" s="309">
        <v>0</v>
      </c>
      <c r="AN63" s="155"/>
      <c r="AO63" s="309">
        <v>0</v>
      </c>
      <c r="AP63" s="155"/>
      <c r="AQ63" s="309">
        <v>0</v>
      </c>
      <c r="AR63" s="155"/>
      <c r="AS63" s="312"/>
      <c r="AT63" s="157"/>
      <c r="AU63" s="306" t="str">
        <f>$C63</f>
        <v>Samedi</v>
      </c>
      <c r="AV63" s="307">
        <f>$D63</f>
        <v>44800</v>
      </c>
      <c r="AW63" s="155"/>
      <c r="AX63" s="309">
        <v>0.42499999999999999</v>
      </c>
      <c r="AY63" s="155"/>
      <c r="AZ63" s="159"/>
      <c r="BA63" s="73">
        <v>23</v>
      </c>
      <c r="BB63" s="71">
        <f>D63</f>
        <v>44800</v>
      </c>
      <c r="BC63" s="72" t="str">
        <f>$C63</f>
        <v>Samedi</v>
      </c>
      <c r="BE63"/>
      <c r="BF63"/>
      <c r="BG63"/>
      <c r="BH63"/>
      <c r="BN63" s="118"/>
      <c r="BO63" s="118"/>
    </row>
    <row r="64" spans="1:67" ht="5.25" customHeight="1" x14ac:dyDescent="0.25">
      <c r="A64" s="25"/>
      <c r="B64" s="251"/>
      <c r="C64" s="256"/>
      <c r="D64" s="257"/>
      <c r="E64" s="257"/>
      <c r="F64" s="257"/>
      <c r="G64" s="258"/>
      <c r="H64" s="258"/>
      <c r="I64" s="258"/>
      <c r="J64" s="257"/>
      <c r="K64" s="258"/>
      <c r="L64" s="258"/>
      <c r="M64" s="258"/>
      <c r="N64" s="257"/>
      <c r="O64" s="258"/>
      <c r="P64" s="258"/>
      <c r="Q64" s="184"/>
      <c r="R64" s="40"/>
      <c r="S64" s="159"/>
      <c r="T64" s="157"/>
      <c r="U64" s="154"/>
      <c r="V64" s="155"/>
      <c r="W64" s="155"/>
      <c r="X64" s="155"/>
      <c r="Y64" s="155"/>
      <c r="Z64" s="156"/>
      <c r="AA64" s="40"/>
      <c r="AB64" s="159"/>
      <c r="AC64" s="157"/>
      <c r="AD64" s="154"/>
      <c r="AE64" s="155"/>
      <c r="AF64" s="155"/>
      <c r="AG64" s="166"/>
      <c r="AH64" s="155"/>
      <c r="AI64" s="155"/>
      <c r="AJ64" s="155"/>
      <c r="AK64" s="155"/>
      <c r="AL64" s="155"/>
      <c r="AM64" s="155"/>
      <c r="AN64" s="155"/>
      <c r="AO64" s="155"/>
      <c r="AP64" s="155"/>
      <c r="AQ64" s="155"/>
      <c r="AR64" s="155"/>
      <c r="AS64" s="312"/>
      <c r="AT64" s="157"/>
      <c r="AU64" s="154"/>
      <c r="AV64" s="155"/>
      <c r="AW64" s="155"/>
      <c r="AX64" s="156"/>
      <c r="AY64" s="155"/>
      <c r="AZ64" s="159"/>
      <c r="BA64" s="73"/>
      <c r="BB64" s="181"/>
      <c r="BC64" s="180"/>
      <c r="BE64"/>
      <c r="BF64"/>
      <c r="BG64"/>
      <c r="BH64"/>
      <c r="BN64" s="118"/>
      <c r="BO64" s="118"/>
    </row>
    <row r="65" spans="1:77" ht="27" customHeight="1" thickBot="1" x14ac:dyDescent="0.3">
      <c r="A65" s="25"/>
      <c r="B65" s="251"/>
      <c r="C65" s="284" t="str">
        <f>PROPER(TEXT(D65,"JJJJ"))</f>
        <v>Dimanche</v>
      </c>
      <c r="D65" s="285">
        <f>$D63+1</f>
        <v>44801</v>
      </c>
      <c r="E65" s="257"/>
      <c r="F65" s="286">
        <v>32.200000000000003</v>
      </c>
      <c r="G65" s="258"/>
      <c r="H65" s="288">
        <v>0.63611111111111096</v>
      </c>
      <c r="I65" s="258"/>
      <c r="J65" s="286">
        <v>16.399999999999999</v>
      </c>
      <c r="K65" s="258"/>
      <c r="L65" s="288">
        <v>0.25763888888888897</v>
      </c>
      <c r="M65" s="258"/>
      <c r="N65" s="286">
        <v>30</v>
      </c>
      <c r="O65" s="258"/>
      <c r="P65" s="288">
        <v>0.74305555555555602</v>
      </c>
      <c r="Q65" s="184"/>
      <c r="R65" s="40"/>
      <c r="S65" s="159"/>
      <c r="T65" s="157"/>
      <c r="U65" s="306" t="str">
        <f>$C65</f>
        <v>Dimanche</v>
      </c>
      <c r="V65" s="307">
        <f>$D65</f>
        <v>44801</v>
      </c>
      <c r="W65" s="155"/>
      <c r="X65" s="308">
        <v>25.6</v>
      </c>
      <c r="Y65" s="155"/>
      <c r="Z65" s="309">
        <v>0.41527777777777802</v>
      </c>
      <c r="AA65" s="40"/>
      <c r="AB65" s="159"/>
      <c r="AC65" s="157"/>
      <c r="AD65" s="306" t="str">
        <f>$C65</f>
        <v>Dimanche</v>
      </c>
      <c r="AE65" s="307">
        <f>$D65</f>
        <v>44801</v>
      </c>
      <c r="AF65" s="155"/>
      <c r="AG65" s="346">
        <v>0</v>
      </c>
      <c r="AH65" s="155"/>
      <c r="AI65" s="309">
        <v>0</v>
      </c>
      <c r="AJ65" s="155"/>
      <c r="AK65" s="309">
        <v>0</v>
      </c>
      <c r="AL65" s="155"/>
      <c r="AM65" s="309">
        <v>0</v>
      </c>
      <c r="AN65" s="155"/>
      <c r="AO65" s="309">
        <v>0</v>
      </c>
      <c r="AP65" s="155"/>
      <c r="AQ65" s="309">
        <v>0</v>
      </c>
      <c r="AR65" s="155"/>
      <c r="AS65" s="312"/>
      <c r="AT65" s="157"/>
      <c r="AU65" s="306" t="str">
        <f>$C65</f>
        <v>Dimanche</v>
      </c>
      <c r="AV65" s="307">
        <f>$D65</f>
        <v>44801</v>
      </c>
      <c r="AW65" s="155"/>
      <c r="AX65" s="309">
        <v>0.54027777777777775</v>
      </c>
      <c r="AY65" s="155"/>
      <c r="AZ65" s="159"/>
      <c r="BA65" s="73">
        <v>24</v>
      </c>
      <c r="BB65" s="71">
        <f>D65</f>
        <v>44801</v>
      </c>
      <c r="BC65" s="72" t="str">
        <f>$C65</f>
        <v>Dimanche</v>
      </c>
      <c r="BE65"/>
      <c r="BF65"/>
      <c r="BG65"/>
      <c r="BH65"/>
      <c r="BN65" s="118"/>
      <c r="BO65" s="118"/>
    </row>
    <row r="66" spans="1:77" ht="27" customHeight="1" thickTop="1" thickBot="1" x14ac:dyDescent="0.3">
      <c r="A66" s="30"/>
      <c r="B66" s="251"/>
      <c r="C66" s="256"/>
      <c r="D66" s="257"/>
      <c r="E66" s="257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184"/>
      <c r="R66" s="40"/>
      <c r="S66" s="41"/>
      <c r="T66" s="157"/>
      <c r="U66" s="154"/>
      <c r="V66" s="155"/>
      <c r="W66" s="155"/>
      <c r="X66" s="155"/>
      <c r="Y66" s="155"/>
      <c r="Z66" s="156"/>
      <c r="AA66" s="40"/>
      <c r="AB66" s="41"/>
      <c r="AC66" s="157"/>
      <c r="AD66" s="154"/>
      <c r="AE66" s="155"/>
      <c r="AF66" s="155"/>
      <c r="AG66" s="166"/>
      <c r="AH66" s="155"/>
      <c r="AI66" s="156"/>
      <c r="AJ66" s="155"/>
      <c r="AK66" s="156"/>
      <c r="AL66" s="155"/>
      <c r="AM66" s="156"/>
      <c r="AN66" s="155"/>
      <c r="AO66" s="156"/>
      <c r="AP66" s="155"/>
      <c r="AQ66" s="156"/>
      <c r="AR66" s="155"/>
      <c r="AS66" s="312"/>
      <c r="AT66" s="157"/>
      <c r="AU66" s="154"/>
      <c r="AV66" s="155"/>
      <c r="AW66" s="155"/>
      <c r="AX66" s="156"/>
      <c r="AY66" s="155"/>
      <c r="AZ66" s="158"/>
      <c r="BA66" s="74"/>
      <c r="BB66" s="162"/>
      <c r="BC66" s="163"/>
      <c r="BE66"/>
      <c r="BF66"/>
      <c r="BG66"/>
      <c r="BH66"/>
      <c r="BN66" s="118"/>
      <c r="BO66" s="118"/>
    </row>
    <row r="67" spans="1:77" ht="27" customHeight="1" thickTop="1" x14ac:dyDescent="0.25">
      <c r="A67" s="25"/>
      <c r="B67" s="251"/>
      <c r="C67" s="284" t="str">
        <f>PROPER(TEXT(D67,"JJJJ"))</f>
        <v>Lundi</v>
      </c>
      <c r="D67" s="285">
        <f>$D65+1</f>
        <v>44802</v>
      </c>
      <c r="E67" s="257"/>
      <c r="F67" s="286">
        <v>26.8</v>
      </c>
      <c r="G67" s="258"/>
      <c r="H67" s="288" t="e">
        <v>#N/A</v>
      </c>
      <c r="I67" s="258"/>
      <c r="J67" s="286">
        <v>17.2</v>
      </c>
      <c r="K67" s="258"/>
      <c r="L67" s="288">
        <v>0.328472222222222</v>
      </c>
      <c r="M67" s="258"/>
      <c r="N67" s="286">
        <v>30.9</v>
      </c>
      <c r="O67" s="258"/>
      <c r="P67" s="288">
        <v>0.61041666666666705</v>
      </c>
      <c r="Q67" s="184"/>
      <c r="R67" s="40"/>
      <c r="S67" s="159"/>
      <c r="T67" s="157"/>
      <c r="U67" s="306" t="str">
        <f>$C67</f>
        <v>Lundi</v>
      </c>
      <c r="V67" s="307">
        <f>$D67</f>
        <v>44802</v>
      </c>
      <c r="W67" s="155"/>
      <c r="X67" s="308">
        <v>33.1</v>
      </c>
      <c r="Y67" s="155"/>
      <c r="Z67" s="309">
        <v>0.67013888888888895</v>
      </c>
      <c r="AA67" s="40"/>
      <c r="AB67" s="159"/>
      <c r="AC67" s="157"/>
      <c r="AD67" s="306" t="str">
        <f>$C67</f>
        <v>Lundi</v>
      </c>
      <c r="AE67" s="307">
        <f>$D67</f>
        <v>44802</v>
      </c>
      <c r="AF67" s="155"/>
      <c r="AG67" s="346">
        <v>0.8</v>
      </c>
      <c r="AH67" s="155"/>
      <c r="AI67" s="309">
        <v>4.4444444444444446E-2</v>
      </c>
      <c r="AJ67" s="155"/>
      <c r="AK67" s="309">
        <v>0</v>
      </c>
      <c r="AL67" s="155"/>
      <c r="AM67" s="309">
        <v>0</v>
      </c>
      <c r="AN67" s="155"/>
      <c r="AO67" s="309">
        <v>4.4444444444444446E-2</v>
      </c>
      <c r="AP67" s="155"/>
      <c r="AQ67" s="309">
        <v>0</v>
      </c>
      <c r="AR67" s="155"/>
      <c r="AS67" s="312"/>
      <c r="AT67" s="157"/>
      <c r="AU67" s="306" t="str">
        <f>$C67</f>
        <v>Lundi</v>
      </c>
      <c r="AV67" s="307">
        <f>$D67</f>
        <v>44802</v>
      </c>
      <c r="AW67" s="155"/>
      <c r="AX67" s="309">
        <v>0.4513888888888889</v>
      </c>
      <c r="AY67" s="155"/>
      <c r="AZ67" s="159"/>
      <c r="BA67" s="73">
        <v>25</v>
      </c>
      <c r="BB67" s="71">
        <f>D67</f>
        <v>44802</v>
      </c>
      <c r="BC67" s="72" t="str">
        <f>$C67</f>
        <v>Lundi</v>
      </c>
      <c r="BE67"/>
      <c r="BF67"/>
      <c r="BG67"/>
      <c r="BH67"/>
      <c r="BN67" s="118"/>
      <c r="BO67" s="118"/>
    </row>
    <row r="68" spans="1:77" ht="5.25" customHeight="1" x14ac:dyDescent="0.25">
      <c r="A68" s="25"/>
      <c r="B68" s="251"/>
      <c r="C68" s="256"/>
      <c r="D68" s="257"/>
      <c r="E68" s="257"/>
      <c r="F68" s="257"/>
      <c r="G68" s="258"/>
      <c r="H68" s="258"/>
      <c r="I68" s="258"/>
      <c r="J68" s="257"/>
      <c r="K68" s="258"/>
      <c r="L68" s="258"/>
      <c r="M68" s="258"/>
      <c r="N68" s="257"/>
      <c r="O68" s="258"/>
      <c r="P68" s="258"/>
      <c r="Q68" s="184"/>
      <c r="R68" s="40"/>
      <c r="S68" s="159"/>
      <c r="T68" s="157"/>
      <c r="U68" s="154"/>
      <c r="V68" s="155"/>
      <c r="W68" s="155"/>
      <c r="X68" s="155"/>
      <c r="Y68" s="155"/>
      <c r="Z68" s="156"/>
      <c r="AA68" s="40"/>
      <c r="AB68" s="159"/>
      <c r="AC68" s="157"/>
      <c r="AD68" s="154"/>
      <c r="AE68" s="155"/>
      <c r="AF68" s="155"/>
      <c r="AG68" s="166"/>
      <c r="AH68" s="155"/>
      <c r="AI68" s="155"/>
      <c r="AJ68" s="155"/>
      <c r="AK68" s="155"/>
      <c r="AL68" s="155"/>
      <c r="AM68" s="155"/>
      <c r="AN68" s="155"/>
      <c r="AO68" s="155"/>
      <c r="AP68" s="155"/>
      <c r="AQ68" s="155"/>
      <c r="AR68" s="155"/>
      <c r="AS68" s="312"/>
      <c r="AT68" s="157"/>
      <c r="AU68" s="154"/>
      <c r="AV68" s="155"/>
      <c r="AW68" s="155"/>
      <c r="AX68" s="156"/>
      <c r="AY68" s="155"/>
      <c r="AZ68" s="159"/>
      <c r="BA68" s="73"/>
      <c r="BB68" s="181"/>
      <c r="BC68" s="180"/>
      <c r="BE68"/>
      <c r="BF68"/>
      <c r="BG68"/>
      <c r="BH68"/>
      <c r="BN68" s="118"/>
      <c r="BO68" s="118"/>
    </row>
    <row r="69" spans="1:77" ht="27" customHeight="1" x14ac:dyDescent="0.25">
      <c r="A69" s="25"/>
      <c r="B69" s="251"/>
      <c r="C69" s="284" t="str">
        <f>PROPER(TEXT(D69,"JJJJ"))</f>
        <v>Mardi</v>
      </c>
      <c r="D69" s="285">
        <f>$D67+1</f>
        <v>44803</v>
      </c>
      <c r="E69" s="257"/>
      <c r="F69" s="286">
        <v>30</v>
      </c>
      <c r="G69" s="258"/>
      <c r="H69" s="288">
        <v>0.74305555555555602</v>
      </c>
      <c r="I69" s="258"/>
      <c r="J69" s="286">
        <v>19.7</v>
      </c>
      <c r="K69" s="258"/>
      <c r="L69" s="288">
        <v>0.99861111111111101</v>
      </c>
      <c r="M69" s="258"/>
      <c r="N69" s="286">
        <v>25.3</v>
      </c>
      <c r="O69" s="258"/>
      <c r="P69" s="288">
        <v>0.52569444444444402</v>
      </c>
      <c r="Q69" s="184"/>
      <c r="R69" s="40"/>
      <c r="S69" s="159"/>
      <c r="T69" s="157"/>
      <c r="U69" s="306" t="str">
        <f>$C69</f>
        <v>Mardi</v>
      </c>
      <c r="V69" s="307">
        <f>$D69</f>
        <v>44803</v>
      </c>
      <c r="W69" s="155"/>
      <c r="X69" s="308">
        <v>22</v>
      </c>
      <c r="Y69" s="155"/>
      <c r="Z69" s="309">
        <v>0.74305555555555602</v>
      </c>
      <c r="AA69" s="40"/>
      <c r="AB69" s="159"/>
      <c r="AC69" s="157"/>
      <c r="AD69" s="306" t="str">
        <f>$C69</f>
        <v>Mardi</v>
      </c>
      <c r="AE69" s="307">
        <f>$D69</f>
        <v>44803</v>
      </c>
      <c r="AF69" s="155"/>
      <c r="AG69" s="346">
        <v>0</v>
      </c>
      <c r="AH69" s="155"/>
      <c r="AI69" s="309">
        <v>0</v>
      </c>
      <c r="AJ69" s="155"/>
      <c r="AK69" s="309">
        <v>0</v>
      </c>
      <c r="AL69" s="155"/>
      <c r="AM69" s="309">
        <v>0</v>
      </c>
      <c r="AN69" s="155"/>
      <c r="AO69" s="309">
        <v>0</v>
      </c>
      <c r="AP69" s="155"/>
      <c r="AQ69" s="309">
        <v>0</v>
      </c>
      <c r="AR69" s="155"/>
      <c r="AS69" s="312"/>
      <c r="AT69" s="157"/>
      <c r="AU69" s="306" t="str">
        <f>$C69</f>
        <v>Mardi</v>
      </c>
      <c r="AV69" s="307">
        <f>$D69</f>
        <v>44803</v>
      </c>
      <c r="AW69" s="155"/>
      <c r="AX69" s="309">
        <v>0.41666666666666669</v>
      </c>
      <c r="AY69" s="155"/>
      <c r="AZ69" s="159"/>
      <c r="BA69" s="73">
        <v>26</v>
      </c>
      <c r="BB69" s="71">
        <f>D69</f>
        <v>44803</v>
      </c>
      <c r="BC69" s="72" t="str">
        <f>$C69</f>
        <v>Mardi</v>
      </c>
      <c r="BE69"/>
      <c r="BF69"/>
      <c r="BG69"/>
      <c r="BH69"/>
      <c r="BN69" s="118"/>
      <c r="BO69" s="118"/>
    </row>
    <row r="70" spans="1:77" ht="5.25" customHeight="1" x14ac:dyDescent="0.25">
      <c r="A70" s="25"/>
      <c r="B70" s="251"/>
      <c r="C70" s="256"/>
      <c r="D70" s="257"/>
      <c r="E70" s="257"/>
      <c r="F70" s="257"/>
      <c r="G70" s="258"/>
      <c r="H70" s="258"/>
      <c r="I70" s="258"/>
      <c r="J70" s="257"/>
      <c r="K70" s="258"/>
      <c r="L70" s="258"/>
      <c r="M70" s="258"/>
      <c r="N70" s="257"/>
      <c r="O70" s="258"/>
      <c r="P70" s="258"/>
      <c r="Q70" s="184"/>
      <c r="R70" s="40"/>
      <c r="S70" s="159"/>
      <c r="T70" s="157"/>
      <c r="U70" s="154"/>
      <c r="V70" s="155"/>
      <c r="W70" s="155"/>
      <c r="X70" s="155"/>
      <c r="Y70" s="155"/>
      <c r="Z70" s="156"/>
      <c r="AA70" s="40"/>
      <c r="AB70" s="159"/>
      <c r="AC70" s="157"/>
      <c r="AD70" s="154"/>
      <c r="AE70" s="155"/>
      <c r="AF70" s="155"/>
      <c r="AG70" s="166"/>
      <c r="AH70" s="155"/>
      <c r="AI70" s="155"/>
      <c r="AJ70" s="155"/>
      <c r="AK70" s="155"/>
      <c r="AL70" s="155"/>
      <c r="AM70" s="155"/>
      <c r="AN70" s="155"/>
      <c r="AO70" s="155"/>
      <c r="AP70" s="155"/>
      <c r="AQ70" s="155"/>
      <c r="AR70" s="155"/>
      <c r="AS70" s="312"/>
      <c r="AT70" s="157"/>
      <c r="AU70" s="154"/>
      <c r="AV70" s="155"/>
      <c r="AW70" s="155"/>
      <c r="AX70" s="156"/>
      <c r="AY70" s="155"/>
      <c r="AZ70" s="159"/>
      <c r="BA70" s="73"/>
      <c r="BB70" s="181"/>
      <c r="BC70" s="180"/>
      <c r="BE70"/>
      <c r="BF70"/>
      <c r="BG70"/>
      <c r="BH70"/>
      <c r="BN70" s="118"/>
      <c r="BO70" s="118"/>
    </row>
    <row r="71" spans="1:77" ht="27" customHeight="1" thickBot="1" x14ac:dyDescent="0.3">
      <c r="A71" s="25"/>
      <c r="B71" s="251"/>
      <c r="C71" s="284" t="str">
        <f>PROPER(TEXT(D71,"JJJJ"))</f>
        <v>Mercredi</v>
      </c>
      <c r="D71" s="285">
        <f>$D69+1</f>
        <v>44804</v>
      </c>
      <c r="E71" s="257"/>
      <c r="F71" s="286">
        <v>30.9</v>
      </c>
      <c r="G71" s="258"/>
      <c r="H71" s="288">
        <v>0.56388888888888899</v>
      </c>
      <c r="I71" s="258"/>
      <c r="J71" s="286">
        <v>17.600000000000001</v>
      </c>
      <c r="K71" s="258"/>
      <c r="L71" s="288">
        <v>0.34513888888888899</v>
      </c>
      <c r="M71" s="258"/>
      <c r="N71" s="286">
        <v>25</v>
      </c>
      <c r="O71" s="258"/>
      <c r="P71" s="288">
        <v>0.64861111111111103</v>
      </c>
      <c r="Q71" s="184"/>
      <c r="R71" s="40"/>
      <c r="S71" s="159"/>
      <c r="T71" s="157"/>
      <c r="U71" s="306" t="str">
        <f>$C71</f>
        <v>Mercredi</v>
      </c>
      <c r="V71" s="307">
        <f>$D71</f>
        <v>44804</v>
      </c>
      <c r="W71" s="155"/>
      <c r="X71" s="308">
        <v>25.6</v>
      </c>
      <c r="Y71" s="155"/>
      <c r="Z71" s="309">
        <v>0.78958333333333297</v>
      </c>
      <c r="AA71" s="40"/>
      <c r="AB71" s="159"/>
      <c r="AC71" s="157"/>
      <c r="AD71" s="306" t="str">
        <f>$C71</f>
        <v>Mercredi</v>
      </c>
      <c r="AE71" s="307">
        <f>$D71</f>
        <v>44804</v>
      </c>
      <c r="AF71" s="155"/>
      <c r="AG71" s="346">
        <v>2.8</v>
      </c>
      <c r="AH71" s="155"/>
      <c r="AI71" s="309">
        <v>9.0277777777777776E-2</v>
      </c>
      <c r="AJ71" s="155"/>
      <c r="AK71" s="309">
        <v>0</v>
      </c>
      <c r="AL71" s="155"/>
      <c r="AM71" s="309">
        <v>0</v>
      </c>
      <c r="AN71" s="155"/>
      <c r="AO71" s="309">
        <v>0</v>
      </c>
      <c r="AP71" s="155"/>
      <c r="AQ71" s="309">
        <v>9.0277777777777776E-2</v>
      </c>
      <c r="AR71" s="155"/>
      <c r="AS71" s="312"/>
      <c r="AT71" s="157"/>
      <c r="AU71" s="306" t="str">
        <f>$C71</f>
        <v>Mercredi</v>
      </c>
      <c r="AV71" s="307">
        <f>$D71</f>
        <v>44804</v>
      </c>
      <c r="AW71" s="155"/>
      <c r="AX71" s="309">
        <v>0.38194444444444442</v>
      </c>
      <c r="AY71" s="155"/>
      <c r="AZ71" s="159"/>
      <c r="BA71" s="73">
        <v>27</v>
      </c>
      <c r="BB71" s="71">
        <f>D71</f>
        <v>44804</v>
      </c>
      <c r="BC71" s="72" t="str">
        <f>$C71</f>
        <v>Mercredi</v>
      </c>
      <c r="BE71"/>
      <c r="BF71"/>
      <c r="BG71"/>
      <c r="BH71"/>
      <c r="BN71" s="118"/>
      <c r="BO71" s="118"/>
    </row>
    <row r="72" spans="1:77" ht="9.75" customHeight="1" thickTop="1" x14ac:dyDescent="0.25">
      <c r="A72" s="30"/>
      <c r="B72" s="251"/>
      <c r="C72" s="256"/>
      <c r="D72" s="257"/>
      <c r="E72" s="257"/>
      <c r="F72" s="259"/>
      <c r="G72" s="257"/>
      <c r="H72" s="260"/>
      <c r="I72" s="257"/>
      <c r="J72" s="259"/>
      <c r="K72" s="257"/>
      <c r="L72" s="260"/>
      <c r="M72" s="257"/>
      <c r="N72" s="259"/>
      <c r="O72" s="257"/>
      <c r="P72" s="260"/>
      <c r="Q72" s="155"/>
      <c r="R72" s="40"/>
      <c r="S72" s="41"/>
      <c r="T72" s="157"/>
      <c r="U72" s="154"/>
      <c r="V72" s="155"/>
      <c r="W72" s="155"/>
      <c r="X72" s="155"/>
      <c r="Y72" s="155"/>
      <c r="Z72" s="156"/>
      <c r="AA72" s="40"/>
      <c r="AB72" s="41"/>
      <c r="AC72" s="157"/>
      <c r="AD72" s="154"/>
      <c r="AE72" s="155"/>
      <c r="AF72" s="155"/>
      <c r="AG72" s="155"/>
      <c r="AH72" s="155"/>
      <c r="AI72" s="156"/>
      <c r="AJ72" s="155"/>
      <c r="AK72" s="156"/>
      <c r="AL72" s="155"/>
      <c r="AM72" s="156"/>
      <c r="AN72" s="155"/>
      <c r="AO72" s="156"/>
      <c r="AP72" s="155"/>
      <c r="AQ72" s="156"/>
      <c r="AR72" s="155"/>
      <c r="AS72" s="312"/>
      <c r="AT72" s="157"/>
      <c r="AU72" s="154"/>
      <c r="AV72" s="155"/>
      <c r="AW72" s="155"/>
      <c r="AX72" s="156"/>
      <c r="AY72" s="155"/>
      <c r="AZ72" s="158"/>
      <c r="BA72" s="74"/>
      <c r="BB72" s="183"/>
      <c r="BC72" s="183"/>
      <c r="BE72"/>
      <c r="BF72"/>
      <c r="BG72"/>
      <c r="BH72"/>
    </row>
    <row r="73" spans="1:77" s="19" customFormat="1" ht="12.75" customHeight="1" x14ac:dyDescent="0.25">
      <c r="A73" s="30"/>
      <c r="B73" s="261"/>
      <c r="C73" s="261"/>
      <c r="D73" s="261"/>
      <c r="E73" s="261"/>
      <c r="F73" s="261">
        <v>25.3</v>
      </c>
      <c r="G73" s="261"/>
      <c r="H73" s="261">
        <v>0.52569444444444402</v>
      </c>
      <c r="I73" s="261"/>
      <c r="J73" s="261"/>
      <c r="K73" s="261"/>
      <c r="L73" s="261"/>
      <c r="M73" s="261"/>
      <c r="N73" s="261"/>
      <c r="O73" s="261"/>
      <c r="P73" s="261"/>
      <c r="Q73" s="30"/>
      <c r="R73" s="30"/>
      <c r="S73" s="30"/>
      <c r="T73" s="261"/>
      <c r="U73" s="261"/>
      <c r="V73" s="261"/>
      <c r="W73" s="261"/>
      <c r="X73" s="261"/>
      <c r="Y73" s="261"/>
      <c r="Z73" s="261"/>
      <c r="AA73" s="30"/>
      <c r="AB73" s="30"/>
      <c r="AC73" s="261"/>
      <c r="AD73" s="261"/>
      <c r="AE73" s="261"/>
      <c r="AF73" s="261"/>
      <c r="AG73" s="261"/>
      <c r="AH73" s="261"/>
      <c r="AI73" s="261"/>
      <c r="AJ73" s="261"/>
      <c r="AK73" s="261"/>
      <c r="AL73" s="261"/>
      <c r="AM73" s="261"/>
      <c r="AN73" s="261"/>
      <c r="AO73" s="261"/>
      <c r="AP73" s="261"/>
      <c r="AQ73" s="261"/>
      <c r="AR73" s="261"/>
      <c r="AS73" s="261"/>
      <c r="AT73" s="261"/>
      <c r="AU73" s="261"/>
      <c r="AV73" s="261"/>
      <c r="AW73" s="261"/>
      <c r="AX73" s="261"/>
      <c r="AY73" s="261"/>
      <c r="AZ73" s="261"/>
      <c r="BA73" s="116"/>
      <c r="BD73" s="124"/>
      <c r="BE73"/>
      <c r="BF73"/>
      <c r="BG73"/>
      <c r="BH73"/>
      <c r="BI73"/>
      <c r="BJ73"/>
      <c r="BK73"/>
      <c r="BL73"/>
      <c r="BM73"/>
      <c r="BN73" s="129"/>
      <c r="BO73" s="129"/>
    </row>
    <row r="74" spans="1:77" s="19" customFormat="1" ht="12.75" customHeight="1" x14ac:dyDescent="0.25">
      <c r="A74" s="58"/>
      <c r="B74" s="262"/>
      <c r="C74" s="263"/>
      <c r="D74" s="263"/>
      <c r="E74" s="263"/>
      <c r="F74" s="263"/>
      <c r="G74" s="263"/>
      <c r="H74" s="263"/>
      <c r="I74" s="263"/>
      <c r="J74" s="263"/>
      <c r="K74" s="263"/>
      <c r="L74" s="263"/>
      <c r="M74" s="263"/>
      <c r="N74" s="263"/>
      <c r="O74" s="263"/>
      <c r="P74" s="263"/>
      <c r="Q74" s="59"/>
      <c r="R74" s="59"/>
      <c r="S74" s="58"/>
      <c r="T74" s="310"/>
      <c r="U74" s="310"/>
      <c r="V74" s="310"/>
      <c r="W74" s="310"/>
      <c r="X74" s="310"/>
      <c r="Y74" s="310"/>
      <c r="Z74" s="310"/>
      <c r="AA74" s="59"/>
      <c r="AB74" s="58"/>
      <c r="AC74" s="59"/>
      <c r="AD74" s="59"/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  <c r="AV74" s="59"/>
      <c r="AW74" s="59"/>
      <c r="AX74" s="59"/>
      <c r="AY74" s="59"/>
      <c r="BA74" s="129"/>
      <c r="BD74" s="124"/>
      <c r="BE74"/>
      <c r="BF74"/>
      <c r="BG74"/>
      <c r="BH74"/>
      <c r="BI74"/>
      <c r="BJ74"/>
      <c r="BK74"/>
      <c r="BL74"/>
      <c r="BM74"/>
      <c r="BN74" s="129"/>
      <c r="BO74" s="129"/>
    </row>
    <row r="75" spans="1:77" s="19" customFormat="1" ht="12.75" customHeight="1" x14ac:dyDescent="0.25">
      <c r="A75" s="58"/>
      <c r="B75" s="262"/>
      <c r="C75" s="263"/>
      <c r="D75" s="263"/>
      <c r="E75" s="263"/>
      <c r="F75" s="263">
        <v>25</v>
      </c>
      <c r="G75" s="263"/>
      <c r="H75" s="263">
        <v>0.64861111111111103</v>
      </c>
      <c r="I75" s="263"/>
      <c r="J75" s="263"/>
      <c r="K75" s="263"/>
      <c r="L75" s="263"/>
      <c r="M75" s="263"/>
      <c r="N75" s="263"/>
      <c r="O75" s="263"/>
      <c r="P75" s="263"/>
      <c r="Q75" s="59"/>
      <c r="R75" s="59"/>
      <c r="S75" s="58"/>
      <c r="T75" s="310"/>
      <c r="U75" s="310"/>
      <c r="V75" s="310"/>
      <c r="W75" s="310"/>
      <c r="X75" s="310"/>
      <c r="Y75" s="310"/>
      <c r="Z75" s="310"/>
      <c r="AA75"/>
      <c r="AB75"/>
      <c r="AC75"/>
      <c r="AD75"/>
      <c r="AE75"/>
      <c r="AF75"/>
      <c r="AG75" s="513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 s="44"/>
      <c r="BA75" s="129"/>
      <c r="BD75" s="124"/>
      <c r="BE75" s="124"/>
      <c r="BF75" s="124"/>
      <c r="BG75" s="123"/>
      <c r="BH75" s="43"/>
      <c r="BN75" s="129"/>
      <c r="BO75" s="129"/>
    </row>
    <row r="76" spans="1:77" x14ac:dyDescent="0.25">
      <c r="B76" s="264"/>
      <c r="C76" s="265"/>
      <c r="D76" s="265"/>
      <c r="E76" s="265"/>
      <c r="F76" s="264"/>
      <c r="G76" s="264"/>
      <c r="H76" s="264"/>
      <c r="I76" s="264"/>
      <c r="J76" s="264"/>
      <c r="K76" s="264"/>
      <c r="L76" s="264"/>
      <c r="M76" s="264"/>
      <c r="N76" s="264"/>
      <c r="O76" s="264"/>
      <c r="P76" s="264"/>
      <c r="T76" s="264"/>
      <c r="U76" s="264"/>
      <c r="V76" s="264"/>
      <c r="W76" s="264"/>
      <c r="X76" s="264"/>
      <c r="Y76" s="264"/>
      <c r="Z76" s="264"/>
      <c r="AY76" s="44"/>
    </row>
    <row r="77" spans="1:77" x14ac:dyDescent="0.25">
      <c r="A77" s="45"/>
      <c r="B77" s="264"/>
      <c r="C77" s="265"/>
      <c r="D77" s="265"/>
      <c r="E77" s="265"/>
      <c r="F77" s="264"/>
      <c r="G77" s="264"/>
      <c r="H77" s="264"/>
      <c r="I77" s="264"/>
      <c r="J77" s="264"/>
      <c r="K77" s="264"/>
      <c r="L77" s="264"/>
      <c r="M77" s="264"/>
      <c r="N77" s="264"/>
      <c r="O77" s="264"/>
      <c r="P77" s="264"/>
      <c r="T77" s="264"/>
      <c r="U77" s="264"/>
      <c r="V77" s="264"/>
      <c r="W77" s="264"/>
      <c r="X77" s="264"/>
      <c r="Y77" s="264"/>
      <c r="Z77" s="264"/>
      <c r="BD77"/>
      <c r="BE77"/>
      <c r="BF77" s="18" t="s">
        <v>134</v>
      </c>
      <c r="BG77" s="18"/>
      <c r="BH77" s="18" t="s">
        <v>135</v>
      </c>
      <c r="BI77" s="18"/>
      <c r="BJ77" s="18" t="s">
        <v>136</v>
      </c>
      <c r="BK77" s="18"/>
      <c r="BL77" s="18" t="s">
        <v>137</v>
      </c>
      <c r="BM77" s="18"/>
      <c r="BN77" s="18" t="s">
        <v>138</v>
      </c>
    </row>
    <row r="78" spans="1:77" s="18" customFormat="1" x14ac:dyDescent="0.25">
      <c r="A78" s="45"/>
      <c r="B78" s="264"/>
      <c r="C78" s="265"/>
      <c r="D78" s="265"/>
      <c r="E78" s="265"/>
      <c r="F78" s="264"/>
      <c r="G78" s="264"/>
      <c r="H78" s="264"/>
      <c r="I78" s="264"/>
      <c r="J78" s="264"/>
      <c r="K78" s="264"/>
      <c r="L78" s="264"/>
      <c r="M78" s="264"/>
      <c r="N78" s="264"/>
      <c r="O78" s="264"/>
      <c r="P78" s="264"/>
      <c r="Q78"/>
      <c r="R78"/>
      <c r="S78"/>
      <c r="T78" s="266"/>
      <c r="U78" s="266"/>
      <c r="V78" s="266"/>
      <c r="W78" s="266"/>
      <c r="X78" s="266"/>
      <c r="Y78" s="266"/>
      <c r="Z78" s="266"/>
      <c r="AX78"/>
      <c r="AY78"/>
      <c r="BA78" s="129"/>
      <c r="BB78"/>
      <c r="BC78"/>
      <c r="BD78"/>
      <c r="BE78"/>
      <c r="BF78"/>
      <c r="BG78"/>
      <c r="BH78"/>
      <c r="BI78"/>
      <c r="BJ78"/>
      <c r="BK78"/>
      <c r="BL78"/>
      <c r="BM78"/>
      <c r="BP78"/>
      <c r="BQ78"/>
      <c r="BR78"/>
      <c r="BS78"/>
      <c r="BT78"/>
      <c r="BU78"/>
      <c r="BV78"/>
      <c r="BW78"/>
      <c r="BX78"/>
      <c r="BY78"/>
    </row>
    <row r="79" spans="1:77" s="18" customFormat="1" x14ac:dyDescent="0.25">
      <c r="A79" s="45"/>
      <c r="B79" s="266"/>
      <c r="C79" s="265"/>
      <c r="D79" s="265"/>
      <c r="E79" s="265"/>
      <c r="F79" s="264"/>
      <c r="G79" s="264"/>
      <c r="H79" s="264"/>
      <c r="I79" s="264"/>
      <c r="J79" s="264"/>
      <c r="K79" s="264"/>
      <c r="L79" s="264"/>
      <c r="M79" s="264"/>
      <c r="N79" s="264"/>
      <c r="O79" s="264"/>
      <c r="P79" s="264"/>
      <c r="Q79"/>
      <c r="R79"/>
      <c r="S79"/>
      <c r="AX79"/>
      <c r="BA79" s="129"/>
      <c r="BB79"/>
      <c r="BC79"/>
      <c r="BD79"/>
      <c r="BE79"/>
      <c r="BF79"/>
      <c r="BG79"/>
      <c r="BH79"/>
      <c r="BI79"/>
      <c r="BJ79"/>
      <c r="BK79"/>
      <c r="BL79" s="370">
        <f>SUM(BL83:BL94)</f>
        <v>229.2</v>
      </c>
      <c r="BM79"/>
      <c r="BN79" s="371">
        <f>SUM(BN83:BN94)</f>
        <v>98.818055555555546</v>
      </c>
      <c r="BP79"/>
      <c r="BQ79"/>
      <c r="BR79"/>
      <c r="BS79"/>
      <c r="BT79"/>
      <c r="BU79"/>
      <c r="BV79"/>
      <c r="BW79"/>
      <c r="BX79"/>
      <c r="BY79"/>
    </row>
    <row r="80" spans="1:77" s="18" customFormat="1" x14ac:dyDescent="0.25">
      <c r="A80" s="45"/>
      <c r="B80" s="266"/>
      <c r="C80" s="265"/>
      <c r="D80" s="265"/>
      <c r="E80" s="265"/>
      <c r="F80" s="264"/>
      <c r="G80" s="264"/>
      <c r="H80" s="264"/>
      <c r="I80" s="264"/>
      <c r="J80" s="264"/>
      <c r="K80" s="264"/>
      <c r="L80" s="264"/>
      <c r="M80" s="264"/>
      <c r="N80" s="264"/>
      <c r="O80" s="264"/>
      <c r="P80" s="264"/>
      <c r="Q80"/>
      <c r="R80"/>
      <c r="S80"/>
      <c r="AX80"/>
      <c r="BA80" s="129"/>
      <c r="BB80"/>
      <c r="BC80"/>
      <c r="BD80"/>
      <c r="BE80"/>
      <c r="BP80"/>
      <c r="BQ80"/>
      <c r="BR80"/>
      <c r="BS80"/>
      <c r="BT80"/>
      <c r="BU80"/>
      <c r="BV80"/>
      <c r="BW80"/>
      <c r="BX80"/>
      <c r="BY80"/>
    </row>
    <row r="81" spans="1:77" s="18" customFormat="1" x14ac:dyDescent="0.25">
      <c r="A81" s="45"/>
      <c r="B81" s="266"/>
      <c r="C81" s="265"/>
      <c r="D81" s="265"/>
      <c r="E81" s="265"/>
      <c r="F81" s="264"/>
      <c r="G81" s="264"/>
      <c r="H81" s="264"/>
      <c r="I81" s="264"/>
      <c r="J81" s="264"/>
      <c r="K81" s="264"/>
      <c r="L81" s="264"/>
      <c r="M81" s="264"/>
      <c r="N81" s="264"/>
      <c r="O81" s="264"/>
      <c r="P81" s="264"/>
      <c r="Q81"/>
      <c r="R81"/>
      <c r="S81"/>
      <c r="BA81" s="129"/>
      <c r="BB81"/>
      <c r="BC81"/>
      <c r="BD81"/>
      <c r="BE81" s="364" t="s">
        <v>129</v>
      </c>
      <c r="BF81" s="365">
        <f>MIN(BF83:BF105)</f>
        <v>-3.5</v>
      </c>
      <c r="BG81" s="366" t="s">
        <v>130</v>
      </c>
      <c r="BH81" s="367">
        <f>MAX(BH83:BH105)</f>
        <v>38.4</v>
      </c>
      <c r="BI81" s="366" t="s">
        <v>4</v>
      </c>
      <c r="BJ81" s="368">
        <f>MAX(BJ83:BJ105)</f>
        <v>66.2</v>
      </c>
      <c r="BK81" s="369" t="s">
        <v>6</v>
      </c>
      <c r="BL81" s="370">
        <f>MAX(BL83:BL105)</f>
        <v>62</v>
      </c>
      <c r="BM81" s="366" t="s">
        <v>7</v>
      </c>
      <c r="BN81" s="371">
        <f>MAX(BN83:BN105)</f>
        <v>20.222222222222221</v>
      </c>
      <c r="BP81"/>
      <c r="BQ81"/>
      <c r="BR81"/>
      <c r="BS81"/>
      <c r="BT81"/>
      <c r="BU81"/>
      <c r="BV81"/>
      <c r="BW81"/>
      <c r="BX81"/>
      <c r="BY81"/>
    </row>
    <row r="82" spans="1:77" s="18" customFormat="1" x14ac:dyDescent="0.25">
      <c r="A82" s="15"/>
      <c r="B82" s="265"/>
      <c r="C82" s="265"/>
      <c r="D82" s="265"/>
      <c r="E82" s="265"/>
      <c r="F82" s="264"/>
      <c r="G82" s="264"/>
      <c r="H82" s="264"/>
      <c r="I82" s="264"/>
      <c r="J82" s="264"/>
      <c r="K82" s="264"/>
      <c r="L82" s="264"/>
      <c r="M82" s="264"/>
      <c r="N82" s="264"/>
      <c r="O82" s="264"/>
      <c r="P82" s="264"/>
      <c r="Q82"/>
      <c r="R82"/>
      <c r="S82"/>
      <c r="BA82" s="129"/>
      <c r="BB82"/>
      <c r="BC82"/>
      <c r="BD82"/>
      <c r="BE82" s="264"/>
      <c r="BF82" s="264"/>
      <c r="BG82" s="264"/>
      <c r="BH82" s="264"/>
      <c r="BI82" s="264"/>
      <c r="BJ82" s="264"/>
      <c r="BK82" s="264"/>
      <c r="BL82" s="264"/>
      <c r="BM82" s="264"/>
      <c r="BN82" s="264"/>
      <c r="BP82"/>
      <c r="BQ82"/>
      <c r="BR82"/>
      <c r="BS82"/>
      <c r="BT82"/>
      <c r="BU82"/>
      <c r="BV82"/>
      <c r="BW82"/>
      <c r="BX82"/>
      <c r="BY82"/>
    </row>
    <row r="83" spans="1:77" s="18" customFormat="1" x14ac:dyDescent="0.25">
      <c r="A83" s="15"/>
      <c r="B83" s="265"/>
      <c r="C83" s="265"/>
      <c r="D83" s="265"/>
      <c r="E83" s="265"/>
      <c r="F83" s="264"/>
      <c r="G83" s="264"/>
      <c r="H83" s="264"/>
      <c r="I83" s="264"/>
      <c r="J83" s="264"/>
      <c r="K83" s="264"/>
      <c r="L83" s="264"/>
      <c r="M83" s="264"/>
      <c r="N83" s="264"/>
      <c r="O83" s="264"/>
      <c r="P83" s="264"/>
      <c r="Q83"/>
      <c r="R83"/>
      <c r="S83"/>
      <c r="BA83" s="129"/>
      <c r="BB83"/>
      <c r="BC83"/>
      <c r="BD83"/>
      <c r="BE83" s="372" t="s">
        <v>131</v>
      </c>
      <c r="BF83" s="373">
        <v>-3.5</v>
      </c>
      <c r="BG83" s="372" t="str">
        <f>BE83</f>
        <v>Janvier</v>
      </c>
      <c r="BH83" s="374">
        <v>13.2</v>
      </c>
      <c r="BI83" s="372" t="str">
        <f>BE83</f>
        <v>Janvier</v>
      </c>
      <c r="BJ83" s="375">
        <v>57.5</v>
      </c>
      <c r="BK83" s="372" t="str">
        <f>BE83</f>
        <v>Janvier</v>
      </c>
      <c r="BL83" s="376">
        <v>41.1</v>
      </c>
      <c r="BM83" s="372" t="str">
        <f>BE83</f>
        <v>Janvier</v>
      </c>
      <c r="BN83" s="377">
        <v>4.416666666666667</v>
      </c>
      <c r="BO83"/>
      <c r="BP83"/>
      <c r="BQ83"/>
      <c r="BR83"/>
      <c r="BS83"/>
      <c r="BT83"/>
      <c r="BU83"/>
      <c r="BV83"/>
      <c r="BW83"/>
      <c r="BX83"/>
      <c r="BY83"/>
    </row>
    <row r="84" spans="1:77" s="18" customFormat="1" x14ac:dyDescent="0.25">
      <c r="A84" s="15"/>
      <c r="B84" s="265"/>
      <c r="C84" s="265"/>
      <c r="D84" s="265"/>
      <c r="E84" s="265"/>
      <c r="F84" s="264"/>
      <c r="G84" s="264"/>
      <c r="H84" s="264"/>
      <c r="I84" s="264"/>
      <c r="J84" s="264"/>
      <c r="K84" s="264"/>
      <c r="L84" s="264"/>
      <c r="M84" s="264"/>
      <c r="N84" s="264"/>
      <c r="O84" s="264"/>
      <c r="P84" s="264"/>
      <c r="Q84"/>
      <c r="R84"/>
      <c r="S84"/>
      <c r="BA84" s="129"/>
      <c r="BB84"/>
      <c r="BC84"/>
      <c r="BD84"/>
      <c r="BE84" s="372" t="s">
        <v>132</v>
      </c>
      <c r="BF84" s="373">
        <v>-2.1</v>
      </c>
      <c r="BG84" s="372" t="str">
        <f>BE84</f>
        <v>Février</v>
      </c>
      <c r="BH84" s="374">
        <v>16.600000000000001</v>
      </c>
      <c r="BI84" s="372" t="str">
        <f>BE84</f>
        <v>Février</v>
      </c>
      <c r="BJ84" s="375">
        <v>47.9</v>
      </c>
      <c r="BK84" s="372" t="str">
        <f>BE84</f>
        <v>Février</v>
      </c>
      <c r="BL84" s="376">
        <v>23.4</v>
      </c>
      <c r="BM84" s="372" t="str">
        <f>BE84</f>
        <v>Février</v>
      </c>
      <c r="BN84" s="377">
        <v>4.9666666666666668</v>
      </c>
      <c r="BP84"/>
      <c r="BQ84"/>
      <c r="BR84"/>
      <c r="BS84"/>
      <c r="BT84"/>
      <c r="BU84"/>
      <c r="BV84"/>
      <c r="BW84"/>
      <c r="BX84"/>
      <c r="BY84"/>
    </row>
    <row r="85" spans="1:77" s="18" customFormat="1" x14ac:dyDescent="0.25">
      <c r="A85"/>
      <c r="B85" s="265"/>
      <c r="C85" s="264"/>
      <c r="D85" s="265"/>
      <c r="E85" s="265"/>
      <c r="F85" s="264"/>
      <c r="G85" s="264"/>
      <c r="H85" s="264"/>
      <c r="I85" s="264"/>
      <c r="J85" s="264"/>
      <c r="K85" s="264"/>
      <c r="L85" s="264"/>
      <c r="M85" s="264"/>
      <c r="N85" s="264"/>
      <c r="O85" s="264"/>
      <c r="P85" s="264"/>
      <c r="Q85"/>
      <c r="R85"/>
      <c r="S85"/>
      <c r="AY85"/>
      <c r="BA85" s="129"/>
      <c r="BB85"/>
      <c r="BC85"/>
      <c r="BD85"/>
      <c r="BE85" s="210" t="s">
        <v>133</v>
      </c>
      <c r="BF85" s="378">
        <v>-0.2</v>
      </c>
      <c r="BG85" s="372" t="str">
        <f>BE85</f>
        <v>Mars</v>
      </c>
      <c r="BH85" s="378">
        <v>22.1</v>
      </c>
      <c r="BI85" s="372" t="str">
        <f>BE85</f>
        <v>Mars</v>
      </c>
      <c r="BJ85" s="379">
        <v>43.69</v>
      </c>
      <c r="BK85" s="372" t="str">
        <f>BE85</f>
        <v>Mars</v>
      </c>
      <c r="BL85" s="376">
        <v>34.1</v>
      </c>
      <c r="BM85" s="372" t="str">
        <f>BE85</f>
        <v>Mars</v>
      </c>
      <c r="BN85" s="380">
        <v>7.0166666666666666</v>
      </c>
      <c r="BP85"/>
      <c r="BQ85"/>
      <c r="BR85"/>
      <c r="BS85"/>
      <c r="BT85"/>
      <c r="BU85"/>
      <c r="BV85"/>
      <c r="BW85"/>
      <c r="BX85"/>
      <c r="BY85"/>
    </row>
    <row r="86" spans="1:77" x14ac:dyDescent="0.25">
      <c r="A86" s="47"/>
      <c r="B86" s="46"/>
      <c r="BD86"/>
      <c r="BE86" s="210" t="s">
        <v>146</v>
      </c>
      <c r="BF86" s="378">
        <v>1.2</v>
      </c>
      <c r="BG86" s="210" t="s">
        <v>146</v>
      </c>
      <c r="BH86" s="378">
        <v>23.6</v>
      </c>
      <c r="BI86" s="210" t="s">
        <v>146</v>
      </c>
      <c r="BJ86" s="379">
        <v>66.2</v>
      </c>
      <c r="BK86" s="210" t="s">
        <v>146</v>
      </c>
      <c r="BL86" s="376">
        <v>24.9</v>
      </c>
      <c r="BM86" s="210" t="s">
        <v>146</v>
      </c>
      <c r="BN86" s="380">
        <v>13.145833333333334</v>
      </c>
    </row>
    <row r="87" spans="1:77" x14ac:dyDescent="0.25">
      <c r="A87" s="48"/>
      <c r="B87" s="46"/>
      <c r="BD87"/>
      <c r="BE87" s="210" t="s">
        <v>161</v>
      </c>
      <c r="BF87" s="378">
        <v>7.5</v>
      </c>
      <c r="BG87" s="372" t="str">
        <f>BE87</f>
        <v>Mai</v>
      </c>
      <c r="BH87" s="378">
        <v>29.8</v>
      </c>
      <c r="BI87" s="372" t="str">
        <f>BE87</f>
        <v>Mai</v>
      </c>
      <c r="BJ87" s="379">
        <v>42.1</v>
      </c>
      <c r="BK87" s="372" t="str">
        <f>BE87</f>
        <v>Mai</v>
      </c>
      <c r="BL87" s="376">
        <v>15.2</v>
      </c>
      <c r="BM87" s="372" t="str">
        <f>BE87</f>
        <v>Mai</v>
      </c>
      <c r="BN87" s="380">
        <v>16.611111111111111</v>
      </c>
    </row>
    <row r="88" spans="1:77" x14ac:dyDescent="0.25">
      <c r="A88" s="15"/>
      <c r="B88" s="46"/>
      <c r="BD88"/>
      <c r="BE88" s="210" t="s">
        <v>162</v>
      </c>
      <c r="BF88" s="378">
        <v>10.199999999999999</v>
      </c>
      <c r="BG88" s="372" t="str">
        <f>BE88</f>
        <v>Juin</v>
      </c>
      <c r="BH88" s="378">
        <v>38.4</v>
      </c>
      <c r="BI88" s="372" t="str">
        <f>BE88</f>
        <v>Juin</v>
      </c>
      <c r="BJ88" s="379">
        <v>42.1</v>
      </c>
      <c r="BK88" s="372" t="str">
        <f>BE88</f>
        <v>Juin</v>
      </c>
      <c r="BL88" s="376">
        <v>62</v>
      </c>
      <c r="BM88" s="372" t="str">
        <f>BE88</f>
        <v>Juin</v>
      </c>
      <c r="BN88" s="380">
        <v>20.222222222222221</v>
      </c>
    </row>
    <row r="89" spans="1:77" x14ac:dyDescent="0.25">
      <c r="A89" s="20"/>
      <c r="B89" s="46"/>
      <c r="BD89"/>
      <c r="BE89" s="210" t="s">
        <v>169</v>
      </c>
      <c r="BF89" s="515">
        <v>11.3</v>
      </c>
      <c r="BG89" s="372" t="s">
        <v>169</v>
      </c>
      <c r="BH89" s="378">
        <v>38.200000000000003</v>
      </c>
      <c r="BI89" s="372" t="s">
        <v>169</v>
      </c>
      <c r="BJ89" s="379">
        <v>47.9</v>
      </c>
      <c r="BK89" s="372" t="s">
        <v>169</v>
      </c>
      <c r="BL89" s="376">
        <v>5.6</v>
      </c>
      <c r="BM89" s="372" t="s">
        <v>169</v>
      </c>
      <c r="BN89" s="380">
        <v>17.160416666666663</v>
      </c>
    </row>
    <row r="90" spans="1:77" x14ac:dyDescent="0.25">
      <c r="A90" s="20"/>
      <c r="B90" s="46"/>
      <c r="BD90"/>
      <c r="BE90" s="210" t="s">
        <v>174</v>
      </c>
      <c r="BF90" s="515">
        <f>$J$7</f>
        <v>15.1</v>
      </c>
      <c r="BG90" s="372" t="str">
        <f>BE90</f>
        <v>Aout</v>
      </c>
      <c r="BH90" s="378">
        <f>$N$7</f>
        <v>37</v>
      </c>
      <c r="BI90" s="372" t="str">
        <f>BE90</f>
        <v>Aout</v>
      </c>
      <c r="BJ90" s="379">
        <f>$X$9</f>
        <v>36.700000000000003</v>
      </c>
      <c r="BK90" s="372" t="str">
        <f>BE90</f>
        <v>Aout</v>
      </c>
      <c r="BL90" s="376">
        <f>$AG$5</f>
        <v>22.9</v>
      </c>
      <c r="BM90" s="372" t="str">
        <f>BE90</f>
        <v>Aout</v>
      </c>
      <c r="BN90" s="380">
        <f>$AX$5</f>
        <v>15.278472222222224</v>
      </c>
    </row>
    <row r="91" spans="1:77" x14ac:dyDescent="0.25">
      <c r="A91" s="20"/>
      <c r="B91" s="46"/>
      <c r="BD91"/>
      <c r="BE91"/>
      <c r="BF91" s="18"/>
      <c r="BG91"/>
      <c r="BH91" s="18"/>
      <c r="BJ91" s="18"/>
      <c r="BL91" s="18"/>
    </row>
    <row r="92" spans="1:77" x14ac:dyDescent="0.25">
      <c r="A92" s="20"/>
      <c r="B92" s="46"/>
      <c r="BD92"/>
      <c r="BE92"/>
      <c r="BF92" s="18"/>
      <c r="BG92"/>
      <c r="BH92" s="18"/>
      <c r="BJ92" s="18"/>
      <c r="BL92" s="18"/>
    </row>
    <row r="93" spans="1:77" x14ac:dyDescent="0.25">
      <c r="B93" s="46"/>
      <c r="BD93"/>
      <c r="BE93"/>
      <c r="BF93" s="18"/>
      <c r="BG93"/>
      <c r="BH93" s="18"/>
      <c r="BJ93" s="18"/>
      <c r="BL93" s="18"/>
    </row>
    <row r="94" spans="1:77" x14ac:dyDescent="0.25">
      <c r="B94" s="46"/>
      <c r="BD94"/>
      <c r="BE94"/>
      <c r="BF94" s="18"/>
      <c r="BG94"/>
      <c r="BH94" s="18"/>
      <c r="BJ94" s="18"/>
      <c r="BL94" s="18"/>
    </row>
    <row r="95" spans="1:77" x14ac:dyDescent="0.25">
      <c r="BD95"/>
      <c r="BE95"/>
      <c r="BF95" s="18"/>
      <c r="BG95"/>
      <c r="BH95" s="18"/>
      <c r="BJ95" s="18"/>
      <c r="BL95" s="18"/>
    </row>
    <row r="96" spans="1:77" x14ac:dyDescent="0.25">
      <c r="BE96"/>
      <c r="BF96" s="18"/>
      <c r="BG96"/>
      <c r="BH96" s="18"/>
      <c r="BJ96" s="18"/>
      <c r="BL96" s="18"/>
    </row>
    <row r="97" spans="53:67" x14ac:dyDescent="0.25">
      <c r="BA97"/>
      <c r="BD97"/>
      <c r="BE97"/>
      <c r="BF97" s="18"/>
      <c r="BG97"/>
      <c r="BH97" s="18"/>
      <c r="BJ97" s="18"/>
      <c r="BL97" s="18"/>
      <c r="BN97"/>
      <c r="BO97"/>
    </row>
    <row r="98" spans="53:67" x14ac:dyDescent="0.25">
      <c r="BA98"/>
      <c r="BD98"/>
      <c r="BF98" s="123"/>
      <c r="BJ98" s="18"/>
      <c r="BL98" s="18"/>
      <c r="BN98"/>
      <c r="BO98"/>
    </row>
    <row r="99" spans="53:67" x14ac:dyDescent="0.25">
      <c r="BA99"/>
      <c r="BD99"/>
      <c r="BF99" s="123"/>
      <c r="BJ99" s="18"/>
      <c r="BL99" s="18"/>
      <c r="BN99"/>
      <c r="BO99"/>
    </row>
    <row r="100" spans="53:67" x14ac:dyDescent="0.25">
      <c r="BA100"/>
      <c r="BD100"/>
      <c r="BF100" s="123"/>
      <c r="BJ100" s="18"/>
      <c r="BL100" s="18"/>
      <c r="BN100"/>
      <c r="BO100"/>
    </row>
    <row r="101" spans="53:67" x14ac:dyDescent="0.25">
      <c r="BA101"/>
      <c r="BD101"/>
      <c r="BF101" s="123"/>
      <c r="BJ101" s="18"/>
      <c r="BL101" s="18"/>
      <c r="BN101"/>
      <c r="BO101"/>
    </row>
    <row r="102" spans="53:67" x14ac:dyDescent="0.25">
      <c r="BA102"/>
      <c r="BD102"/>
      <c r="BJ102" s="18"/>
      <c r="BL102" s="18"/>
      <c r="BN102"/>
      <c r="BO102"/>
    </row>
    <row r="103" spans="53:67" x14ac:dyDescent="0.25">
      <c r="BA103"/>
      <c r="BD103"/>
      <c r="BJ103" s="18"/>
      <c r="BL103" s="18"/>
      <c r="BN103"/>
      <c r="BO103"/>
    </row>
    <row r="104" spans="53:67" x14ac:dyDescent="0.25">
      <c r="BA104"/>
      <c r="BD104"/>
      <c r="BJ104" s="18"/>
      <c r="BL104" s="18"/>
      <c r="BN104"/>
      <c r="BO104"/>
    </row>
  </sheetData>
  <dataConsolidate/>
  <mergeCells count="8">
    <mergeCell ref="X5:Z5"/>
    <mergeCell ref="AU7:AV7"/>
    <mergeCell ref="U9:V9"/>
    <mergeCell ref="C7:D7"/>
    <mergeCell ref="U7:V7"/>
    <mergeCell ref="C9:D9"/>
    <mergeCell ref="AD7:AE7"/>
    <mergeCell ref="J5:P5"/>
  </mergeCells>
  <phoneticPr fontId="19" type="noConversion"/>
  <conditionalFormatting sqref="F19:F71 J19:J71 N19:N71">
    <cfRule type="cellIs" dxfId="10" priority="414" operator="between">
      <formula>0.1</formula>
      <formula>29.9</formula>
    </cfRule>
  </conditionalFormatting>
  <conditionalFormatting sqref="AG19:AG32 AG34:AG71">
    <cfRule type="dataBar" priority="32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{247D7038-AD64-437C-A48C-BD1BBCF4096E}</x14:id>
        </ext>
      </extLst>
    </cfRule>
  </conditionalFormatting>
  <conditionalFormatting sqref="X19:X71">
    <cfRule type="dataBar" priority="3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{099893E8-103F-4E77-A9DD-0FD8DA812ECD}</x14:id>
        </ext>
      </extLst>
    </cfRule>
  </conditionalFormatting>
  <conditionalFormatting sqref="AX19:AX71">
    <cfRule type="dataBar" priority="3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{6E1510E9-865B-4A15-8903-AFEDC3FB5E9D}</x14:id>
        </ext>
      </extLst>
    </cfRule>
  </conditionalFormatting>
  <conditionalFormatting sqref="AK19:AQ32 AK34:AQ71">
    <cfRule type="dataBar" priority="4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{8C27CC71-8D64-44B6-8836-C35CE51AB648}</x14:id>
        </ext>
      </extLst>
    </cfRule>
  </conditionalFormatting>
  <conditionalFormatting sqref="U19:V71 AD19:AE71 AU19:AV71 C19:D71">
    <cfRule type="expression" dxfId="9" priority="13">
      <formula>OR($C19="Samedi",$C19="Dimanche")</formula>
    </cfRule>
  </conditionalFormatting>
  <conditionalFormatting sqref="F19:F71 J19:J71 N19:N71">
    <cfRule type="cellIs" dxfId="8" priority="355" operator="greaterThan">
      <formula>29.9</formula>
    </cfRule>
    <cfRule type="cellIs" dxfId="7" priority="397" operator="lessThan">
      <formula>0</formula>
    </cfRule>
  </conditionalFormatting>
  <conditionalFormatting sqref="AK19:AQ32 AK34:AQ71">
    <cfRule type="cellIs" dxfId="6" priority="46" operator="greaterThan">
      <formula>0</formula>
    </cfRule>
  </conditionalFormatting>
  <conditionalFormatting sqref="F11:F18 J11:J18 N11:N18">
    <cfRule type="cellIs" dxfId="5" priority="12" operator="between">
      <formula>0.1</formula>
      <formula>29.9</formula>
    </cfRule>
  </conditionalFormatting>
  <conditionalFormatting sqref="AG11:AG18">
    <cfRule type="dataBar" priority="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{84AAC11A-9954-4E11-B1E8-F6099B9C1A63}</x14:id>
        </ext>
      </extLst>
    </cfRule>
  </conditionalFormatting>
  <conditionalFormatting sqref="X11:X18">
    <cfRule type="dataBar" priority="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{C9591FAD-AD9B-4D01-BAAF-24B47A54757C}</x14:id>
        </ext>
      </extLst>
    </cfRule>
  </conditionalFormatting>
  <conditionalFormatting sqref="AX11:AX18">
    <cfRule type="dataBar" priority="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{A57C861B-D728-4322-A92E-B3C60A0F343F}</x14:id>
        </ext>
      </extLst>
    </cfRule>
  </conditionalFormatting>
  <conditionalFormatting sqref="AK11:AQ18">
    <cfRule type="dataBar" priority="8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{1CA40AF8-599D-44DB-BDE5-8ACB36FB62B5}</x14:id>
        </ext>
      </extLst>
    </cfRule>
  </conditionalFormatting>
  <conditionalFormatting sqref="C11:D18 U11:V18 AD11:AE18 AU11:AV18">
    <cfRule type="expression" dxfId="4" priority="4">
      <formula>OR($C11="Samedi",$C11="Dimanche")</formula>
    </cfRule>
  </conditionalFormatting>
  <conditionalFormatting sqref="F11:F18 J11:J18 N11:N18">
    <cfRule type="cellIs" dxfId="3" priority="10" operator="greaterThan">
      <formula>29.9</formula>
    </cfRule>
    <cfRule type="cellIs" dxfId="2" priority="11" operator="lessThan">
      <formula>0</formula>
    </cfRule>
  </conditionalFormatting>
  <conditionalFormatting sqref="AK11:AQ18">
    <cfRule type="cellIs" dxfId="1" priority="7" operator="greaterThan">
      <formula>0</formula>
    </cfRule>
  </conditionalFormatting>
  <conditionalFormatting sqref="AG33">
    <cfRule type="dataBar" priority="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{B7751D17-7A70-4C24-9A0C-71A0C5C15774}</x14:id>
        </ext>
      </extLst>
    </cfRule>
  </conditionalFormatting>
  <conditionalFormatting sqref="AK33:AQ33">
    <cfRule type="dataBar" priority="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{13C6C4DE-83F6-4EE4-A0AE-F0608F55E09A}</x14:id>
        </ext>
      </extLst>
    </cfRule>
  </conditionalFormatting>
  <conditionalFormatting sqref="AK33:AQ33">
    <cfRule type="cellIs" dxfId="0" priority="1" operator="greaterThan">
      <formula>0</formula>
    </cfRule>
  </conditionalFormatting>
  <hyperlinks>
    <hyperlink ref="BO5" r:id="rId1"/>
    <hyperlink ref="BO1" r:id="rId2"/>
    <hyperlink ref="BC1" r:id="rId3"/>
    <hyperlink ref="BC3" r:id="rId4"/>
    <hyperlink ref="BC5" r:id="rId5"/>
  </hyperlinks>
  <pageMargins left="0.78740157499999996" right="0.78740157499999996" top="0.984251969" bottom="0.984251969" header="0.4921259845" footer="0.4921259845"/>
  <pageSetup paperSize="9" orientation="portrait" r:id="rId6"/>
  <headerFooter alignWithMargins="0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9" name="Button 18">
              <controlPr defaultSize="0" print="0" autoFill="0" autoPict="0" macro="[0]!Tableau_Temperatures">
                <anchor moveWithCells="1" sizeWithCells="1">
                  <from>
                    <xdr:col>15</xdr:col>
                    <xdr:colOff>180975</xdr:colOff>
                    <xdr:row>0</xdr:row>
                    <xdr:rowOff>85725</xdr:rowOff>
                  </from>
                  <to>
                    <xdr:col>18</xdr:col>
                    <xdr:colOff>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0" name="Button 20">
              <controlPr defaultSize="0" print="0" autoFill="0" autoPict="0" macro="[0]!Tableau_Vent">
                <anchor moveWithCells="1" sizeWithCells="1">
                  <from>
                    <xdr:col>18</xdr:col>
                    <xdr:colOff>114300</xdr:colOff>
                    <xdr:row>0</xdr:row>
                    <xdr:rowOff>76200</xdr:rowOff>
                  </from>
                  <to>
                    <xdr:col>20</xdr:col>
                    <xdr:colOff>438150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1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28575</xdr:colOff>
                    <xdr:row>0</xdr:row>
                    <xdr:rowOff>76200</xdr:rowOff>
                  </from>
                  <to>
                    <xdr:col>23</xdr:col>
                    <xdr:colOff>542925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2" name="Button 24">
              <controlPr defaultSize="0" print="0" autoFill="0" autoPict="0" macro="[0]!Tableau_Pluie">
                <anchor moveWithCells="1" sizeWithCells="1">
                  <from>
                    <xdr:col>20</xdr:col>
                    <xdr:colOff>542925</xdr:colOff>
                    <xdr:row>0</xdr:row>
                    <xdr:rowOff>66675</xdr:rowOff>
                  </from>
                  <to>
                    <xdr:col>21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3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7D7038-AD64-437C-A48C-BD1BBCF4096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AG19:AG32 AG34:AG71</xm:sqref>
        </x14:conditionalFormatting>
        <x14:conditionalFormatting xmlns:xm="http://schemas.microsoft.com/office/excel/2006/main">
          <x14:cfRule type="dataBar" id="{099893E8-103F-4E77-A9DD-0FD8DA812EC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X19:X71</xm:sqref>
        </x14:conditionalFormatting>
        <x14:conditionalFormatting xmlns:xm="http://schemas.microsoft.com/office/excel/2006/main">
          <x14:cfRule type="dataBar" id="{6E1510E9-865B-4A15-8903-AFEDC3FB5E9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AX19:AX71</xm:sqref>
        </x14:conditionalFormatting>
        <x14:conditionalFormatting xmlns:xm="http://schemas.microsoft.com/office/excel/2006/main">
          <x14:cfRule type="dataBar" id="{8C27CC71-8D64-44B6-8836-C35CE51AB64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AK19:AQ32 AK34:AQ71</xm:sqref>
        </x14:conditionalFormatting>
        <x14:conditionalFormatting xmlns:xm="http://schemas.microsoft.com/office/excel/2006/main">
          <x14:cfRule type="dataBar" id="{84AAC11A-9954-4E11-B1E8-F6099B9C1A63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AG11:AG18</xm:sqref>
        </x14:conditionalFormatting>
        <x14:conditionalFormatting xmlns:xm="http://schemas.microsoft.com/office/excel/2006/main">
          <x14:cfRule type="dataBar" id="{C9591FAD-AD9B-4D01-BAAF-24B47A54757C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X11:X18</xm:sqref>
        </x14:conditionalFormatting>
        <x14:conditionalFormatting xmlns:xm="http://schemas.microsoft.com/office/excel/2006/main">
          <x14:cfRule type="dataBar" id="{A57C861B-D728-4322-A92E-B3C60A0F343F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AX11:AX18</xm:sqref>
        </x14:conditionalFormatting>
        <x14:conditionalFormatting xmlns:xm="http://schemas.microsoft.com/office/excel/2006/main">
          <x14:cfRule type="dataBar" id="{1CA40AF8-599D-44DB-BDE5-8ACB36FB62B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AK11:AQ18</xm:sqref>
        </x14:conditionalFormatting>
        <x14:conditionalFormatting xmlns:xm="http://schemas.microsoft.com/office/excel/2006/main">
          <x14:cfRule type="dataBar" id="{B7751D17-7A70-4C24-9A0C-71A0C5C1577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AG33</xm:sqref>
        </x14:conditionalFormatting>
        <x14:conditionalFormatting xmlns:xm="http://schemas.microsoft.com/office/excel/2006/main">
          <x14:cfRule type="dataBar" id="{13C6C4DE-83F6-4EE4-A0AE-F0608F55E09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AK33:AQ33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0"/>
  </sheetPr>
  <dimension ref="A1:AI27"/>
  <sheetViews>
    <sheetView showGridLines="0" zoomScaleNormal="100" workbookViewId="0">
      <selection activeCell="C2" sqref="C2:I22"/>
    </sheetView>
  </sheetViews>
  <sheetFormatPr baseColWidth="10" defaultColWidth="11" defaultRowHeight="12.75" x14ac:dyDescent="0.2"/>
  <cols>
    <col min="1" max="1" width="4.42578125" style="84" customWidth="1"/>
    <col min="2" max="3" width="5.42578125" style="84" customWidth="1"/>
    <col min="4" max="4" width="42" style="20" customWidth="1"/>
    <col min="5" max="5" width="3.7109375" style="84" customWidth="1"/>
    <col min="6" max="6" width="52.7109375" style="84" customWidth="1"/>
    <col min="7" max="8" width="12.28515625" style="84" customWidth="1"/>
    <col min="9" max="9" width="7.140625" style="84" customWidth="1"/>
    <col min="10" max="10" width="12.140625" style="84" bestFit="1" customWidth="1"/>
    <col min="11" max="11" width="10" style="84" customWidth="1"/>
    <col min="12" max="12" width="11" style="84"/>
    <col min="13" max="13" width="12" style="84" customWidth="1"/>
    <col min="14" max="14" width="2.85546875" style="84" customWidth="1"/>
    <col min="15" max="35" width="11" style="149"/>
    <col min="36" max="16384" width="11" style="84"/>
  </cols>
  <sheetData>
    <row r="1" spans="1:16" ht="18" customHeight="1" thickBot="1" x14ac:dyDescent="0.25">
      <c r="A1" s="563" t="str">
        <f>AOUT_2022!C5</f>
        <v>Aout_2022</v>
      </c>
      <c r="B1" s="563"/>
      <c r="C1" s="564"/>
      <c r="D1" s="565"/>
      <c r="E1" s="566"/>
      <c r="F1" s="567"/>
      <c r="G1" s="568"/>
      <c r="H1" s="568"/>
      <c r="I1" s="569"/>
      <c r="J1" s="568"/>
      <c r="K1" s="186"/>
      <c r="L1" s="149"/>
      <c r="M1" s="149"/>
      <c r="N1" s="149"/>
      <c r="P1" s="150"/>
    </row>
    <row r="2" spans="1:16" ht="18" customHeight="1" thickTop="1" x14ac:dyDescent="0.25">
      <c r="A2" s="571"/>
      <c r="B2" s="571"/>
      <c r="C2" s="582"/>
      <c r="D2" s="580"/>
      <c r="E2" s="581"/>
      <c r="F2" s="666">
        <f ca="1">NOW()</f>
        <v>45431.778394907407</v>
      </c>
      <c r="G2" s="666"/>
      <c r="H2" s="666"/>
      <c r="I2" s="667"/>
      <c r="J2" s="568"/>
      <c r="K2" s="186"/>
      <c r="L2" s="149"/>
      <c r="M2" s="149"/>
      <c r="N2" s="149"/>
      <c r="P2" s="151"/>
    </row>
    <row r="3" spans="1:16" ht="18.75" customHeight="1" x14ac:dyDescent="0.2">
      <c r="A3" s="571"/>
      <c r="B3" s="571"/>
      <c r="C3" s="583"/>
      <c r="D3" s="526" t="s">
        <v>100</v>
      </c>
      <c r="E3" s="527"/>
      <c r="F3" s="528"/>
      <c r="G3" s="529" t="s">
        <v>58</v>
      </c>
      <c r="H3" s="530"/>
      <c r="I3" s="635">
        <f>I1-940</f>
        <v>-940</v>
      </c>
      <c r="J3" s="568"/>
      <c r="K3" s="186"/>
      <c r="L3" s="149"/>
      <c r="M3" s="149"/>
      <c r="N3" s="149"/>
      <c r="P3" s="152"/>
    </row>
    <row r="4" spans="1:16" ht="15" x14ac:dyDescent="0.25">
      <c r="A4" s="571"/>
      <c r="B4" s="571"/>
      <c r="C4" s="583"/>
      <c r="D4" s="517"/>
      <c r="E4" s="527"/>
      <c r="F4" s="531" t="s">
        <v>59</v>
      </c>
      <c r="G4" s="516"/>
      <c r="H4" s="516"/>
      <c r="I4" s="636">
        <v>3</v>
      </c>
      <c r="J4" s="568"/>
      <c r="K4" s="149"/>
      <c r="L4" s="149"/>
      <c r="M4" s="149"/>
      <c r="N4" s="149"/>
      <c r="P4" s="151"/>
    </row>
    <row r="5" spans="1:16" ht="40.5" customHeight="1" x14ac:dyDescent="0.2">
      <c r="A5" s="542"/>
      <c r="B5" s="542"/>
      <c r="C5" s="584"/>
      <c r="D5" s="517"/>
      <c r="E5" s="527"/>
      <c r="F5" s="527"/>
      <c r="G5" s="518"/>
      <c r="H5" s="519"/>
      <c r="I5" s="635">
        <f>I2-I3-I4</f>
        <v>937</v>
      </c>
      <c r="J5" s="568"/>
      <c r="K5" s="149"/>
      <c r="L5" s="149"/>
      <c r="M5" s="149"/>
      <c r="N5" s="149"/>
      <c r="P5" s="152"/>
    </row>
    <row r="6" spans="1:16" ht="31.5" customHeight="1" x14ac:dyDescent="0.25">
      <c r="A6" s="572" t="s">
        <v>31</v>
      </c>
      <c r="B6" s="572" t="s">
        <v>48</v>
      </c>
      <c r="C6" s="584"/>
      <c r="D6" s="520" t="s">
        <v>49</v>
      </c>
      <c r="E6" s="527"/>
      <c r="F6" s="532"/>
      <c r="G6" s="518"/>
      <c r="H6" s="519"/>
      <c r="I6" s="637"/>
      <c r="J6" s="568"/>
      <c r="K6" s="663"/>
      <c r="L6" s="663"/>
      <c r="M6" s="195"/>
      <c r="N6" s="149"/>
      <c r="P6" s="153"/>
    </row>
    <row r="7" spans="1:16" ht="39.75" customHeight="1" x14ac:dyDescent="0.25">
      <c r="A7" s="573"/>
      <c r="B7" s="574"/>
      <c r="C7" s="584"/>
      <c r="D7" s="520" t="s">
        <v>50</v>
      </c>
      <c r="E7" s="533">
        <f ca="1">INDIRECT($A$1&amp;"!$W9")</f>
        <v>0</v>
      </c>
      <c r="F7" s="534"/>
      <c r="G7" s="518"/>
      <c r="H7" s="519"/>
      <c r="I7" s="638">
        <f>AOUT_2022!J7</f>
        <v>15.1</v>
      </c>
      <c r="J7" s="568"/>
      <c r="K7" s="149"/>
      <c r="L7" s="149"/>
      <c r="M7" s="149"/>
      <c r="N7" s="149"/>
      <c r="P7" s="150"/>
    </row>
    <row r="8" spans="1:16" ht="35.25" customHeight="1" x14ac:dyDescent="0.25">
      <c r="A8" s="575"/>
      <c r="B8" s="575"/>
      <c r="C8" s="584"/>
      <c r="D8" s="520" t="s">
        <v>51</v>
      </c>
      <c r="E8" s="535">
        <v>132</v>
      </c>
      <c r="F8" s="527"/>
      <c r="G8" s="518"/>
      <c r="H8" s="519"/>
      <c r="I8" s="636">
        <v>145</v>
      </c>
      <c r="J8" s="568"/>
      <c r="K8" s="525"/>
      <c r="L8" s="149"/>
      <c r="M8" s="149"/>
      <c r="N8" s="149"/>
      <c r="P8" s="151"/>
    </row>
    <row r="9" spans="1:16" ht="35.25" customHeight="1" x14ac:dyDescent="0.25">
      <c r="A9" s="576">
        <f ca="1">INDIRECT($A$1&amp;"!$AG5")</f>
        <v>22.9</v>
      </c>
      <c r="B9" s="576">
        <f ca="1">INDIRECT($A$1&amp;"!$AG9")</f>
        <v>11.2</v>
      </c>
      <c r="C9" s="585"/>
      <c r="D9" s="520" t="s">
        <v>52</v>
      </c>
      <c r="E9" s="536">
        <f ca="1">INDIRECT($A$1&amp;"!$X$9")</f>
        <v>36.700000000000003</v>
      </c>
      <c r="F9" s="534"/>
      <c r="G9" s="518"/>
      <c r="H9" s="519"/>
      <c r="I9" s="635">
        <f>I7-940</f>
        <v>-924.9</v>
      </c>
      <c r="J9" s="568"/>
      <c r="K9" s="149"/>
      <c r="L9" s="149"/>
      <c r="M9" s="149"/>
      <c r="N9" s="149"/>
      <c r="P9" s="152"/>
    </row>
    <row r="10" spans="1:16" ht="34.5" customHeight="1" x14ac:dyDescent="0.25">
      <c r="A10" s="577">
        <v>200</v>
      </c>
      <c r="B10" s="577">
        <v>200</v>
      </c>
      <c r="C10" s="583"/>
      <c r="D10" s="520" t="s">
        <v>53</v>
      </c>
      <c r="E10" s="535">
        <v>2</v>
      </c>
      <c r="F10" s="534"/>
      <c r="G10" s="518"/>
      <c r="H10" s="519"/>
      <c r="I10" s="636">
        <v>3</v>
      </c>
      <c r="J10" s="568"/>
      <c r="K10" s="149"/>
      <c r="L10" s="149"/>
      <c r="M10" s="149"/>
      <c r="N10" s="149"/>
      <c r="P10" s="151"/>
    </row>
    <row r="11" spans="1:16" ht="30" customHeight="1" x14ac:dyDescent="0.25">
      <c r="A11" s="577">
        <f ca="1">100*(1-(A9/A10))</f>
        <v>88.55</v>
      </c>
      <c r="B11" s="577">
        <f ca="1">100*(1-(B9/B10))</f>
        <v>94.399999999999991</v>
      </c>
      <c r="C11" s="583"/>
      <c r="D11" s="520" t="s">
        <v>54</v>
      </c>
      <c r="E11" s="535">
        <f ca="1">E8-E9-E10</f>
        <v>93.3</v>
      </c>
      <c r="F11" s="534"/>
      <c r="G11" s="518"/>
      <c r="H11" s="519"/>
      <c r="I11" s="636">
        <f>I8-I9-I10</f>
        <v>1066.9000000000001</v>
      </c>
      <c r="J11" s="568"/>
      <c r="K11" s="149"/>
      <c r="L11" s="149"/>
      <c r="M11" s="149"/>
      <c r="N11" s="149"/>
      <c r="P11" s="151"/>
    </row>
    <row r="12" spans="1:16" ht="30" customHeight="1" x14ac:dyDescent="0.25">
      <c r="A12" s="577">
        <f ca="1">20*A11/100</f>
        <v>17.71</v>
      </c>
      <c r="B12" s="577">
        <f ca="1">20*B11/100</f>
        <v>18.88</v>
      </c>
      <c r="C12" s="583"/>
      <c r="D12" s="520" t="s">
        <v>55</v>
      </c>
      <c r="E12" s="527"/>
      <c r="F12" s="537" t="s">
        <v>101</v>
      </c>
      <c r="G12" s="518"/>
      <c r="H12" s="519"/>
      <c r="I12" s="593"/>
      <c r="J12" s="568"/>
      <c r="K12" s="196"/>
      <c r="L12" s="149"/>
      <c r="M12" s="149"/>
      <c r="N12" s="197"/>
    </row>
    <row r="13" spans="1:16" ht="25.5" customHeight="1" x14ac:dyDescent="0.25">
      <c r="A13" s="577">
        <v>17</v>
      </c>
      <c r="B13" s="577">
        <v>28</v>
      </c>
      <c r="C13" s="583"/>
      <c r="D13" s="520" t="s">
        <v>56</v>
      </c>
      <c r="E13" s="527"/>
      <c r="F13" s="534"/>
      <c r="G13" s="518"/>
      <c r="H13" s="519"/>
      <c r="I13" s="593"/>
      <c r="J13" s="568"/>
      <c r="K13" s="149"/>
      <c r="L13" s="149"/>
      <c r="M13" s="149"/>
      <c r="N13" s="198"/>
    </row>
    <row r="14" spans="1:16" ht="27.75" customHeight="1" x14ac:dyDescent="0.25">
      <c r="A14" s="578">
        <f>(A10/100)*(1+(2*A10/100))/2</f>
        <v>5</v>
      </c>
      <c r="B14" s="578">
        <f>(B10/100)*(1+(2*B10/100))/2</f>
        <v>5</v>
      </c>
      <c r="C14" s="583"/>
      <c r="D14" s="520" t="s">
        <v>37</v>
      </c>
      <c r="E14" s="527"/>
      <c r="F14" s="534"/>
      <c r="G14" s="518"/>
      <c r="H14" s="519"/>
      <c r="I14" s="639">
        <v>0.91666666666666663</v>
      </c>
      <c r="J14" s="568"/>
      <c r="K14" s="149"/>
      <c r="L14" s="149"/>
      <c r="M14" s="149"/>
      <c r="N14" s="198"/>
    </row>
    <row r="15" spans="1:16" ht="26.25" customHeight="1" x14ac:dyDescent="0.25">
      <c r="A15" s="571"/>
      <c r="B15" s="571"/>
      <c r="C15" s="583"/>
      <c r="D15" s="520" t="s">
        <v>57</v>
      </c>
      <c r="E15" s="527"/>
      <c r="F15" s="527"/>
      <c r="G15" s="518"/>
      <c r="H15" s="519"/>
      <c r="I15" s="639">
        <v>0</v>
      </c>
      <c r="J15" s="568"/>
      <c r="K15" s="149"/>
      <c r="L15" s="149"/>
      <c r="M15" s="149"/>
      <c r="N15" s="198"/>
    </row>
    <row r="16" spans="1:16" ht="32.25" customHeight="1" x14ac:dyDescent="0.25">
      <c r="A16" s="665">
        <f ca="1">INDIRECT($A1&amp;"!$AG9")</f>
        <v>11.2</v>
      </c>
      <c r="B16" s="665"/>
      <c r="C16" s="583"/>
      <c r="D16" s="521"/>
      <c r="E16" s="527"/>
      <c r="F16" s="538"/>
      <c r="G16" s="518"/>
      <c r="H16" s="519"/>
      <c r="I16" s="640">
        <f>AOUT_2022!$AX$9</f>
        <v>0.57638888888888895</v>
      </c>
      <c r="J16" s="568"/>
      <c r="K16" s="149"/>
      <c r="L16" s="149"/>
      <c r="M16" s="149"/>
      <c r="N16" s="198"/>
    </row>
    <row r="17" spans="1:14" ht="44.25" customHeight="1" x14ac:dyDescent="0.2">
      <c r="A17" s="665">
        <f ca="1">INDIRECT($A$1&amp;"!$AG9")</f>
        <v>11.2</v>
      </c>
      <c r="B17" s="665"/>
      <c r="C17" s="583"/>
      <c r="D17" s="522"/>
      <c r="E17" s="527"/>
      <c r="F17" s="527"/>
      <c r="G17" s="518"/>
      <c r="H17" s="519"/>
      <c r="I17" s="639">
        <f>I14-I16</f>
        <v>0.34027777777777768</v>
      </c>
      <c r="J17" s="568"/>
      <c r="K17" s="149"/>
      <c r="L17" s="149"/>
      <c r="M17" s="149"/>
      <c r="N17" s="198"/>
    </row>
    <row r="18" spans="1:14" ht="6" customHeight="1" x14ac:dyDescent="0.25">
      <c r="A18" s="571"/>
      <c r="B18" s="571"/>
      <c r="C18" s="583"/>
      <c r="D18" s="523"/>
      <c r="E18" s="527"/>
      <c r="F18" s="527"/>
      <c r="G18" s="518"/>
      <c r="H18" s="519"/>
      <c r="I18" s="593"/>
      <c r="J18" s="568"/>
      <c r="K18" s="149"/>
      <c r="L18" s="149"/>
      <c r="M18" s="149"/>
      <c r="N18" s="199"/>
    </row>
    <row r="19" spans="1:14" ht="9" customHeight="1" x14ac:dyDescent="0.2">
      <c r="A19" s="571"/>
      <c r="B19" s="571"/>
      <c r="C19" s="583"/>
      <c r="D19" s="523"/>
      <c r="E19" s="527"/>
      <c r="F19" s="527"/>
      <c r="G19" s="518"/>
      <c r="H19" s="519"/>
      <c r="I19" s="593"/>
      <c r="J19" s="568"/>
      <c r="K19" s="149"/>
      <c r="L19" s="149"/>
      <c r="M19" s="149"/>
      <c r="N19" s="200"/>
    </row>
    <row r="20" spans="1:14" ht="21" customHeight="1" x14ac:dyDescent="0.2">
      <c r="A20" s="571"/>
      <c r="B20" s="571"/>
      <c r="C20" s="583"/>
      <c r="D20" s="527"/>
      <c r="E20" s="527"/>
      <c r="F20" s="527"/>
      <c r="G20" s="539"/>
      <c r="H20" s="539"/>
      <c r="I20" s="593"/>
      <c r="J20" s="568"/>
      <c r="K20" s="149"/>
      <c r="L20" s="149"/>
      <c r="M20" s="149"/>
      <c r="N20" s="200"/>
    </row>
    <row r="21" spans="1:14" ht="21" customHeight="1" x14ac:dyDescent="0.2">
      <c r="A21" s="571"/>
      <c r="B21" s="571"/>
      <c r="C21" s="583"/>
      <c r="D21" s="664"/>
      <c r="E21" s="664"/>
      <c r="F21" s="664"/>
      <c r="G21" s="524">
        <f>AOUT_2022!L7</f>
        <v>44794</v>
      </c>
      <c r="H21" s="524">
        <f>AOUT_2022!P7</f>
        <v>44784</v>
      </c>
      <c r="I21" s="593"/>
      <c r="J21" s="568"/>
      <c r="K21" s="149"/>
      <c r="L21" s="149"/>
      <c r="M21" s="149"/>
      <c r="N21" s="149"/>
    </row>
    <row r="22" spans="1:14" ht="13.5" thickBot="1" x14ac:dyDescent="0.25">
      <c r="A22" s="571"/>
      <c r="B22" s="571"/>
      <c r="C22" s="586"/>
      <c r="D22" s="587"/>
      <c r="E22" s="587"/>
      <c r="F22" s="587"/>
      <c r="G22" s="587"/>
      <c r="H22" s="587"/>
      <c r="I22" s="588"/>
      <c r="J22" s="568"/>
      <c r="K22" s="149"/>
      <c r="L22" s="149"/>
      <c r="M22" s="149"/>
      <c r="N22" s="149"/>
    </row>
    <row r="23" spans="1:14" ht="13.5" thickTop="1" x14ac:dyDescent="0.2">
      <c r="A23" s="571"/>
      <c r="B23" s="571"/>
      <c r="C23" s="571"/>
      <c r="D23" s="579"/>
      <c r="E23" s="571"/>
      <c r="F23" s="570"/>
      <c r="G23" s="570"/>
      <c r="H23" s="570"/>
      <c r="I23" s="571"/>
      <c r="J23" s="570"/>
      <c r="K23" s="149"/>
      <c r="L23" s="149"/>
      <c r="M23" s="149"/>
      <c r="N23" s="149"/>
    </row>
    <row r="24" spans="1:14" x14ac:dyDescent="0.2">
      <c r="A24" s="185"/>
      <c r="B24" s="185"/>
      <c r="C24" s="185"/>
      <c r="D24" s="132"/>
      <c r="E24" s="185"/>
      <c r="F24" s="149"/>
      <c r="G24" s="149"/>
      <c r="H24" s="149"/>
      <c r="I24" s="185"/>
      <c r="J24" s="149"/>
      <c r="K24" s="149"/>
      <c r="L24" s="149"/>
      <c r="M24" s="149"/>
      <c r="N24" s="149"/>
    </row>
    <row r="25" spans="1:14" x14ac:dyDescent="0.2">
      <c r="A25" s="185"/>
      <c r="B25" s="185"/>
      <c r="C25" s="185"/>
      <c r="D25" s="132"/>
      <c r="E25" s="149"/>
      <c r="F25" s="149"/>
      <c r="G25" s="149"/>
      <c r="H25" s="149"/>
      <c r="I25" s="185"/>
      <c r="J25" s="149"/>
      <c r="K25" s="149"/>
      <c r="L25" s="149"/>
      <c r="M25" s="149"/>
      <c r="N25" s="149"/>
    </row>
    <row r="26" spans="1:14" x14ac:dyDescent="0.2">
      <c r="A26" s="185"/>
      <c r="B26" s="185"/>
      <c r="C26" s="185"/>
      <c r="D26" s="132"/>
      <c r="E26" s="149"/>
      <c r="F26" s="149"/>
      <c r="G26" s="149"/>
      <c r="H26" s="149"/>
      <c r="I26" s="149"/>
      <c r="J26" s="149"/>
      <c r="K26" s="149"/>
      <c r="L26" s="149"/>
      <c r="M26" s="149"/>
      <c r="N26" s="149"/>
    </row>
    <row r="27" spans="1:14" x14ac:dyDescent="0.2">
      <c r="A27" s="149"/>
      <c r="B27" s="149"/>
      <c r="C27" s="149"/>
      <c r="D27" s="132"/>
      <c r="E27" s="149"/>
      <c r="F27" s="149"/>
      <c r="G27" s="149"/>
      <c r="H27" s="149"/>
      <c r="I27" s="149"/>
      <c r="J27" s="149"/>
      <c r="K27" s="149"/>
      <c r="L27" s="149"/>
      <c r="M27" s="149"/>
      <c r="N27" s="149"/>
    </row>
  </sheetData>
  <mergeCells count="5">
    <mergeCell ref="K6:L6"/>
    <mergeCell ref="D21:F21"/>
    <mergeCell ref="A16:B16"/>
    <mergeCell ref="A17:B17"/>
    <mergeCell ref="F2:I2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Mini_Maxi">
                <anchor moveWithCells="1" sizeWithCells="1">
                  <from>
                    <xdr:col>9</xdr:col>
                    <xdr:colOff>180975</xdr:colOff>
                    <xdr:row>0</xdr:row>
                    <xdr:rowOff>66675</xdr:rowOff>
                  </from>
                  <to>
                    <xdr:col>9</xdr:col>
                    <xdr:colOff>742950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0"/>
  </sheetPr>
  <dimension ref="A1:V65"/>
  <sheetViews>
    <sheetView showGridLines="0" zoomScaleNormal="100" workbookViewId="0">
      <selection activeCell="A2" sqref="A2:F39"/>
    </sheetView>
  </sheetViews>
  <sheetFormatPr baseColWidth="10" defaultRowHeight="15" x14ac:dyDescent="0.25"/>
  <cols>
    <col min="1" max="1" width="6" customWidth="1"/>
    <col min="2" max="2" width="40.140625" customWidth="1"/>
    <col min="3" max="3" width="7.28515625" customWidth="1"/>
    <col min="4" max="4" width="1.5703125" customWidth="1"/>
    <col min="5" max="5" width="40.28515625" customWidth="1"/>
    <col min="6" max="6" width="8.42578125" customWidth="1"/>
    <col min="7" max="7" width="14.28515625" style="19" customWidth="1"/>
    <col min="8" max="8" width="6.7109375" customWidth="1"/>
    <col min="9" max="9" width="9.140625" customWidth="1"/>
    <col min="10" max="10" width="20.5703125" customWidth="1"/>
    <col min="11" max="11" width="8.42578125" customWidth="1"/>
    <col min="13" max="13" width="12.85546875" customWidth="1"/>
    <col min="15" max="15" width="20.42578125" customWidth="1"/>
    <col min="16" max="16" width="11.140625" customWidth="1"/>
  </cols>
  <sheetData>
    <row r="1" spans="1:20" s="19" customFormat="1" ht="15" customHeight="1" thickBot="1" x14ac:dyDescent="0.3">
      <c r="A1" s="611" t="str">
        <f>AOUT_2022!C5</f>
        <v>Aout_2022</v>
      </c>
      <c r="B1" s="579"/>
      <c r="C1" s="579"/>
      <c r="D1" s="579"/>
      <c r="E1" s="579"/>
      <c r="F1" s="571"/>
      <c r="G1" s="571"/>
      <c r="H1" s="186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</row>
    <row r="2" spans="1:20" ht="15" customHeight="1" thickTop="1" x14ac:dyDescent="0.25">
      <c r="A2" s="582"/>
      <c r="B2" s="589"/>
      <c r="C2" s="589"/>
      <c r="D2" s="590"/>
      <c r="E2" s="589"/>
      <c r="F2" s="591"/>
      <c r="G2" s="612"/>
      <c r="H2" s="186"/>
      <c r="I2" s="132"/>
      <c r="J2" s="142"/>
      <c r="K2" s="142"/>
      <c r="N2" s="142"/>
      <c r="O2" s="142"/>
      <c r="P2" s="142"/>
      <c r="S2" s="142"/>
      <c r="T2" s="142"/>
    </row>
    <row r="3" spans="1:20" ht="15" customHeight="1" x14ac:dyDescent="0.25">
      <c r="A3" s="583"/>
      <c r="B3" s="540" t="s">
        <v>99</v>
      </c>
      <c r="C3" s="541"/>
      <c r="D3" s="542"/>
      <c r="E3" s="543" t="s">
        <v>93</v>
      </c>
      <c r="F3" s="592"/>
      <c r="G3" s="613"/>
      <c r="H3" s="132"/>
      <c r="I3" s="132"/>
      <c r="J3" s="142"/>
      <c r="K3" s="142"/>
      <c r="N3" s="142"/>
      <c r="O3" s="142"/>
      <c r="P3" s="142"/>
      <c r="S3" s="142"/>
      <c r="T3" s="142"/>
    </row>
    <row r="4" spans="1:20" ht="15" customHeight="1" x14ac:dyDescent="0.25">
      <c r="A4" s="583"/>
      <c r="B4" s="544"/>
      <c r="C4" s="544"/>
      <c r="D4" s="542"/>
      <c r="E4" s="544"/>
      <c r="F4" s="593"/>
      <c r="G4" s="579"/>
      <c r="H4" s="132"/>
      <c r="I4" s="13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</row>
    <row r="5" spans="1:20" ht="15" customHeight="1" x14ac:dyDescent="0.25">
      <c r="A5" s="583"/>
      <c r="B5" s="544"/>
      <c r="C5" s="544"/>
      <c r="D5" s="542"/>
      <c r="E5" s="544"/>
      <c r="F5" s="593"/>
      <c r="G5" s="579"/>
      <c r="H5" s="132"/>
      <c r="I5" s="13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</row>
    <row r="6" spans="1:20" ht="15" customHeight="1" x14ac:dyDescent="0.25">
      <c r="A6" s="583"/>
      <c r="B6" s="544"/>
      <c r="C6" s="544"/>
      <c r="D6" s="542"/>
      <c r="E6" s="544"/>
      <c r="F6" s="593"/>
      <c r="G6" s="579"/>
      <c r="H6" s="132"/>
      <c r="I6" s="13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</row>
    <row r="7" spans="1:20" ht="15" customHeight="1" x14ac:dyDescent="0.25">
      <c r="A7" s="594"/>
      <c r="B7" s="544"/>
      <c r="C7" s="544"/>
      <c r="D7" s="542"/>
      <c r="E7" s="544"/>
      <c r="F7" s="593"/>
      <c r="G7" s="579"/>
      <c r="H7" s="132"/>
      <c r="I7" s="13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</row>
    <row r="8" spans="1:20" ht="15" customHeight="1" x14ac:dyDescent="0.25">
      <c r="A8" s="594"/>
      <c r="B8" s="544"/>
      <c r="C8" s="544"/>
      <c r="D8" s="542"/>
      <c r="E8" s="544"/>
      <c r="F8" s="593"/>
      <c r="G8" s="579"/>
      <c r="H8" s="132"/>
      <c r="I8" s="132"/>
      <c r="J8" s="143"/>
      <c r="K8" s="142"/>
      <c r="L8" s="142"/>
      <c r="M8" s="142"/>
      <c r="N8" s="142"/>
      <c r="O8" s="142"/>
      <c r="P8" s="142"/>
      <c r="Q8" s="142"/>
      <c r="R8" s="142"/>
      <c r="S8" s="142"/>
      <c r="T8" s="142"/>
    </row>
    <row r="9" spans="1:20" ht="15" customHeight="1" x14ac:dyDescent="0.25">
      <c r="A9" s="595">
        <v>31</v>
      </c>
      <c r="B9" s="544"/>
      <c r="C9" s="544"/>
      <c r="D9" s="545">
        <v>31</v>
      </c>
      <c r="E9" s="546"/>
      <c r="F9" s="596">
        <v>31</v>
      </c>
      <c r="G9" s="579"/>
      <c r="H9" s="132"/>
      <c r="I9" s="132"/>
      <c r="J9" s="144"/>
      <c r="K9" s="142"/>
      <c r="L9" s="142"/>
      <c r="M9" s="142"/>
      <c r="N9" s="142"/>
      <c r="P9" s="142"/>
      <c r="Q9" s="142"/>
      <c r="R9" s="142"/>
      <c r="S9" s="142"/>
      <c r="T9" s="142"/>
    </row>
    <row r="10" spans="1:20" ht="15" customHeight="1" x14ac:dyDescent="0.25">
      <c r="A10" s="595">
        <v>0</v>
      </c>
      <c r="B10" s="544"/>
      <c r="C10" s="544"/>
      <c r="D10" s="545">
        <v>0</v>
      </c>
      <c r="E10" s="546"/>
      <c r="F10" s="596">
        <v>0</v>
      </c>
      <c r="G10" s="579"/>
      <c r="H10" s="132"/>
      <c r="I10" s="132"/>
      <c r="J10" s="144"/>
      <c r="K10" s="142"/>
      <c r="L10" s="142"/>
      <c r="M10" s="142"/>
      <c r="N10" s="142"/>
      <c r="P10" s="142"/>
      <c r="Q10" s="142"/>
      <c r="R10" s="142"/>
      <c r="S10" s="142"/>
      <c r="T10" s="142"/>
    </row>
    <row r="11" spans="1:20" ht="15" customHeight="1" x14ac:dyDescent="0.25">
      <c r="A11" s="597">
        <f ca="1">C51</f>
        <v>2</v>
      </c>
      <c r="B11" s="544"/>
      <c r="C11" s="544"/>
      <c r="D11" s="547">
        <f ca="1">C50</f>
        <v>31</v>
      </c>
      <c r="E11" s="546"/>
      <c r="F11" s="598" t="e">
        <f>C58</f>
        <v>#REF!</v>
      </c>
      <c r="G11" s="579"/>
      <c r="H11" s="132"/>
      <c r="I11" s="132"/>
      <c r="J11" s="144"/>
      <c r="K11" s="142"/>
      <c r="L11" s="142"/>
      <c r="M11" s="142"/>
      <c r="N11" s="142"/>
      <c r="P11" s="142"/>
      <c r="Q11" s="142"/>
      <c r="R11" s="142"/>
      <c r="S11" s="142"/>
      <c r="T11" s="142"/>
    </row>
    <row r="12" spans="1:20" ht="15" customHeight="1" x14ac:dyDescent="0.25">
      <c r="A12" s="595">
        <f ca="1">A9-A10-A11</f>
        <v>29</v>
      </c>
      <c r="B12" s="544"/>
      <c r="C12" s="544"/>
      <c r="D12" s="545">
        <f ca="1">D9-D10-D11</f>
        <v>0</v>
      </c>
      <c r="E12" s="546"/>
      <c r="F12" s="596" t="e">
        <f>F9-F10-F11</f>
        <v>#REF!</v>
      </c>
      <c r="G12" s="579"/>
      <c r="H12" s="132"/>
      <c r="I12" s="132"/>
      <c r="J12" s="144"/>
      <c r="K12" s="142"/>
      <c r="L12" s="142"/>
      <c r="M12" s="142"/>
      <c r="N12" s="142"/>
      <c r="P12" s="142"/>
      <c r="Q12" s="142"/>
      <c r="R12" s="142"/>
      <c r="S12" s="142"/>
      <c r="T12" s="142"/>
    </row>
    <row r="13" spans="1:20" ht="15" customHeight="1" x14ac:dyDescent="0.25">
      <c r="A13" s="594"/>
      <c r="B13" s="544"/>
      <c r="C13" s="544"/>
      <c r="D13" s="542"/>
      <c r="E13" s="546"/>
      <c r="F13" s="599"/>
      <c r="G13" s="579"/>
      <c r="H13" s="132"/>
      <c r="I13" s="13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</row>
    <row r="14" spans="1:20" ht="15" customHeight="1" x14ac:dyDescent="0.25">
      <c r="A14" s="594"/>
      <c r="B14" s="544"/>
      <c r="C14" s="544"/>
      <c r="D14" s="542"/>
      <c r="E14" s="544"/>
      <c r="F14" s="593"/>
      <c r="G14" s="579"/>
      <c r="H14" s="132"/>
      <c r="I14" s="13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</row>
    <row r="15" spans="1:20" ht="15" customHeight="1" x14ac:dyDescent="0.25">
      <c r="A15" s="594"/>
      <c r="B15" s="544"/>
      <c r="C15" s="544"/>
      <c r="D15" s="542"/>
      <c r="E15" s="544"/>
      <c r="F15" s="593"/>
      <c r="G15" s="579"/>
      <c r="H15" s="132"/>
      <c r="I15" s="13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</row>
    <row r="16" spans="1:20" ht="15" customHeight="1" x14ac:dyDescent="0.25">
      <c r="A16" s="583"/>
      <c r="B16" s="544"/>
      <c r="C16" s="544"/>
      <c r="D16" s="542"/>
      <c r="E16" s="544"/>
      <c r="F16" s="593"/>
      <c r="G16" s="579"/>
      <c r="H16" s="132"/>
      <c r="I16" s="13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</row>
    <row r="17" spans="1:20" ht="15" customHeight="1" x14ac:dyDescent="0.25">
      <c r="A17" s="583"/>
      <c r="B17" s="544"/>
      <c r="C17" s="544"/>
      <c r="D17" s="542"/>
      <c r="E17" s="544"/>
      <c r="F17" s="593"/>
      <c r="G17" s="579"/>
      <c r="H17" s="132"/>
      <c r="I17" s="13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</row>
    <row r="18" spans="1:20" ht="15" customHeight="1" x14ac:dyDescent="0.25">
      <c r="A18" s="583"/>
      <c r="B18" s="544"/>
      <c r="C18" s="544"/>
      <c r="D18" s="542"/>
      <c r="E18" s="544"/>
      <c r="F18" s="593"/>
      <c r="G18" s="579"/>
      <c r="H18" s="132"/>
      <c r="I18" s="13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</row>
    <row r="19" spans="1:20" ht="15" customHeight="1" x14ac:dyDescent="0.25">
      <c r="A19" s="583"/>
      <c r="B19" s="544"/>
      <c r="C19" s="544"/>
      <c r="D19" s="542"/>
      <c r="E19" s="544"/>
      <c r="F19" s="593"/>
      <c r="G19" s="579"/>
      <c r="H19" s="132"/>
      <c r="I19" s="13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</row>
    <row r="20" spans="1:20" ht="15" customHeight="1" x14ac:dyDescent="0.25">
      <c r="A20" s="583"/>
      <c r="B20" s="544"/>
      <c r="C20" s="544"/>
      <c r="D20" s="542"/>
      <c r="E20" s="544"/>
      <c r="F20" s="593"/>
      <c r="G20" s="579"/>
      <c r="H20" s="132"/>
      <c r="I20" s="13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</row>
    <row r="21" spans="1:20" ht="15" customHeight="1" x14ac:dyDescent="0.25">
      <c r="A21" s="583"/>
      <c r="B21" s="669">
        <f ca="1">NOW()</f>
        <v>45431.778394907407</v>
      </c>
      <c r="C21" s="669"/>
      <c r="D21" s="669"/>
      <c r="E21" s="669"/>
      <c r="F21" s="593"/>
      <c r="G21" s="579"/>
      <c r="H21" s="132"/>
      <c r="I21" s="13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</row>
    <row r="22" spans="1:20" ht="15" customHeight="1" x14ac:dyDescent="0.25">
      <c r="A22" s="583"/>
      <c r="B22" s="544"/>
      <c r="C22" s="544"/>
      <c r="D22" s="542"/>
      <c r="E22" s="544"/>
      <c r="F22" s="593"/>
      <c r="G22" s="614"/>
      <c r="H22" s="132"/>
      <c r="I22" s="132"/>
      <c r="J22" s="142"/>
      <c r="K22" s="142"/>
      <c r="L22" s="142"/>
      <c r="M22" s="142"/>
      <c r="N22" s="142"/>
      <c r="O22" s="144"/>
      <c r="P22" s="142"/>
      <c r="Q22" s="142"/>
      <c r="R22" s="142"/>
      <c r="S22" s="142"/>
      <c r="T22" s="142"/>
    </row>
    <row r="23" spans="1:20" ht="15" customHeight="1" x14ac:dyDescent="0.25">
      <c r="A23" s="583"/>
      <c r="B23" s="548" t="s">
        <v>63</v>
      </c>
      <c r="C23" s="544"/>
      <c r="D23" s="542"/>
      <c r="E23" s="548" t="s">
        <v>65</v>
      </c>
      <c r="F23" s="593"/>
      <c r="G23" s="614"/>
      <c r="H23" s="19"/>
      <c r="I23" s="132"/>
      <c r="J23" s="142"/>
      <c r="K23" s="142"/>
      <c r="L23" s="142"/>
      <c r="M23" s="142"/>
      <c r="N23" s="142"/>
      <c r="O23" s="144"/>
      <c r="P23" s="146"/>
      <c r="Q23" s="142"/>
      <c r="R23" s="142"/>
      <c r="S23" s="142"/>
      <c r="T23" s="142"/>
    </row>
    <row r="24" spans="1:20" ht="15" customHeight="1" x14ac:dyDescent="0.25">
      <c r="A24" s="583"/>
      <c r="B24" s="544"/>
      <c r="C24" s="544"/>
      <c r="D24" s="542"/>
      <c r="E24" s="544"/>
      <c r="F24" s="593"/>
      <c r="G24" s="579"/>
      <c r="H24" s="132"/>
      <c r="I24" s="13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</row>
    <row r="25" spans="1:20" ht="15" customHeight="1" x14ac:dyDescent="0.25">
      <c r="A25" s="583"/>
      <c r="B25" s="544"/>
      <c r="C25" s="544"/>
      <c r="D25" s="542"/>
      <c r="E25" s="544"/>
      <c r="F25" s="593"/>
      <c r="G25" s="579"/>
      <c r="H25" s="132"/>
      <c r="I25" s="13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</row>
    <row r="26" spans="1:20" ht="15" customHeight="1" x14ac:dyDescent="0.25">
      <c r="A26" s="583"/>
      <c r="B26" s="544"/>
      <c r="C26" s="544"/>
      <c r="D26" s="542"/>
      <c r="E26" s="544"/>
      <c r="F26" s="593"/>
      <c r="G26" s="579"/>
      <c r="H26" s="132"/>
      <c r="I26" s="13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</row>
    <row r="27" spans="1:20" ht="15" customHeight="1" x14ac:dyDescent="0.25">
      <c r="A27" s="594"/>
      <c r="B27" s="544"/>
      <c r="C27" s="544"/>
      <c r="D27" s="542"/>
      <c r="E27" s="544"/>
      <c r="F27" s="600"/>
      <c r="G27" s="579"/>
      <c r="H27" s="132"/>
      <c r="I27" s="13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</row>
    <row r="28" spans="1:20" ht="15" customHeight="1" x14ac:dyDescent="0.25">
      <c r="A28" s="594"/>
      <c r="B28" s="544"/>
      <c r="C28" s="546"/>
      <c r="D28" s="542"/>
      <c r="E28" s="544"/>
      <c r="F28" s="593"/>
      <c r="G28" s="579"/>
      <c r="H28" s="132"/>
      <c r="I28" s="13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</row>
    <row r="29" spans="1:20" ht="15" customHeight="1" x14ac:dyDescent="0.25">
      <c r="A29" s="601">
        <v>2.5</v>
      </c>
      <c r="B29" s="544"/>
      <c r="C29" s="546"/>
      <c r="D29" s="549">
        <v>22.083333333333332</v>
      </c>
      <c r="E29" s="544"/>
      <c r="F29" s="602"/>
      <c r="G29" s="579"/>
      <c r="H29" s="19"/>
      <c r="I29" s="132"/>
      <c r="J29" s="142"/>
      <c r="K29" s="142"/>
      <c r="L29" s="142"/>
      <c r="M29" s="144"/>
      <c r="N29" s="142"/>
      <c r="O29" s="142"/>
      <c r="P29" s="142"/>
      <c r="Q29" s="142"/>
      <c r="R29" s="142"/>
      <c r="S29" s="142"/>
      <c r="T29" s="142"/>
    </row>
    <row r="30" spans="1:20" ht="15" customHeight="1" x14ac:dyDescent="0.25">
      <c r="A30" s="601">
        <v>0</v>
      </c>
      <c r="B30" s="544"/>
      <c r="C30" s="546"/>
      <c r="D30" s="550">
        <v>0</v>
      </c>
      <c r="E30" s="544"/>
      <c r="F30" s="603">
        <v>22.083333333333332</v>
      </c>
      <c r="G30" s="579"/>
      <c r="H30" s="19"/>
      <c r="I30" s="132"/>
      <c r="J30" s="142"/>
      <c r="K30" s="142"/>
      <c r="L30" s="142"/>
      <c r="M30" s="144"/>
      <c r="N30" s="142"/>
      <c r="O30" s="142"/>
      <c r="P30" s="142"/>
      <c r="Q30" s="142"/>
      <c r="R30" s="142"/>
      <c r="S30" s="142"/>
      <c r="T30" s="142"/>
    </row>
    <row r="31" spans="1:20" ht="15" customHeight="1" x14ac:dyDescent="0.25">
      <c r="A31" s="604">
        <f>B48</f>
        <v>1.0027777777777778</v>
      </c>
      <c r="B31" s="544"/>
      <c r="C31" s="546"/>
      <c r="D31" s="551">
        <f>C48</f>
        <v>15.278472222222224</v>
      </c>
      <c r="E31" s="544"/>
      <c r="F31" s="605">
        <v>0</v>
      </c>
      <c r="G31" s="579"/>
      <c r="H31" s="19"/>
      <c r="I31" s="132"/>
      <c r="J31" s="142"/>
      <c r="K31" s="142"/>
      <c r="L31" s="142"/>
      <c r="M31" s="144"/>
      <c r="N31" s="142"/>
      <c r="O31" s="142"/>
      <c r="P31" s="142"/>
      <c r="Q31" s="142"/>
      <c r="R31" s="142"/>
      <c r="S31" s="142"/>
      <c r="T31" s="142"/>
    </row>
    <row r="32" spans="1:20" ht="15" customHeight="1" x14ac:dyDescent="0.25">
      <c r="A32" s="601">
        <f>A29-A31</f>
        <v>1.4972222222222222</v>
      </c>
      <c r="B32" s="544"/>
      <c r="C32" s="546"/>
      <c r="D32" s="550">
        <f>D29-D31</f>
        <v>6.8048611111111086</v>
      </c>
      <c r="E32" s="544"/>
      <c r="F32" s="606" t="e">
        <f>C56</f>
        <v>#REF!</v>
      </c>
      <c r="G32" s="579"/>
      <c r="H32" s="19"/>
      <c r="I32" s="132"/>
      <c r="J32" s="142"/>
      <c r="K32" s="142"/>
      <c r="L32" s="142"/>
      <c r="M32" s="144"/>
      <c r="N32" s="142"/>
      <c r="O32" s="142"/>
      <c r="P32" s="142"/>
      <c r="Q32" s="142"/>
      <c r="R32" s="142"/>
      <c r="S32" s="142"/>
      <c r="T32" s="142"/>
    </row>
    <row r="33" spans="1:22" ht="15" customHeight="1" x14ac:dyDescent="0.25">
      <c r="A33" s="594"/>
      <c r="B33" s="544"/>
      <c r="C33" s="546"/>
      <c r="D33" s="542"/>
      <c r="E33" s="544"/>
      <c r="F33" s="605" t="e">
        <f>F30-F32</f>
        <v>#REF!</v>
      </c>
      <c r="G33" s="579"/>
      <c r="H33" s="132"/>
      <c r="I33" s="132"/>
      <c r="J33" s="142"/>
      <c r="K33" s="142"/>
      <c r="L33" s="142"/>
      <c r="M33" s="145"/>
      <c r="N33" s="142"/>
      <c r="O33" s="142"/>
      <c r="P33" s="142"/>
      <c r="Q33" s="142"/>
      <c r="R33" s="142"/>
      <c r="S33" s="142"/>
      <c r="T33" s="142"/>
    </row>
    <row r="34" spans="1:22" ht="15" customHeight="1" x14ac:dyDescent="0.25">
      <c r="A34" s="594"/>
      <c r="B34" s="544"/>
      <c r="C34" s="544"/>
      <c r="D34" s="542"/>
      <c r="E34" s="544"/>
      <c r="F34" s="593"/>
      <c r="G34" s="579"/>
      <c r="H34" s="132"/>
      <c r="I34" s="132"/>
      <c r="J34" s="142"/>
      <c r="K34" s="142"/>
      <c r="L34" s="142"/>
      <c r="M34" s="145"/>
      <c r="N34" s="142"/>
      <c r="O34" s="142"/>
      <c r="P34" s="142"/>
      <c r="Q34" s="142"/>
      <c r="R34" s="142"/>
      <c r="S34" s="142"/>
      <c r="T34" s="142"/>
    </row>
    <row r="35" spans="1:22" ht="15" customHeight="1" x14ac:dyDescent="0.25">
      <c r="A35" s="594"/>
      <c r="B35" s="544"/>
      <c r="C35" s="544"/>
      <c r="D35" s="542"/>
      <c r="E35" s="544"/>
      <c r="F35" s="600"/>
      <c r="G35" s="579"/>
      <c r="H35" s="132"/>
      <c r="I35" s="132"/>
      <c r="J35" s="142"/>
      <c r="K35" s="142"/>
      <c r="L35" s="142"/>
      <c r="M35" s="145"/>
      <c r="N35" s="142"/>
      <c r="O35" s="142"/>
      <c r="P35" s="142"/>
      <c r="Q35" s="142"/>
      <c r="R35" s="142"/>
      <c r="S35" s="142"/>
      <c r="T35" s="142"/>
    </row>
    <row r="36" spans="1:22" ht="15" customHeight="1" x14ac:dyDescent="0.25">
      <c r="A36" s="594"/>
      <c r="B36" s="544"/>
      <c r="C36" s="544"/>
      <c r="D36" s="542"/>
      <c r="E36" s="544"/>
      <c r="F36" s="600"/>
      <c r="G36" s="579"/>
      <c r="H36" s="132"/>
      <c r="I36" s="13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</row>
    <row r="37" spans="1:22" ht="15" customHeight="1" x14ac:dyDescent="0.25">
      <c r="A37" s="583"/>
      <c r="B37" s="544"/>
      <c r="C37" s="544"/>
      <c r="D37" s="542"/>
      <c r="E37" s="544"/>
      <c r="F37" s="600"/>
      <c r="G37" s="579"/>
      <c r="H37" s="132"/>
      <c r="I37" s="13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</row>
    <row r="38" spans="1:22" ht="15" customHeight="1" x14ac:dyDescent="0.25">
      <c r="A38" s="583"/>
      <c r="B38" s="544"/>
      <c r="C38" s="544"/>
      <c r="D38" s="542"/>
      <c r="E38" s="544"/>
      <c r="F38" s="600"/>
      <c r="G38" s="579"/>
      <c r="H38" s="132"/>
      <c r="I38" s="13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</row>
    <row r="39" spans="1:22" ht="15" customHeight="1" thickBot="1" x14ac:dyDescent="0.3">
      <c r="A39" s="607"/>
      <c r="B39" s="608"/>
      <c r="C39" s="608"/>
      <c r="D39" s="609"/>
      <c r="E39" s="608"/>
      <c r="F39" s="610"/>
      <c r="G39" s="579"/>
      <c r="H39" s="132"/>
      <c r="I39" s="13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</row>
    <row r="40" spans="1:22" s="19" customFormat="1" ht="15" customHeight="1" thickTop="1" x14ac:dyDescent="0.25">
      <c r="A40" s="542"/>
      <c r="B40" s="544"/>
      <c r="C40" s="544"/>
      <c r="D40" s="544"/>
      <c r="E40" s="544"/>
      <c r="F40" s="542"/>
      <c r="G40" s="579"/>
      <c r="H40" s="132"/>
      <c r="I40" s="132"/>
      <c r="J40" s="132"/>
      <c r="K40" s="132"/>
      <c r="L40" s="132"/>
      <c r="M40" s="132"/>
      <c r="N40" s="132"/>
      <c r="O40" s="132"/>
      <c r="P40" s="132"/>
      <c r="Q40" s="132"/>
      <c r="R40" s="132"/>
      <c r="S40" s="132"/>
      <c r="T40" s="132"/>
    </row>
    <row r="41" spans="1:22" ht="15" customHeight="1" x14ac:dyDescent="0.25">
      <c r="A41" s="132"/>
      <c r="B41" s="132"/>
      <c r="C41" s="132"/>
      <c r="D41" s="132"/>
      <c r="E41" s="132"/>
      <c r="F41" s="132"/>
      <c r="G41" s="132"/>
      <c r="H41" s="132"/>
      <c r="I41" s="132"/>
      <c r="J41" s="132"/>
      <c r="K41" s="132"/>
      <c r="L41" s="132"/>
      <c r="M41" s="132"/>
      <c r="N41" s="132"/>
      <c r="O41" s="132"/>
      <c r="P41" s="132"/>
      <c r="Q41" s="132"/>
      <c r="R41" s="132"/>
      <c r="S41" s="132"/>
      <c r="T41" s="132"/>
      <c r="U41" s="19"/>
      <c r="V41" s="19"/>
    </row>
    <row r="42" spans="1:22" s="19" customFormat="1" ht="15" customHeight="1" x14ac:dyDescent="0.25">
      <c r="A42" s="132"/>
      <c r="B42" s="132"/>
      <c r="C42" s="132"/>
      <c r="D42" s="132"/>
      <c r="E42" s="132"/>
      <c r="F42" s="132"/>
      <c r="G42" s="132"/>
      <c r="H42" s="132"/>
      <c r="I42" s="132"/>
      <c r="J42" s="132"/>
      <c r="K42" s="132"/>
      <c r="L42" s="132"/>
      <c r="M42" s="132"/>
      <c r="N42" s="132"/>
      <c r="O42" s="132"/>
      <c r="P42" s="132"/>
      <c r="Q42" s="132"/>
      <c r="R42" s="132"/>
      <c r="S42" s="132"/>
      <c r="T42" s="132"/>
    </row>
    <row r="43" spans="1:22" s="19" customFormat="1" ht="15" customHeight="1" x14ac:dyDescent="0.25">
      <c r="A43" s="132"/>
      <c r="B43" s="73"/>
      <c r="C43" s="73"/>
      <c r="D43" s="73"/>
      <c r="E43" s="73"/>
      <c r="F43" s="73"/>
      <c r="G43" s="73"/>
      <c r="H43" s="73"/>
      <c r="I43" s="73"/>
      <c r="J43" s="147"/>
      <c r="K43" s="132"/>
      <c r="L43" s="132"/>
      <c r="M43" s="132"/>
      <c r="N43" s="132"/>
      <c r="O43" s="132"/>
      <c r="P43" s="132"/>
      <c r="Q43" s="132"/>
      <c r="R43" s="132"/>
      <c r="S43" s="132"/>
      <c r="T43" s="132"/>
    </row>
    <row r="44" spans="1:22" ht="15" customHeight="1" x14ac:dyDescent="0.25">
      <c r="B44" s="18"/>
      <c r="C44" s="18"/>
      <c r="D44" s="18"/>
      <c r="E44" s="670" t="s">
        <v>72</v>
      </c>
      <c r="F44" s="670"/>
      <c r="G44" s="129"/>
      <c r="H44" s="18"/>
      <c r="I44" s="129"/>
      <c r="J44" s="148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</row>
    <row r="45" spans="1:22" ht="15" customHeight="1" x14ac:dyDescent="0.25">
      <c r="B45" s="18"/>
      <c r="C45" s="18"/>
      <c r="D45" s="18"/>
      <c r="E45" s="670" t="s">
        <v>73</v>
      </c>
      <c r="F45" s="670"/>
      <c r="G45" s="129"/>
      <c r="H45" s="18"/>
      <c r="I45" s="129"/>
      <c r="J45" s="148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</row>
    <row r="46" spans="1:22" ht="15" customHeight="1" x14ac:dyDescent="0.25">
      <c r="B46" s="113" t="s">
        <v>180</v>
      </c>
      <c r="C46" s="110" t="s">
        <v>67</v>
      </c>
      <c r="E46" s="18"/>
      <c r="H46" s="18"/>
      <c r="I46" s="129"/>
      <c r="J46" s="148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</row>
    <row r="47" spans="1:22" ht="15" customHeight="1" x14ac:dyDescent="0.25">
      <c r="A47" s="110"/>
      <c r="B47" s="18"/>
      <c r="C47" s="18"/>
      <c r="E47" s="18"/>
      <c r="H47" s="18"/>
      <c r="I47" s="129"/>
      <c r="J47" s="148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</row>
    <row r="48" spans="1:22" ht="15" customHeight="1" x14ac:dyDescent="0.25">
      <c r="A48" s="20" t="s">
        <v>71</v>
      </c>
      <c r="B48" s="111">
        <f>AOUT_2022!AI5</f>
        <v>1.0027777777777778</v>
      </c>
      <c r="C48" s="668">
        <f>AOUT_2022!AX5</f>
        <v>15.278472222222224</v>
      </c>
      <c r="D48" s="668"/>
      <c r="E48" s="668"/>
      <c r="H48" s="18"/>
      <c r="I48" s="18"/>
      <c r="J48" s="109"/>
    </row>
    <row r="49" spans="1:10" ht="15" customHeight="1" x14ac:dyDescent="0.25">
      <c r="A49" s="20"/>
      <c r="B49" s="111" t="s">
        <v>109</v>
      </c>
      <c r="C49" s="235"/>
      <c r="E49" s="109"/>
      <c r="H49" s="18"/>
      <c r="I49" s="18"/>
      <c r="J49" s="18"/>
    </row>
    <row r="50" spans="1:10" ht="15" customHeight="1" x14ac:dyDescent="0.25">
      <c r="A50" s="110" t="s">
        <v>7</v>
      </c>
      <c r="B50" s="18"/>
      <c r="C50" s="643">
        <f ca="1">COUNTIF(INDIRECT($A$1&amp;"!$AX11:$AX71"),"&gt;4:00")</f>
        <v>31</v>
      </c>
      <c r="E50" s="109"/>
      <c r="H50" s="18"/>
      <c r="I50" s="18"/>
      <c r="J50" s="18"/>
    </row>
    <row r="51" spans="1:10" ht="15" customHeight="1" x14ac:dyDescent="0.25">
      <c r="A51" s="110" t="s">
        <v>6</v>
      </c>
      <c r="C51" s="643">
        <f ca="1">COUNTIF(INDIRECT($A$1&amp;"!$Ai11:$Ai71"),"&gt;4:00")</f>
        <v>2</v>
      </c>
      <c r="E51" s="109"/>
      <c r="G51" s="560">
        <v>31</v>
      </c>
      <c r="H51" s="18"/>
      <c r="I51" s="18"/>
      <c r="J51" s="18"/>
    </row>
    <row r="52" spans="1:10" ht="15" customHeight="1" x14ac:dyDescent="0.25">
      <c r="E52" s="109"/>
      <c r="G52" s="560">
        <v>0</v>
      </c>
      <c r="H52" s="18"/>
      <c r="I52" s="18"/>
      <c r="J52" s="109"/>
    </row>
    <row r="53" spans="1:10" ht="15" customHeight="1" x14ac:dyDescent="0.25">
      <c r="A53" s="112" t="s">
        <v>92</v>
      </c>
      <c r="E53" s="109"/>
      <c r="G53" s="561" t="e">
        <f>C59</f>
        <v>#REF!</v>
      </c>
      <c r="H53" s="18"/>
      <c r="I53" s="18"/>
      <c r="J53" s="18"/>
    </row>
    <row r="54" spans="1:10" ht="15" customHeight="1" x14ac:dyDescent="0.25">
      <c r="E54" s="109"/>
      <c r="G54" s="560" t="e">
        <f>G51-G52-G53</f>
        <v>#REF!</v>
      </c>
      <c r="H54" s="18"/>
      <c r="I54" s="18"/>
      <c r="J54" s="18"/>
    </row>
    <row r="55" spans="1:10" ht="15" customHeight="1" x14ac:dyDescent="0.25">
      <c r="A55" s="20" t="s">
        <v>4</v>
      </c>
      <c r="D55" s="18"/>
      <c r="E55" s="18"/>
      <c r="H55" s="18"/>
      <c r="I55" s="18"/>
      <c r="J55" s="18"/>
    </row>
    <row r="56" spans="1:10" ht="15" customHeight="1" x14ac:dyDescent="0.25">
      <c r="A56" s="20" t="s">
        <v>74</v>
      </c>
      <c r="C56" s="236" t="e">
        <f>AOUT_2022!#REF!</f>
        <v>#REF!</v>
      </c>
      <c r="D56" s="235"/>
      <c r="E56" s="235"/>
      <c r="H56" s="18"/>
      <c r="I56" s="18"/>
      <c r="J56" s="18"/>
    </row>
    <row r="57" spans="1:10" ht="15" customHeight="1" x14ac:dyDescent="0.25">
      <c r="A57" s="112" t="s">
        <v>69</v>
      </c>
      <c r="B57" s="18"/>
      <c r="C57" s="114" t="e">
        <f>SUM(#REF!)</f>
        <v>#REF!</v>
      </c>
      <c r="D57" s="235"/>
      <c r="E57" s="235"/>
      <c r="H57" s="18"/>
      <c r="I57" s="18"/>
      <c r="J57" s="18"/>
    </row>
    <row r="58" spans="1:10" ht="15" customHeight="1" x14ac:dyDescent="0.25">
      <c r="A58" s="20" t="s">
        <v>70</v>
      </c>
      <c r="C58" s="115" t="e">
        <f>SUM(#REF!)</f>
        <v>#REF!</v>
      </c>
      <c r="D58" s="18"/>
      <c r="E58" s="18"/>
      <c r="H58" s="18"/>
      <c r="I58" s="18"/>
      <c r="J58" s="18"/>
    </row>
    <row r="59" spans="1:10" ht="15" customHeight="1" x14ac:dyDescent="0.25">
      <c r="A59" s="110" t="s">
        <v>68</v>
      </c>
      <c r="B59" s="18"/>
      <c r="C59" s="114" t="e">
        <f>SUM(#REF!)</f>
        <v>#REF!</v>
      </c>
      <c r="H59" s="18"/>
      <c r="I59" s="18"/>
      <c r="J59" s="18"/>
    </row>
    <row r="60" spans="1:10" ht="15" customHeight="1" x14ac:dyDescent="0.25">
      <c r="E60" s="18"/>
      <c r="H60" s="18"/>
      <c r="I60" s="18"/>
      <c r="J60" s="18"/>
    </row>
    <row r="61" spans="1:10" ht="15" customHeight="1" x14ac:dyDescent="0.25">
      <c r="H61" s="18"/>
      <c r="I61" s="18"/>
      <c r="J61" s="18"/>
    </row>
    <row r="62" spans="1:10" ht="15" customHeight="1" x14ac:dyDescent="0.25">
      <c r="H62" s="18"/>
      <c r="I62" s="18"/>
      <c r="J62" s="18"/>
    </row>
    <row r="63" spans="1:10" x14ac:dyDescent="0.25">
      <c r="D63" s="182"/>
      <c r="E63" s="182"/>
      <c r="H63" s="18"/>
      <c r="I63" s="18"/>
      <c r="J63" s="18"/>
    </row>
    <row r="64" spans="1:10" x14ac:dyDescent="0.25">
      <c r="D64" s="236"/>
      <c r="E64" s="236"/>
    </row>
    <row r="65" spans="4:5" x14ac:dyDescent="0.25">
      <c r="D65" s="18"/>
      <c r="E65" s="18"/>
    </row>
  </sheetData>
  <mergeCells count="4">
    <mergeCell ref="C48:E48"/>
    <mergeCell ref="B21:E21"/>
    <mergeCell ref="E44:F44"/>
    <mergeCell ref="E45:F45"/>
  </mergeCells>
  <phoneticPr fontId="1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Button 1">
              <controlPr defaultSize="0" print="0" autoFill="0" autoPict="0" macro="[0]!Mois">
                <anchor moveWithCells="1" sizeWithCells="1">
                  <from>
                    <xdr:col>6</xdr:col>
                    <xdr:colOff>133350</xdr:colOff>
                    <xdr:row>0</xdr:row>
                    <xdr:rowOff>104775</xdr:rowOff>
                  </from>
                  <to>
                    <xdr:col>6</xdr:col>
                    <xdr:colOff>666750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theme="0"/>
  </sheetPr>
  <dimension ref="A1:I39"/>
  <sheetViews>
    <sheetView zoomScaleNormal="100" workbookViewId="0">
      <selection activeCell="E3" sqref="E3:E29"/>
    </sheetView>
  </sheetViews>
  <sheetFormatPr baseColWidth="10" defaultRowHeight="15" x14ac:dyDescent="0.25"/>
  <cols>
    <col min="1" max="1" width="7.5703125" bestFit="1" customWidth="1"/>
    <col min="2" max="2" width="5.85546875" customWidth="1"/>
    <col min="3" max="3" width="7.5703125" customWidth="1"/>
    <col min="4" max="4" width="3.7109375" customWidth="1"/>
    <col min="5" max="5" width="150.5703125" customWidth="1"/>
    <col min="6" max="6" width="3.7109375" style="202" customWidth="1"/>
    <col min="7" max="7" width="13.140625" style="202" customWidth="1"/>
    <col min="8" max="8" width="11.42578125" style="18"/>
    <col min="9" max="9" width="6.28515625" customWidth="1"/>
  </cols>
  <sheetData>
    <row r="1" spans="1:9" ht="15.75" thickBot="1" x14ac:dyDescent="0.3">
      <c r="C1" s="110" t="s">
        <v>117</v>
      </c>
      <c r="E1" s="201" t="s">
        <v>114</v>
      </c>
    </row>
    <row r="2" spans="1:9" ht="22.5" thickTop="1" thickBot="1" x14ac:dyDescent="0.3">
      <c r="B2" s="408" t="s">
        <v>155</v>
      </c>
      <c r="D2" s="356"/>
      <c r="E2" s="357"/>
      <c r="F2" s="358"/>
      <c r="G2" s="207"/>
      <c r="H2" s="234"/>
      <c r="I2" s="118"/>
    </row>
    <row r="3" spans="1:9" ht="23.25" customHeight="1" thickTop="1" x14ac:dyDescent="0.25">
      <c r="B3" s="432" t="s">
        <v>178</v>
      </c>
      <c r="C3" s="405"/>
      <c r="D3" s="359"/>
      <c r="E3" s="395"/>
      <c r="F3" s="360"/>
      <c r="G3"/>
      <c r="H3"/>
      <c r="I3" s="118"/>
    </row>
    <row r="4" spans="1:9" ht="18.75" x14ac:dyDescent="0.3">
      <c r="A4" t="s">
        <v>158</v>
      </c>
      <c r="B4" s="406"/>
      <c r="C4" s="406"/>
      <c r="D4" s="359"/>
      <c r="E4" s="383" t="s">
        <v>159</v>
      </c>
      <c r="F4" s="360"/>
      <c r="G4"/>
      <c r="H4"/>
      <c r="I4" s="118"/>
    </row>
    <row r="5" spans="1:9" x14ac:dyDescent="0.25">
      <c r="D5" s="359"/>
      <c r="E5" s="384"/>
      <c r="F5" s="360"/>
      <c r="G5"/>
      <c r="H5"/>
      <c r="I5" s="118"/>
    </row>
    <row r="6" spans="1:9" ht="15" customHeight="1" x14ac:dyDescent="0.25">
      <c r="D6" s="359"/>
      <c r="E6" s="384"/>
      <c r="F6" s="360"/>
      <c r="G6" t="s">
        <v>170</v>
      </c>
      <c r="H6" s="630">
        <v>0.31666666666666665</v>
      </c>
    </row>
    <row r="7" spans="1:9" ht="15.75" x14ac:dyDescent="0.25">
      <c r="D7" s="359"/>
      <c r="E7" s="384"/>
      <c r="F7" s="360"/>
      <c r="G7" t="s">
        <v>171</v>
      </c>
      <c r="H7" s="630">
        <v>7.8472222222222221E-2</v>
      </c>
    </row>
    <row r="8" spans="1:9" x14ac:dyDescent="0.25">
      <c r="D8" s="359"/>
      <c r="E8" s="384"/>
      <c r="F8" s="360"/>
      <c r="G8" t="s">
        <v>172</v>
      </c>
      <c r="H8" s="18">
        <v>85</v>
      </c>
    </row>
    <row r="9" spans="1:9" x14ac:dyDescent="0.25">
      <c r="D9" s="359"/>
      <c r="E9" s="384"/>
      <c r="F9" s="360"/>
      <c r="H9" s="118"/>
    </row>
    <row r="10" spans="1:9" ht="15.75" x14ac:dyDescent="0.25">
      <c r="D10" s="359"/>
      <c r="E10" s="384"/>
      <c r="F10" s="360"/>
      <c r="G10" t="s">
        <v>170</v>
      </c>
      <c r="H10" s="630">
        <v>0.8256944444444444</v>
      </c>
    </row>
    <row r="11" spans="1:9" ht="15.75" x14ac:dyDescent="0.25">
      <c r="D11" s="359"/>
      <c r="E11" s="384"/>
      <c r="F11" s="360"/>
      <c r="G11" t="s">
        <v>171</v>
      </c>
      <c r="H11" s="630">
        <v>0.58680555555555558</v>
      </c>
    </row>
    <row r="12" spans="1:9" ht="21" x14ac:dyDescent="0.35">
      <c r="B12" s="431" t="s">
        <v>156</v>
      </c>
      <c r="D12" s="359"/>
      <c r="E12" s="384"/>
      <c r="F12" s="360"/>
      <c r="G12" t="s">
        <v>172</v>
      </c>
      <c r="H12" s="18">
        <v>83</v>
      </c>
    </row>
    <row r="13" spans="1:9" ht="15.75" x14ac:dyDescent="0.25">
      <c r="B13" s="410" t="s">
        <v>182</v>
      </c>
      <c r="D13" s="359"/>
      <c r="E13" s="384"/>
      <c r="F13" s="360"/>
      <c r="G13"/>
      <c r="H13"/>
    </row>
    <row r="14" spans="1:9" ht="18.75" x14ac:dyDescent="0.3">
      <c r="D14" s="359"/>
      <c r="E14" s="385" t="s">
        <v>173</v>
      </c>
      <c r="F14" s="360"/>
      <c r="G14" s="354" t="s">
        <v>121</v>
      </c>
      <c r="H14" s="393">
        <v>0.30833333333333335</v>
      </c>
    </row>
    <row r="15" spans="1:9" ht="26.25" x14ac:dyDescent="0.35">
      <c r="A15" s="408"/>
      <c r="B15" s="405"/>
      <c r="C15" s="405"/>
      <c r="D15" s="359"/>
      <c r="E15" s="502" t="s">
        <v>175</v>
      </c>
      <c r="F15" s="360"/>
      <c r="G15" s="355"/>
      <c r="H15" s="634">
        <v>0.8652777777777777</v>
      </c>
    </row>
    <row r="16" spans="1:9" ht="18.75" x14ac:dyDescent="0.3">
      <c r="B16" s="409"/>
      <c r="C16" s="411"/>
      <c r="D16" s="407"/>
      <c r="E16" s="386"/>
      <c r="F16" s="360"/>
      <c r="G16" s="354" t="s">
        <v>71</v>
      </c>
      <c r="H16" s="394">
        <f>H15-H14</f>
        <v>0.55694444444444435</v>
      </c>
    </row>
    <row r="17" spans="1:9" ht="20.25" customHeight="1" x14ac:dyDescent="0.25">
      <c r="D17" s="359"/>
      <c r="E17" s="387" t="s">
        <v>165</v>
      </c>
      <c r="F17" s="360"/>
    </row>
    <row r="18" spans="1:9" x14ac:dyDescent="0.25">
      <c r="D18" s="359"/>
      <c r="E18" s="384"/>
      <c r="F18" s="360"/>
      <c r="H18" s="503">
        <v>20.3</v>
      </c>
      <c r="I18" s="18"/>
    </row>
    <row r="19" spans="1:9" x14ac:dyDescent="0.25">
      <c r="D19" s="359"/>
      <c r="E19" s="384"/>
      <c r="F19" s="360"/>
      <c r="I19" s="389"/>
    </row>
    <row r="20" spans="1:9" x14ac:dyDescent="0.25">
      <c r="D20" s="359"/>
      <c r="E20" s="384"/>
      <c r="F20" s="360"/>
      <c r="I20" s="389"/>
    </row>
    <row r="21" spans="1:9" x14ac:dyDescent="0.25">
      <c r="D21" s="359"/>
      <c r="E21" s="384"/>
      <c r="F21" s="360"/>
      <c r="G21" s="381" t="s">
        <v>123</v>
      </c>
      <c r="H21" s="389">
        <f>INDEX(RELEVÉS!$B9:$B50000,COUNTA(RELEVÉS!$B9:$B50000))</f>
        <v>19.100000000000001</v>
      </c>
      <c r="I21" s="390"/>
    </row>
    <row r="22" spans="1:9" x14ac:dyDescent="0.25">
      <c r="D22" s="359"/>
      <c r="E22" s="384"/>
      <c r="F22" s="360"/>
      <c r="G22" s="202" t="s">
        <v>148</v>
      </c>
      <c r="H22" s="389">
        <f>INDEX(RELEVÉS!$D9:$D50000,COUNTA(RELEVÉS!$D9:$D50000))</f>
        <v>19.100000000000001</v>
      </c>
    </row>
    <row r="23" spans="1:9" x14ac:dyDescent="0.25">
      <c r="D23" s="359"/>
      <c r="E23" s="384"/>
      <c r="F23" s="360"/>
    </row>
    <row r="24" spans="1:9" x14ac:dyDescent="0.25">
      <c r="D24" s="359"/>
      <c r="E24" s="384"/>
      <c r="F24" s="360"/>
      <c r="H24" s="390"/>
    </row>
    <row r="25" spans="1:9" x14ac:dyDescent="0.25">
      <c r="D25" s="359"/>
      <c r="E25" s="384"/>
      <c r="F25" s="360"/>
      <c r="G25" s="202" t="s">
        <v>147</v>
      </c>
      <c r="H25" s="390">
        <f>RELEVÉS!U5+5</f>
        <v>11.388333333333311</v>
      </c>
    </row>
    <row r="26" spans="1:9" x14ac:dyDescent="0.25">
      <c r="D26" s="359"/>
      <c r="E26" s="384"/>
      <c r="F26" s="360"/>
      <c r="G26" s="202" t="s">
        <v>149</v>
      </c>
      <c r="H26" s="482">
        <v>20.2</v>
      </c>
    </row>
    <row r="27" spans="1:9" x14ac:dyDescent="0.25">
      <c r="D27" s="359"/>
      <c r="E27" s="562"/>
      <c r="F27" s="360"/>
      <c r="G27" s="202" t="s">
        <v>152</v>
      </c>
      <c r="H27" s="483">
        <f>H26+5</f>
        <v>25.2</v>
      </c>
    </row>
    <row r="28" spans="1:9" ht="15.75" x14ac:dyDescent="0.25">
      <c r="D28" s="359"/>
      <c r="E28" s="384"/>
      <c r="F28" s="360"/>
      <c r="G28" s="382"/>
    </row>
    <row r="29" spans="1:9" ht="15.75" thickBot="1" x14ac:dyDescent="0.3">
      <c r="D29" s="359"/>
      <c r="E29" s="388"/>
      <c r="F29" s="360"/>
    </row>
    <row r="30" spans="1:9" ht="16.5" thickTop="1" thickBot="1" x14ac:dyDescent="0.3">
      <c r="D30" s="361"/>
      <c r="E30" s="362"/>
      <c r="F30" s="363"/>
    </row>
    <row r="31" spans="1:9" ht="15.75" thickTop="1" x14ac:dyDescent="0.25">
      <c r="D31" s="79"/>
      <c r="E31" s="352">
        <f ca="1">NOW()</f>
        <v>45431.778394907407</v>
      </c>
    </row>
    <row r="32" spans="1:9" x14ac:dyDescent="0.25">
      <c r="A32" t="s">
        <v>122</v>
      </c>
      <c r="B32" s="79"/>
      <c r="C32" s="201" t="s">
        <v>145</v>
      </c>
    </row>
    <row r="33" spans="1:5" x14ac:dyDescent="0.25">
      <c r="A33" t="s">
        <v>153</v>
      </c>
      <c r="C33" s="201" t="s">
        <v>154</v>
      </c>
      <c r="E33" t="s">
        <v>167</v>
      </c>
    </row>
    <row r="34" spans="1:5" x14ac:dyDescent="0.25">
      <c r="A34" t="s">
        <v>163</v>
      </c>
      <c r="C34" s="201" t="s">
        <v>164</v>
      </c>
    </row>
    <row r="39" spans="1:5" hidden="1" x14ac:dyDescent="0.25"/>
  </sheetData>
  <phoneticPr fontId="19" type="noConversion"/>
  <hyperlinks>
    <hyperlink ref="E1" r:id="rId1"/>
    <hyperlink ref="C32" r:id="rId2"/>
    <hyperlink ref="C33" r:id="rId3"/>
    <hyperlink ref="C34" r:id="rId4"/>
  </hyperlinks>
  <pageMargins left="0.7" right="0.7" top="0.75" bottom="0.75" header="0.3" footer="0.3"/>
  <pageSetup paperSize="9" orientation="portrait" horizontalDpi="360" verticalDpi="360" r:id="rId5"/>
  <drawing r:id="rId6"/>
  <legacyDrawing r:id="rId7"/>
  <controls>
    <mc:AlternateContent xmlns:mc="http://schemas.openxmlformats.org/markup-compatibility/2006">
      <mc:Choice Requires="x14">
        <control shapeId="154777" r:id="rId8" name="Avions">
          <controlPr defaultSize="0" autoLine="0" r:id="rId9">
            <anchor moveWithCells="1" sizeWithCells="1">
              <from>
                <xdr:col>0</xdr:col>
                <xdr:colOff>9525</xdr:colOff>
                <xdr:row>13</xdr:row>
                <xdr:rowOff>66675</xdr:rowOff>
              </from>
              <to>
                <xdr:col>2</xdr:col>
                <xdr:colOff>466725</xdr:colOff>
                <xdr:row>14</xdr:row>
                <xdr:rowOff>66675</xdr:rowOff>
              </to>
            </anchor>
          </controlPr>
        </control>
      </mc:Choice>
      <mc:Fallback>
        <control shapeId="154777" r:id="rId8" name="Avions"/>
      </mc:Fallback>
    </mc:AlternateContent>
    <mc:AlternateContent xmlns:mc="http://schemas.openxmlformats.org/markup-compatibility/2006">
      <mc:Choice Requires="x14">
        <control shapeId="154775" r:id="rId10" name="Très_Nuageux">
          <controlPr defaultSize="0" autoLine="0" r:id="rId11">
            <anchor moveWithCells="1" sizeWithCells="1">
              <from>
                <xdr:col>0</xdr:col>
                <xdr:colOff>9525</xdr:colOff>
                <xdr:row>16</xdr:row>
                <xdr:rowOff>209550</xdr:rowOff>
              </from>
              <to>
                <xdr:col>2</xdr:col>
                <xdr:colOff>466725</xdr:colOff>
                <xdr:row>18</xdr:row>
                <xdr:rowOff>0</xdr:rowOff>
              </to>
            </anchor>
          </controlPr>
        </control>
      </mc:Choice>
      <mc:Fallback>
        <control shapeId="154775" r:id="rId10" name="Très_Nuageux"/>
      </mc:Fallback>
    </mc:AlternateContent>
    <mc:AlternateContent xmlns:mc="http://schemas.openxmlformats.org/markup-compatibility/2006">
      <mc:Choice Requires="x14">
        <control shapeId="154754" r:id="rId12" name="PremierCroissant">
          <controlPr defaultSize="0" autoLine="0" r:id="rId13">
            <anchor moveWithCells="1" sizeWithCells="1">
              <from>
                <xdr:col>0</xdr:col>
                <xdr:colOff>28575</xdr:colOff>
                <xdr:row>3</xdr:row>
                <xdr:rowOff>95250</xdr:rowOff>
              </from>
              <to>
                <xdr:col>2</xdr:col>
                <xdr:colOff>476250</xdr:colOff>
                <xdr:row>4</xdr:row>
                <xdr:rowOff>95250</xdr:rowOff>
              </to>
            </anchor>
          </controlPr>
        </control>
      </mc:Choice>
      <mc:Fallback>
        <control shapeId="154754" r:id="rId12" name="PremierCroissant"/>
      </mc:Fallback>
    </mc:AlternateContent>
    <mc:AlternateContent xmlns:mc="http://schemas.openxmlformats.org/markup-compatibility/2006">
      <mc:Choice Requires="x14">
        <control shapeId="154755" r:id="rId14" name="PremierQuartier">
          <controlPr defaultSize="0" autoLine="0" r:id="rId15">
            <anchor moveWithCells="1" sizeWithCells="1">
              <from>
                <xdr:col>0</xdr:col>
                <xdr:colOff>28575</xdr:colOff>
                <xdr:row>4</xdr:row>
                <xdr:rowOff>95250</xdr:rowOff>
              </from>
              <to>
                <xdr:col>2</xdr:col>
                <xdr:colOff>476250</xdr:colOff>
                <xdr:row>5</xdr:row>
                <xdr:rowOff>133350</xdr:rowOff>
              </to>
            </anchor>
          </controlPr>
        </control>
      </mc:Choice>
      <mc:Fallback>
        <control shapeId="154755" r:id="rId14" name="PremierQuartier"/>
      </mc:Fallback>
    </mc:AlternateContent>
    <mc:AlternateContent xmlns:mc="http://schemas.openxmlformats.org/markup-compatibility/2006">
      <mc:Choice Requires="x14">
        <control shapeId="154756" r:id="rId16" name="PleineLune">
          <controlPr defaultSize="0" autoLine="0" r:id="rId17">
            <anchor moveWithCells="1" sizeWithCells="1">
              <from>
                <xdr:col>0</xdr:col>
                <xdr:colOff>28575</xdr:colOff>
                <xdr:row>5</xdr:row>
                <xdr:rowOff>133350</xdr:rowOff>
              </from>
              <to>
                <xdr:col>2</xdr:col>
                <xdr:colOff>476250</xdr:colOff>
                <xdr:row>6</xdr:row>
                <xdr:rowOff>180975</xdr:rowOff>
              </to>
            </anchor>
          </controlPr>
        </control>
      </mc:Choice>
      <mc:Fallback>
        <control shapeId="154756" r:id="rId16" name="PleineLune"/>
      </mc:Fallback>
    </mc:AlternateContent>
    <mc:AlternateContent xmlns:mc="http://schemas.openxmlformats.org/markup-compatibility/2006">
      <mc:Choice Requires="x14">
        <control shapeId="154757" r:id="rId18" name="DernierQuartier">
          <controlPr defaultSize="0" autoLine="0" r:id="rId19">
            <anchor moveWithCells="1" sizeWithCells="1">
              <from>
                <xdr:col>0</xdr:col>
                <xdr:colOff>28575</xdr:colOff>
                <xdr:row>6</xdr:row>
                <xdr:rowOff>171450</xdr:rowOff>
              </from>
              <to>
                <xdr:col>2</xdr:col>
                <xdr:colOff>476250</xdr:colOff>
                <xdr:row>8</xdr:row>
                <xdr:rowOff>19050</xdr:rowOff>
              </to>
            </anchor>
          </controlPr>
        </control>
      </mc:Choice>
      <mc:Fallback>
        <control shapeId="154757" r:id="rId18" name="DernierQuartier"/>
      </mc:Fallback>
    </mc:AlternateContent>
    <mc:AlternateContent xmlns:mc="http://schemas.openxmlformats.org/markup-compatibility/2006">
      <mc:Choice Requires="x14">
        <control shapeId="154758" r:id="rId20" name="DernierCroissant">
          <controlPr defaultSize="0" autoLine="0" r:id="rId21">
            <anchor moveWithCells="1" sizeWithCells="1">
              <from>
                <xdr:col>0</xdr:col>
                <xdr:colOff>28575</xdr:colOff>
                <xdr:row>8</xdr:row>
                <xdr:rowOff>9525</xdr:rowOff>
              </from>
              <to>
                <xdr:col>2</xdr:col>
                <xdr:colOff>476250</xdr:colOff>
                <xdr:row>9</xdr:row>
                <xdr:rowOff>47625</xdr:rowOff>
              </to>
            </anchor>
          </controlPr>
        </control>
      </mc:Choice>
      <mc:Fallback>
        <control shapeId="154758" r:id="rId20" name="DernierCroissant"/>
      </mc:Fallback>
    </mc:AlternateContent>
    <mc:AlternateContent xmlns:mc="http://schemas.openxmlformats.org/markup-compatibility/2006">
      <mc:Choice Requires="x14">
        <control shapeId="154759" r:id="rId22" name="NouvelleLune">
          <controlPr defaultSize="0" autoLine="0" r:id="rId23">
            <anchor moveWithCells="1" sizeWithCells="1">
              <from>
                <xdr:col>0</xdr:col>
                <xdr:colOff>19050</xdr:colOff>
                <xdr:row>9</xdr:row>
                <xdr:rowOff>38100</xdr:rowOff>
              </from>
              <to>
                <xdr:col>2</xdr:col>
                <xdr:colOff>466725</xdr:colOff>
                <xdr:row>10</xdr:row>
                <xdr:rowOff>76200</xdr:rowOff>
              </to>
            </anchor>
          </controlPr>
        </control>
      </mc:Choice>
      <mc:Fallback>
        <control shapeId="154759" r:id="rId22" name="NouvelleLune"/>
      </mc:Fallback>
    </mc:AlternateContent>
    <mc:AlternateContent xmlns:mc="http://schemas.openxmlformats.org/markup-compatibility/2006">
      <mc:Choice Requires="x14">
        <control shapeId="154762" r:id="rId24" name="Ensoleillé">
          <controlPr defaultSize="0" autoLine="0" r:id="rId25">
            <anchor moveWithCells="1" sizeWithCells="1">
              <from>
                <xdr:col>0</xdr:col>
                <xdr:colOff>9525</xdr:colOff>
                <xdr:row>14</xdr:row>
                <xdr:rowOff>47625</xdr:rowOff>
              </from>
              <to>
                <xdr:col>2</xdr:col>
                <xdr:colOff>466725</xdr:colOff>
                <xdr:row>14</xdr:row>
                <xdr:rowOff>295275</xdr:rowOff>
              </to>
            </anchor>
          </controlPr>
        </control>
      </mc:Choice>
      <mc:Fallback>
        <control shapeId="154762" r:id="rId24" name="Ensoleillé"/>
      </mc:Fallback>
    </mc:AlternateContent>
    <mc:AlternateContent xmlns:mc="http://schemas.openxmlformats.org/markup-compatibility/2006">
      <mc:Choice Requires="x14">
        <control shapeId="154765" r:id="rId26" name="Peu_nuageux">
          <controlPr defaultSize="0" autoLine="0" r:id="rId27">
            <anchor moveWithCells="1" sizeWithCells="1">
              <from>
                <xdr:col>0</xdr:col>
                <xdr:colOff>9525</xdr:colOff>
                <xdr:row>14</xdr:row>
                <xdr:rowOff>295275</xdr:rowOff>
              </from>
              <to>
                <xdr:col>2</xdr:col>
                <xdr:colOff>466725</xdr:colOff>
                <xdr:row>15</xdr:row>
                <xdr:rowOff>200025</xdr:rowOff>
              </to>
            </anchor>
          </controlPr>
        </control>
      </mc:Choice>
      <mc:Fallback>
        <control shapeId="154765" r:id="rId26" name="Peu_nuageux"/>
      </mc:Fallback>
    </mc:AlternateContent>
    <mc:AlternateContent xmlns:mc="http://schemas.openxmlformats.org/markup-compatibility/2006">
      <mc:Choice Requires="x14">
        <control shapeId="154766" r:id="rId28" name="Nuageux">
          <controlPr defaultSize="0" autoLine="0" r:id="rId29">
            <anchor moveWithCells="1" sizeWithCells="1">
              <from>
                <xdr:col>0</xdr:col>
                <xdr:colOff>9525</xdr:colOff>
                <xdr:row>15</xdr:row>
                <xdr:rowOff>200025</xdr:rowOff>
              </from>
              <to>
                <xdr:col>2</xdr:col>
                <xdr:colOff>466725</xdr:colOff>
                <xdr:row>16</xdr:row>
                <xdr:rowOff>209550</xdr:rowOff>
              </to>
            </anchor>
          </controlPr>
        </control>
      </mc:Choice>
      <mc:Fallback>
        <control shapeId="154766" r:id="rId28" name="Nuageux"/>
      </mc:Fallback>
    </mc:AlternateContent>
    <mc:AlternateContent xmlns:mc="http://schemas.openxmlformats.org/markup-compatibility/2006">
      <mc:Choice Requires="x14">
        <control shapeId="154767" r:id="rId30" name="Petite_Pluie">
          <controlPr defaultSize="0" autoLine="0" r:id="rId31">
            <anchor moveWithCells="1" sizeWithCells="1">
              <from>
                <xdr:col>0</xdr:col>
                <xdr:colOff>9525</xdr:colOff>
                <xdr:row>18</xdr:row>
                <xdr:rowOff>0</xdr:rowOff>
              </from>
              <to>
                <xdr:col>2</xdr:col>
                <xdr:colOff>466725</xdr:colOff>
                <xdr:row>19</xdr:row>
                <xdr:rowOff>47625</xdr:rowOff>
              </to>
            </anchor>
          </controlPr>
        </control>
      </mc:Choice>
      <mc:Fallback>
        <control shapeId="154767" r:id="rId30" name="Petite_Pluie"/>
      </mc:Fallback>
    </mc:AlternateContent>
    <mc:AlternateContent xmlns:mc="http://schemas.openxmlformats.org/markup-compatibility/2006">
      <mc:Choice Requires="x14">
        <control shapeId="154768" r:id="rId32" name="Grosse_Pluie">
          <controlPr defaultSize="0" autoLine="0" r:id="rId33">
            <anchor moveWithCells="1" sizeWithCells="1">
              <from>
                <xdr:col>0</xdr:col>
                <xdr:colOff>9525</xdr:colOff>
                <xdr:row>19</xdr:row>
                <xdr:rowOff>47625</xdr:rowOff>
              </from>
              <to>
                <xdr:col>2</xdr:col>
                <xdr:colOff>466725</xdr:colOff>
                <xdr:row>20</xdr:row>
                <xdr:rowOff>104775</xdr:rowOff>
              </to>
            </anchor>
          </controlPr>
        </control>
      </mc:Choice>
      <mc:Fallback>
        <control shapeId="154768" r:id="rId32" name="Grosse_Pluie"/>
      </mc:Fallback>
    </mc:AlternateContent>
    <mc:AlternateContent xmlns:mc="http://schemas.openxmlformats.org/markup-compatibility/2006">
      <mc:Choice Requires="x14">
        <control shapeId="154769" r:id="rId34" name="Orageux">
          <controlPr defaultSize="0" autoLine="0" r:id="rId35">
            <anchor moveWithCells="1" sizeWithCells="1">
              <from>
                <xdr:col>0</xdr:col>
                <xdr:colOff>9525</xdr:colOff>
                <xdr:row>20</xdr:row>
                <xdr:rowOff>104775</xdr:rowOff>
              </from>
              <to>
                <xdr:col>2</xdr:col>
                <xdr:colOff>466725</xdr:colOff>
                <xdr:row>21</xdr:row>
                <xdr:rowOff>152400</xdr:rowOff>
              </to>
            </anchor>
          </controlPr>
        </control>
      </mc:Choice>
      <mc:Fallback>
        <control shapeId="154769" r:id="rId34" name="Orageux"/>
      </mc:Fallback>
    </mc:AlternateContent>
    <mc:AlternateContent xmlns:mc="http://schemas.openxmlformats.org/markup-compatibility/2006">
      <mc:Choice Requires="x14">
        <control shapeId="154770" r:id="rId36" name="Brouillard">
          <controlPr defaultSize="0" autoLine="0" r:id="rId37">
            <anchor moveWithCells="1" sizeWithCells="1">
              <from>
                <xdr:col>0</xdr:col>
                <xdr:colOff>9525</xdr:colOff>
                <xdr:row>21</xdr:row>
                <xdr:rowOff>152400</xdr:rowOff>
              </from>
              <to>
                <xdr:col>2</xdr:col>
                <xdr:colOff>466725</xdr:colOff>
                <xdr:row>23</xdr:row>
                <xdr:rowOff>19050</xdr:rowOff>
              </to>
            </anchor>
          </controlPr>
        </control>
      </mc:Choice>
      <mc:Fallback>
        <control shapeId="154770" r:id="rId36" name="Brouillard"/>
      </mc:Fallback>
    </mc:AlternateContent>
    <mc:AlternateContent xmlns:mc="http://schemas.openxmlformats.org/markup-compatibility/2006">
      <mc:Choice Requires="x14">
        <control shapeId="154771" r:id="rId38" name="Neigeux">
          <controlPr defaultSize="0" autoLine="0" r:id="rId39">
            <anchor moveWithCells="1" sizeWithCells="1">
              <from>
                <xdr:col>0</xdr:col>
                <xdr:colOff>9525</xdr:colOff>
                <xdr:row>23</xdr:row>
                <xdr:rowOff>19050</xdr:rowOff>
              </from>
              <to>
                <xdr:col>2</xdr:col>
                <xdr:colOff>466725</xdr:colOff>
                <xdr:row>24</xdr:row>
                <xdr:rowOff>66675</xdr:rowOff>
              </to>
            </anchor>
          </controlPr>
        </control>
      </mc:Choice>
      <mc:Fallback>
        <control shapeId="154771" r:id="rId38" name="Neigeux"/>
      </mc:Fallback>
    </mc:AlternateContent>
    <mc:AlternateContent xmlns:mc="http://schemas.openxmlformats.org/markup-compatibility/2006">
      <mc:Choice Requires="x14">
        <control shapeId="154772" r:id="rId40" name="Nuit_Dégagée">
          <controlPr defaultSize="0" autoLine="0" r:id="rId41">
            <anchor moveWithCells="1" sizeWithCells="1">
              <from>
                <xdr:col>0</xdr:col>
                <xdr:colOff>9525</xdr:colOff>
                <xdr:row>24</xdr:row>
                <xdr:rowOff>66675</xdr:rowOff>
              </from>
              <to>
                <xdr:col>2</xdr:col>
                <xdr:colOff>466725</xdr:colOff>
                <xdr:row>25</xdr:row>
                <xdr:rowOff>123825</xdr:rowOff>
              </to>
            </anchor>
          </controlPr>
        </control>
      </mc:Choice>
      <mc:Fallback>
        <control shapeId="154772" r:id="rId40" name="Nuit_Dégagée"/>
      </mc:Fallback>
    </mc:AlternateContent>
    <mc:AlternateContent xmlns:mc="http://schemas.openxmlformats.org/markup-compatibility/2006">
      <mc:Choice Requires="x14">
        <control shapeId="154773" r:id="rId42" name="Nuit_Nuageuse">
          <controlPr defaultSize="0" autoLine="0" r:id="rId43">
            <anchor moveWithCells="1" sizeWithCells="1">
              <from>
                <xdr:col>0</xdr:col>
                <xdr:colOff>9525</xdr:colOff>
                <xdr:row>25</xdr:row>
                <xdr:rowOff>123825</xdr:rowOff>
              </from>
              <to>
                <xdr:col>2</xdr:col>
                <xdr:colOff>466725</xdr:colOff>
                <xdr:row>26</xdr:row>
                <xdr:rowOff>171450</xdr:rowOff>
              </to>
            </anchor>
          </controlPr>
        </control>
      </mc:Choice>
      <mc:Fallback>
        <control shapeId="154773" r:id="rId42" name="Nuit_Nuageuse"/>
      </mc:Fallback>
    </mc:AlternateContent>
    <mc:AlternateContent xmlns:mc="http://schemas.openxmlformats.org/markup-compatibility/2006">
      <mc:Choice Requires="x14">
        <control shapeId="154689" r:id="rId44" name="Button 65">
          <controlPr defaultSize="0" print="0" autoFill="0" autoPict="0" macro="[0]!Console">
            <anchor moveWithCells="1" sizeWithCells="1">
              <from>
                <xdr:col>6</xdr:col>
                <xdr:colOff>104775</xdr:colOff>
                <xdr:row>2</xdr:row>
                <xdr:rowOff>171450</xdr:rowOff>
              </from>
              <to>
                <xdr:col>6</xdr:col>
                <xdr:colOff>866775</xdr:colOff>
                <xdr:row>4</xdr:row>
                <xdr:rowOff>28575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0"/>
  </sheetPr>
  <dimension ref="A1:N30"/>
  <sheetViews>
    <sheetView showGridLines="0" zoomScaleNormal="100" workbookViewId="0">
      <selection activeCell="G2" sqref="G2:M21"/>
    </sheetView>
  </sheetViews>
  <sheetFormatPr baseColWidth="10" defaultRowHeight="15" x14ac:dyDescent="0.25"/>
  <cols>
    <col min="1" max="1" width="4.140625" customWidth="1"/>
    <col min="2" max="2" width="4.28515625" customWidth="1"/>
    <col min="3" max="3" width="108.5703125" style="79" customWidth="1"/>
    <col min="4" max="5" width="4.28515625" style="79" customWidth="1"/>
    <col min="6" max="6" width="29.140625" bestFit="1" customWidth="1"/>
    <col min="7" max="8" width="4.140625" customWidth="1"/>
    <col min="9" max="9" width="108.5703125" customWidth="1"/>
    <col min="10" max="12" width="4.28515625" customWidth="1"/>
    <col min="13" max="13" width="7.85546875" customWidth="1"/>
    <col min="14" max="14" width="10" customWidth="1"/>
    <col min="15" max="15" width="10.7109375" customWidth="1"/>
  </cols>
  <sheetData>
    <row r="1" spans="1:14" ht="36" customHeight="1" thickTop="1" thickBot="1" x14ac:dyDescent="0.4">
      <c r="A1" s="615"/>
      <c r="B1" s="616"/>
      <c r="C1" s="617" t="s">
        <v>168</v>
      </c>
      <c r="D1" s="618"/>
      <c r="E1" s="619"/>
      <c r="F1" s="352">
        <f ca="1">NOW()</f>
        <v>45431.778394907407</v>
      </c>
      <c r="G1" s="633"/>
      <c r="H1" s="631"/>
      <c r="I1" s="632"/>
      <c r="J1" s="632"/>
      <c r="K1" s="632"/>
      <c r="L1" s="632"/>
      <c r="M1" s="632"/>
      <c r="N1" s="559"/>
    </row>
    <row r="2" spans="1:14" ht="41.25" customHeight="1" thickTop="1" x14ac:dyDescent="0.3">
      <c r="A2" s="620"/>
      <c r="B2" s="546"/>
      <c r="C2" s="552" t="s">
        <v>125</v>
      </c>
      <c r="D2" s="553"/>
      <c r="E2" s="621"/>
      <c r="F2" s="546" t="s">
        <v>60</v>
      </c>
      <c r="G2" s="620"/>
      <c r="H2" s="546"/>
      <c r="I2" s="552" t="s">
        <v>127</v>
      </c>
      <c r="J2" s="546"/>
      <c r="K2" s="546"/>
      <c r="L2" s="546"/>
      <c r="M2" s="622"/>
      <c r="N2" s="559"/>
    </row>
    <row r="3" spans="1:14" ht="22.5" customHeight="1" x14ac:dyDescent="0.4">
      <c r="A3" s="620"/>
      <c r="B3" s="546"/>
      <c r="C3" s="554"/>
      <c r="D3" s="553"/>
      <c r="E3" s="621"/>
      <c r="F3" s="546"/>
      <c r="G3" s="620"/>
      <c r="H3" s="546"/>
      <c r="I3" s="554"/>
      <c r="J3" s="546"/>
      <c r="K3" s="546"/>
      <c r="L3" s="546"/>
      <c r="M3" s="622"/>
      <c r="N3" s="559"/>
    </row>
    <row r="4" spans="1:14" ht="174.75" customHeight="1" x14ac:dyDescent="0.25">
      <c r="A4" s="620"/>
      <c r="B4" s="546"/>
      <c r="C4" s="546"/>
      <c r="D4" s="546"/>
      <c r="E4" s="622"/>
      <c r="F4" s="546" t="s">
        <v>167</v>
      </c>
      <c r="G4" s="620"/>
      <c r="H4" s="546"/>
      <c r="I4" s="546"/>
      <c r="J4" s="546"/>
      <c r="K4" s="546"/>
      <c r="L4" s="546"/>
      <c r="M4" s="622"/>
      <c r="N4" s="559"/>
    </row>
    <row r="5" spans="1:14" ht="22.5" customHeight="1" x14ac:dyDescent="0.25">
      <c r="A5" s="620"/>
      <c r="B5" s="546"/>
      <c r="C5" s="546"/>
      <c r="D5" s="546"/>
      <c r="E5" s="622"/>
      <c r="F5" s="546"/>
      <c r="G5" s="620"/>
      <c r="H5" s="546"/>
      <c r="I5" s="546"/>
      <c r="J5" s="546"/>
      <c r="K5" s="546"/>
      <c r="L5" s="546"/>
      <c r="M5" s="622"/>
      <c r="N5" s="559"/>
    </row>
    <row r="6" spans="1:14" ht="41.25" customHeight="1" x14ac:dyDescent="0.3">
      <c r="A6" s="620"/>
      <c r="B6" s="546"/>
      <c r="C6" s="552" t="s">
        <v>126</v>
      </c>
      <c r="D6" s="546"/>
      <c r="E6" s="622"/>
      <c r="F6" s="546"/>
      <c r="G6" s="620"/>
      <c r="H6" s="546"/>
      <c r="I6" s="552" t="s">
        <v>126</v>
      </c>
      <c r="J6" s="546"/>
      <c r="K6" s="546"/>
      <c r="L6" s="546"/>
      <c r="M6" s="622"/>
      <c r="N6" s="559"/>
    </row>
    <row r="7" spans="1:14" ht="22.5" customHeight="1" x14ac:dyDescent="0.4">
      <c r="A7" s="620"/>
      <c r="B7" s="546"/>
      <c r="C7" s="546"/>
      <c r="D7" s="546"/>
      <c r="E7" s="622"/>
      <c r="F7" s="546"/>
      <c r="G7" s="620"/>
      <c r="H7" s="546"/>
      <c r="I7" s="554"/>
      <c r="J7" s="546"/>
      <c r="K7" s="546"/>
      <c r="L7" s="546"/>
      <c r="M7" s="622"/>
      <c r="N7" s="559"/>
    </row>
    <row r="8" spans="1:14" ht="87" customHeight="1" x14ac:dyDescent="0.25">
      <c r="A8" s="620"/>
      <c r="B8" s="546"/>
      <c r="C8" s="546"/>
      <c r="D8" s="546"/>
      <c r="E8" s="622"/>
      <c r="F8" s="546"/>
      <c r="G8" s="620"/>
      <c r="H8" s="546"/>
      <c r="I8" s="546"/>
      <c r="J8" s="546"/>
      <c r="K8" s="546"/>
      <c r="L8" s="546"/>
      <c r="M8" s="622"/>
      <c r="N8" s="559"/>
    </row>
    <row r="9" spans="1:14" ht="24.75" customHeight="1" x14ac:dyDescent="0.25">
      <c r="A9" s="620"/>
      <c r="B9" s="546"/>
      <c r="C9" s="546"/>
      <c r="D9" s="546"/>
      <c r="E9" s="622"/>
      <c r="F9" s="546"/>
      <c r="G9" s="620"/>
      <c r="H9" s="546"/>
      <c r="I9" s="546"/>
      <c r="J9" s="546"/>
      <c r="K9" s="546"/>
      <c r="L9" s="546"/>
      <c r="M9" s="622"/>
      <c r="N9" s="559"/>
    </row>
    <row r="10" spans="1:14" ht="42" customHeight="1" x14ac:dyDescent="0.4">
      <c r="A10" s="620"/>
      <c r="B10" s="546"/>
      <c r="C10" s="554" t="s">
        <v>120</v>
      </c>
      <c r="D10" s="546"/>
      <c r="E10" s="622"/>
      <c r="F10" s="546"/>
      <c r="G10" s="620"/>
      <c r="H10" s="546"/>
      <c r="I10" s="552" t="s">
        <v>64</v>
      </c>
      <c r="J10" s="546"/>
      <c r="K10" s="546"/>
      <c r="L10" s="546"/>
      <c r="M10" s="622"/>
      <c r="N10" s="559"/>
    </row>
    <row r="11" spans="1:14" ht="24" customHeight="1" x14ac:dyDescent="0.25">
      <c r="A11" s="620"/>
      <c r="B11" s="546"/>
      <c r="C11" s="555"/>
      <c r="D11" s="555"/>
      <c r="E11" s="623"/>
      <c r="F11" s="546"/>
      <c r="G11" s="620"/>
      <c r="H11" s="546"/>
      <c r="I11" s="546"/>
      <c r="J11" s="546"/>
      <c r="K11" s="546"/>
      <c r="L11" s="546"/>
      <c r="M11" s="622"/>
      <c r="N11" s="559"/>
    </row>
    <row r="12" spans="1:14" ht="22.5" customHeight="1" x14ac:dyDescent="0.25">
      <c r="A12" s="620"/>
      <c r="B12" s="546"/>
      <c r="C12" s="555"/>
      <c r="D12" s="555"/>
      <c r="E12" s="623"/>
      <c r="F12" s="546"/>
      <c r="G12" s="620"/>
      <c r="H12" s="546"/>
      <c r="I12" s="546"/>
      <c r="J12" s="546"/>
      <c r="K12" s="546"/>
      <c r="L12" s="546"/>
      <c r="M12" s="622"/>
      <c r="N12" s="559"/>
    </row>
    <row r="13" spans="1:14" ht="41.25" customHeight="1" x14ac:dyDescent="0.3">
      <c r="A13" s="620"/>
      <c r="B13" s="546"/>
      <c r="C13" s="552" t="s">
        <v>64</v>
      </c>
      <c r="D13" s="546"/>
      <c r="E13" s="622"/>
      <c r="F13" s="546"/>
      <c r="G13" s="620"/>
      <c r="H13" s="546"/>
      <c r="I13" s="546"/>
      <c r="J13" s="546"/>
      <c r="K13" s="546"/>
      <c r="L13" s="546"/>
      <c r="M13" s="622"/>
      <c r="N13" s="559"/>
    </row>
    <row r="14" spans="1:14" ht="22.5" customHeight="1" x14ac:dyDescent="0.4">
      <c r="A14" s="620"/>
      <c r="B14" s="546"/>
      <c r="C14" s="554"/>
      <c r="D14" s="546"/>
      <c r="E14" s="622"/>
      <c r="F14" s="546"/>
      <c r="G14" s="620"/>
      <c r="H14" s="546"/>
      <c r="I14" s="546"/>
      <c r="J14" s="546"/>
      <c r="K14" s="546"/>
      <c r="L14" s="546"/>
      <c r="M14" s="622"/>
      <c r="N14" s="559"/>
    </row>
    <row r="15" spans="1:14" ht="22.5" customHeight="1" x14ac:dyDescent="0.4">
      <c r="A15" s="620"/>
      <c r="B15" s="546"/>
      <c r="C15" s="554"/>
      <c r="D15" s="546"/>
      <c r="E15" s="622"/>
      <c r="F15" s="546"/>
      <c r="G15" s="620"/>
      <c r="H15" s="546"/>
      <c r="I15" s="546"/>
      <c r="J15" s="546"/>
      <c r="K15" s="546"/>
      <c r="L15" s="546"/>
      <c r="M15" s="622"/>
      <c r="N15" s="559"/>
    </row>
    <row r="16" spans="1:14" ht="41.25" customHeight="1" x14ac:dyDescent="0.3">
      <c r="A16" s="620"/>
      <c r="B16" s="546"/>
      <c r="C16" s="546"/>
      <c r="D16" s="546"/>
      <c r="E16" s="622"/>
      <c r="F16" s="546"/>
      <c r="G16" s="620"/>
      <c r="H16" s="546"/>
      <c r="I16" s="552" t="s">
        <v>128</v>
      </c>
      <c r="J16" s="546"/>
      <c r="K16" s="546"/>
      <c r="L16" s="546"/>
      <c r="M16" s="622"/>
      <c r="N16" s="559"/>
    </row>
    <row r="17" spans="1:14" ht="41.25" customHeight="1" x14ac:dyDescent="0.4">
      <c r="A17" s="620"/>
      <c r="B17" s="546"/>
      <c r="C17" s="546"/>
      <c r="D17" s="546"/>
      <c r="E17" s="622"/>
      <c r="F17" s="546"/>
      <c r="G17" s="620"/>
      <c r="H17" s="546"/>
      <c r="I17" s="554"/>
      <c r="J17" s="546"/>
      <c r="K17" s="546"/>
      <c r="L17" s="546"/>
      <c r="M17" s="622"/>
      <c r="N17" s="559"/>
    </row>
    <row r="18" spans="1:14" ht="22.5" customHeight="1" x14ac:dyDescent="0.25">
      <c r="A18" s="620"/>
      <c r="B18" s="546"/>
      <c r="C18" s="546"/>
      <c r="D18" s="546"/>
      <c r="E18" s="622"/>
      <c r="F18" s="546"/>
      <c r="G18" s="620"/>
      <c r="H18" s="546"/>
      <c r="I18" s="546"/>
      <c r="J18" s="546"/>
      <c r="K18" s="546"/>
      <c r="L18" s="546"/>
      <c r="M18" s="622"/>
      <c r="N18" s="559"/>
    </row>
    <row r="19" spans="1:14" ht="41.25" customHeight="1" x14ac:dyDescent="0.4">
      <c r="A19" s="620"/>
      <c r="B19" s="546"/>
      <c r="C19" s="546"/>
      <c r="D19" s="546"/>
      <c r="E19" s="622"/>
      <c r="F19" s="546"/>
      <c r="G19" s="620"/>
      <c r="H19" s="546"/>
      <c r="I19" s="554"/>
      <c r="J19" s="546"/>
      <c r="K19" s="546"/>
      <c r="L19" s="546"/>
      <c r="M19" s="622"/>
      <c r="N19" s="559"/>
    </row>
    <row r="20" spans="1:14" ht="22.5" customHeight="1" x14ac:dyDescent="0.25">
      <c r="A20" s="620"/>
      <c r="B20" s="546"/>
      <c r="C20" s="556"/>
      <c r="D20" s="556"/>
      <c r="E20" s="624"/>
      <c r="F20" s="546"/>
      <c r="G20" s="620"/>
      <c r="H20" s="546"/>
      <c r="I20" s="546"/>
      <c r="J20" s="546"/>
      <c r="K20" s="546"/>
      <c r="L20" s="546"/>
      <c r="M20" s="622"/>
      <c r="N20" s="559"/>
    </row>
    <row r="21" spans="1:14" ht="41.25" customHeight="1" thickBot="1" x14ac:dyDescent="0.35">
      <c r="A21" s="620"/>
      <c r="B21" s="546"/>
      <c r="C21" s="552" t="s">
        <v>118</v>
      </c>
      <c r="D21" s="557"/>
      <c r="E21" s="625"/>
      <c r="F21" s="559"/>
      <c r="G21" s="627"/>
      <c r="H21" s="628"/>
      <c r="I21" s="628"/>
      <c r="J21" s="628"/>
      <c r="K21" s="628"/>
      <c r="L21" s="628"/>
      <c r="M21" s="629"/>
      <c r="N21" s="559"/>
    </row>
    <row r="22" spans="1:14" ht="21.75" customHeight="1" thickTop="1" x14ac:dyDescent="0.25">
      <c r="A22" s="620"/>
      <c r="B22" s="546"/>
      <c r="C22" s="558"/>
      <c r="D22" s="558"/>
      <c r="E22" s="626"/>
      <c r="F22" s="559"/>
      <c r="G22" s="559"/>
      <c r="H22" s="559"/>
      <c r="I22" s="559"/>
      <c r="J22" s="559"/>
      <c r="K22" s="559"/>
      <c r="L22" s="559"/>
      <c r="M22" s="559"/>
      <c r="N22" s="559"/>
    </row>
    <row r="23" spans="1:14" ht="174.75" customHeight="1" x14ac:dyDescent="0.25">
      <c r="A23" s="620"/>
      <c r="B23" s="546"/>
      <c r="C23" s="546"/>
      <c r="D23" s="546"/>
      <c r="E23" s="622"/>
      <c r="F23" s="559"/>
      <c r="G23" s="559"/>
      <c r="H23" s="559"/>
      <c r="I23" s="559"/>
      <c r="J23" s="559"/>
      <c r="K23" s="559"/>
      <c r="L23" s="559"/>
      <c r="M23" s="559"/>
      <c r="N23" s="559"/>
    </row>
    <row r="24" spans="1:14" ht="22.5" customHeight="1" x14ac:dyDescent="0.25">
      <c r="A24" s="620"/>
      <c r="B24" s="546"/>
      <c r="C24" s="546"/>
      <c r="D24" s="546"/>
      <c r="E24" s="622"/>
      <c r="F24" s="559"/>
      <c r="G24" s="559"/>
      <c r="H24" s="559"/>
      <c r="I24" s="559"/>
      <c r="J24" s="559"/>
      <c r="K24" s="559"/>
      <c r="L24" s="559"/>
      <c r="M24" s="559"/>
      <c r="N24" s="559"/>
    </row>
    <row r="25" spans="1:14" ht="15.75" thickBot="1" x14ac:dyDescent="0.3">
      <c r="A25" s="627"/>
      <c r="B25" s="628"/>
      <c r="C25" s="628"/>
      <c r="D25" s="628"/>
      <c r="E25" s="629"/>
      <c r="F25" s="559"/>
      <c r="G25" s="559"/>
      <c r="H25" s="559"/>
      <c r="I25" s="559"/>
      <c r="J25" s="559"/>
      <c r="K25" s="559"/>
      <c r="L25" s="559"/>
      <c r="M25" s="559"/>
      <c r="N25" s="559"/>
    </row>
    <row r="26" spans="1:14" ht="15.75" thickTop="1" x14ac:dyDescent="0.25">
      <c r="A26" s="559"/>
      <c r="B26" s="559"/>
      <c r="C26" s="546"/>
      <c r="D26" s="546"/>
      <c r="E26" s="546"/>
      <c r="F26" s="559"/>
      <c r="G26" s="559"/>
      <c r="H26" s="559"/>
      <c r="I26" s="559"/>
      <c r="J26" s="559"/>
      <c r="K26" s="559"/>
      <c r="L26" s="559"/>
      <c r="M26" s="559"/>
      <c r="N26" s="559"/>
    </row>
    <row r="27" spans="1:14" x14ac:dyDescent="0.25">
      <c r="A27" s="559"/>
      <c r="B27" s="559"/>
      <c r="C27" s="546"/>
      <c r="D27" s="546"/>
      <c r="E27" s="546"/>
      <c r="F27" s="559"/>
      <c r="G27" s="559"/>
      <c r="H27" s="559"/>
      <c r="I27" s="559"/>
      <c r="J27" s="559"/>
      <c r="K27" s="559"/>
      <c r="L27" s="559"/>
      <c r="M27" s="559"/>
      <c r="N27" s="559"/>
    </row>
    <row r="28" spans="1:14" x14ac:dyDescent="0.25">
      <c r="A28" s="559"/>
      <c r="B28" s="559"/>
      <c r="C28" s="559"/>
      <c r="D28" s="559"/>
      <c r="E28" s="546"/>
      <c r="F28" s="559"/>
      <c r="G28" s="559"/>
      <c r="H28" s="559"/>
      <c r="I28" s="559"/>
      <c r="J28" s="559"/>
      <c r="K28" s="559"/>
      <c r="L28" s="559"/>
      <c r="M28" s="559"/>
      <c r="N28" s="559"/>
    </row>
    <row r="29" spans="1:14" x14ac:dyDescent="0.25">
      <c r="C29"/>
      <c r="D29"/>
    </row>
    <row r="30" spans="1:14" ht="15" customHeight="1" x14ac:dyDescent="0.25">
      <c r="C30"/>
      <c r="D30"/>
    </row>
  </sheetData>
  <phoneticPr fontId="19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5</xdr:col>
                    <xdr:colOff>533400</xdr:colOff>
                    <xdr:row>1</xdr:row>
                    <xdr:rowOff>95250</xdr:rowOff>
                  </from>
                  <to>
                    <xdr:col>5</xdr:col>
                    <xdr:colOff>1390650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5</xdr:col>
                    <xdr:colOff>533400</xdr:colOff>
                    <xdr:row>2</xdr:row>
                    <xdr:rowOff>85725</xdr:rowOff>
                  </from>
                  <to>
                    <xdr:col>5</xdr:col>
                    <xdr:colOff>1390650</xdr:colOff>
                    <xdr:row>3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AOUT_2022</vt:lpstr>
      <vt:lpstr>MINI-MAXI</vt:lpstr>
      <vt:lpstr>MOIS</vt:lpstr>
      <vt:lpstr>CONSOLE</vt:lpstr>
      <vt:lpstr>GRAPHIQUES</vt:lpstr>
    </vt:vector>
  </TitlesOfParts>
  <Company>Particulier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2022-07-31T17:09:48Z</cp:lastPrinted>
  <dcterms:created xsi:type="dcterms:W3CDTF">2010-02-04T09:20:42Z</dcterms:created>
  <dcterms:modified xsi:type="dcterms:W3CDTF">2024-05-19T16:41:00Z</dcterms:modified>
</cp:coreProperties>
</file>