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F6D4A8E7-1EE9-4143-8957-6F5002EDD075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3" i="83" l="1"/>
  <c r="BO73" i="83"/>
  <c r="BP75" i="83"/>
  <c r="BP78" i="83" l="1"/>
  <c r="BQ78" i="83" l="1"/>
  <c r="BO78" i="83"/>
  <c r="BN78" i="83"/>
  <c r="BM78" i="83"/>
  <c r="BL78" i="83"/>
  <c r="BK78" i="83"/>
  <c r="BJ78" i="83"/>
  <c r="BI78" i="83"/>
  <c r="AA14" i="114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E2" i="116"/>
  <c r="D3" i="116"/>
  <c r="D2" i="116"/>
  <c r="E3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<sst xmlns="http://schemas.openxmlformats.org/spreadsheetml/2006/main" count="1499" uniqueCount="253">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</sst>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16.063636363636366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16.063636363636366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0.1</c:v>
                </c:pt>
                <c:pt idx="654">
                  <c:v>0.1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84</c:v>
                </c:pt>
                <c:pt idx="648">
                  <c:v>84</c:v>
                </c:pt>
                <c:pt idx="649">
                  <c:v>85</c:v>
                </c:pt>
                <c:pt idx="650">
                  <c:v>86</c:v>
                </c:pt>
                <c:pt idx="651">
                  <c:v>87</c:v>
                </c:pt>
                <c:pt idx="652">
                  <c:v>87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  <c:pt idx="528">
                  <c:v>11.1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11.2</c:v>
                </c:pt>
                <c:pt idx="533">
                  <c:v>11.3</c:v>
                </c:pt>
                <c:pt idx="534">
                  <c:v>11.3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11.3</c:v>
                </c:pt>
                <c:pt idx="541">
                  <c:v>11.3</c:v>
                </c:pt>
                <c:pt idx="542">
                  <c:v>11.3</c:v>
                </c:pt>
                <c:pt idx="543">
                  <c:v>11.3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11.5</c:v>
                </c:pt>
                <c:pt idx="555">
                  <c:v>11.5</c:v>
                </c:pt>
                <c:pt idx="556">
                  <c:v>11.5</c:v>
                </c:pt>
                <c:pt idx="557">
                  <c:v>11.6</c:v>
                </c:pt>
                <c:pt idx="558">
                  <c:v>11.6</c:v>
                </c:pt>
                <c:pt idx="559">
                  <c:v>11.6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11.6</c:v>
                </c:pt>
                <c:pt idx="566">
                  <c:v>11.6</c:v>
                </c:pt>
                <c:pt idx="567">
                  <c:v>11.6</c:v>
                </c:pt>
                <c:pt idx="568">
                  <c:v>11.7</c:v>
                </c:pt>
                <c:pt idx="569">
                  <c:v>11.7</c:v>
                </c:pt>
                <c:pt idx="570">
                  <c:v>11.7</c:v>
                </c:pt>
                <c:pt idx="571">
                  <c:v>11.7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11.7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11.7</c:v>
                </c:pt>
                <c:pt idx="583">
                  <c:v>11.7</c:v>
                </c:pt>
                <c:pt idx="584">
                  <c:v>11.7</c:v>
                </c:pt>
                <c:pt idx="585">
                  <c:v>11.7</c:v>
                </c:pt>
                <c:pt idx="586">
                  <c:v>11.7</c:v>
                </c:pt>
                <c:pt idx="587">
                  <c:v>11.7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11.7</c:v>
                </c:pt>
                <c:pt idx="595">
                  <c:v>11.7</c:v>
                </c:pt>
                <c:pt idx="596">
                  <c:v>11.7</c:v>
                </c:pt>
                <c:pt idx="597">
                  <c:v>11.7</c:v>
                </c:pt>
                <c:pt idx="598">
                  <c:v>11.7</c:v>
                </c:pt>
                <c:pt idx="599">
                  <c:v>11.7</c:v>
                </c:pt>
                <c:pt idx="600">
                  <c:v>11.7</c:v>
                </c:pt>
                <c:pt idx="601">
                  <c:v>11.7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11.9</c:v>
                </c:pt>
                <c:pt idx="611">
                  <c:v>11.9</c:v>
                </c:pt>
                <c:pt idx="612">
                  <c:v>11.9</c:v>
                </c:pt>
                <c:pt idx="613">
                  <c:v>11.9</c:v>
                </c:pt>
                <c:pt idx="614">
                  <c:v>11.9</c:v>
                </c:pt>
                <c:pt idx="615">
                  <c:v>11.9</c:v>
                </c:pt>
                <c:pt idx="616">
                  <c:v>11.9</c:v>
                </c:pt>
                <c:pt idx="617">
                  <c:v>11.9</c:v>
                </c:pt>
                <c:pt idx="618">
                  <c:v>11.9</c:v>
                </c:pt>
                <c:pt idx="619">
                  <c:v>11.9</c:v>
                </c:pt>
                <c:pt idx="620">
                  <c:v>11.9</c:v>
                </c:pt>
                <c:pt idx="621">
                  <c:v>11.9</c:v>
                </c:pt>
                <c:pt idx="622">
                  <c:v>11.9</c:v>
                </c:pt>
                <c:pt idx="623">
                  <c:v>12</c:v>
                </c:pt>
                <c:pt idx="624">
                  <c:v>12.1</c:v>
                </c:pt>
                <c:pt idx="625">
                  <c:v>12.1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12.3</c:v>
                </c:pt>
                <c:pt idx="630">
                  <c:v>12.3</c:v>
                </c:pt>
                <c:pt idx="631">
                  <c:v>12.3</c:v>
                </c:pt>
                <c:pt idx="632">
                  <c:v>12.3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12.4</c:v>
                </c:pt>
                <c:pt idx="637">
                  <c:v>12.4</c:v>
                </c:pt>
                <c:pt idx="638">
                  <c:v>12.4</c:v>
                </c:pt>
                <c:pt idx="639">
                  <c:v>12.4</c:v>
                </c:pt>
                <c:pt idx="640">
                  <c:v>12.4</c:v>
                </c:pt>
                <c:pt idx="641">
                  <c:v>12.4</c:v>
                </c:pt>
                <c:pt idx="642">
                  <c:v>12.3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12.1</c:v>
                </c:pt>
                <c:pt idx="647">
                  <c:v>12</c:v>
                </c:pt>
                <c:pt idx="648">
                  <c:v>11.9</c:v>
                </c:pt>
                <c:pt idx="649">
                  <c:v>11.8</c:v>
                </c:pt>
                <c:pt idx="650">
                  <c:v>11.7</c:v>
                </c:pt>
                <c:pt idx="651">
                  <c:v>11.6</c:v>
                </c:pt>
                <c:pt idx="652">
                  <c:v>11.5</c:v>
                </c:pt>
                <c:pt idx="653">
                  <c:v>11.5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11.4</c:v>
                </c:pt>
                <c:pt idx="661">
                  <c:v>11.4</c:v>
                </c:pt>
                <c:pt idx="662">
                  <c:v>11.4</c:v>
                </c:pt>
                <c:pt idx="663">
                  <c:v>11.4</c:v>
                </c:pt>
                <c:pt idx="664">
                  <c:v>11.4</c:v>
                </c:pt>
                <c:pt idx="665">
                  <c:v>11.4</c:v>
                </c:pt>
                <c:pt idx="666">
                  <c:v>11.4</c:v>
                </c:pt>
                <c:pt idx="667">
                  <c:v>11.4</c:v>
                </c:pt>
                <c:pt idx="668">
                  <c:v>11.4</c:v>
                </c:pt>
                <c:pt idx="669">
                  <c:v>11.4</c:v>
                </c:pt>
                <c:pt idx="670">
                  <c:v>11.3</c:v>
                </c:pt>
                <c:pt idx="671">
                  <c:v>11.3</c:v>
                </c:pt>
                <c:pt idx="672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  <c:pt idx="528">
                  <c:v>7.6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5.4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10.4</c:v>
                </c:pt>
                <c:pt idx="535">
                  <c:v>5.8</c:v>
                </c:pt>
                <c:pt idx="536">
                  <c:v>7.6</c:v>
                </c:pt>
                <c:pt idx="537">
                  <c:v>12.2</c:v>
                </c:pt>
                <c:pt idx="538">
                  <c:v>13.3</c:v>
                </c:pt>
                <c:pt idx="539">
                  <c:v>10.1</c:v>
                </c:pt>
                <c:pt idx="540">
                  <c:v>7.2</c:v>
                </c:pt>
                <c:pt idx="541">
                  <c:v>7.9</c:v>
                </c:pt>
                <c:pt idx="542">
                  <c:v>7.9</c:v>
                </c:pt>
                <c:pt idx="543">
                  <c:v>9</c:v>
                </c:pt>
                <c:pt idx="544">
                  <c:v>13.7</c:v>
                </c:pt>
                <c:pt idx="545">
                  <c:v>9.6999999999999993</c:v>
                </c:pt>
                <c:pt idx="546">
                  <c:v>7.6</c:v>
                </c:pt>
                <c:pt idx="547">
                  <c:v>13.7</c:v>
                </c:pt>
                <c:pt idx="548">
                  <c:v>6.8</c:v>
                </c:pt>
                <c:pt idx="549">
                  <c:v>8.6</c:v>
                </c:pt>
                <c:pt idx="550">
                  <c:v>9</c:v>
                </c:pt>
                <c:pt idx="551">
                  <c:v>7.2</c:v>
                </c:pt>
                <c:pt idx="552">
                  <c:v>9</c:v>
                </c:pt>
                <c:pt idx="553">
                  <c:v>10.4</c:v>
                </c:pt>
                <c:pt idx="554">
                  <c:v>5.4</c:v>
                </c:pt>
                <c:pt idx="555">
                  <c:v>11.2</c:v>
                </c:pt>
                <c:pt idx="556">
                  <c:v>9</c:v>
                </c:pt>
                <c:pt idx="557">
                  <c:v>13.3</c:v>
                </c:pt>
                <c:pt idx="558">
                  <c:v>10.4</c:v>
                </c:pt>
                <c:pt idx="559">
                  <c:v>7.9</c:v>
                </c:pt>
                <c:pt idx="560">
                  <c:v>13.7</c:v>
                </c:pt>
                <c:pt idx="561">
                  <c:v>16.600000000000001</c:v>
                </c:pt>
                <c:pt idx="562">
                  <c:v>8.3000000000000007</c:v>
                </c:pt>
                <c:pt idx="563">
                  <c:v>15.5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7.2</c:v>
                </c:pt>
                <c:pt idx="567">
                  <c:v>10.1</c:v>
                </c:pt>
                <c:pt idx="568">
                  <c:v>9.4</c:v>
                </c:pt>
                <c:pt idx="569">
                  <c:v>6.1</c:v>
                </c:pt>
                <c:pt idx="570">
                  <c:v>9</c:v>
                </c:pt>
                <c:pt idx="571">
                  <c:v>11.2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6.8</c:v>
                </c:pt>
                <c:pt idx="576">
                  <c:v>10.1</c:v>
                </c:pt>
                <c:pt idx="577">
                  <c:v>9</c:v>
                </c:pt>
                <c:pt idx="578">
                  <c:v>5</c:v>
                </c:pt>
                <c:pt idx="579">
                  <c:v>7.2</c:v>
                </c:pt>
                <c:pt idx="580">
                  <c:v>11.2</c:v>
                </c:pt>
                <c:pt idx="581">
                  <c:v>10.8</c:v>
                </c:pt>
                <c:pt idx="582">
                  <c:v>6.8</c:v>
                </c:pt>
                <c:pt idx="583">
                  <c:v>8.3000000000000007</c:v>
                </c:pt>
                <c:pt idx="584">
                  <c:v>10.8</c:v>
                </c:pt>
                <c:pt idx="585">
                  <c:v>7.9</c:v>
                </c:pt>
                <c:pt idx="586">
                  <c:v>7.6</c:v>
                </c:pt>
                <c:pt idx="587">
                  <c:v>7.9</c:v>
                </c:pt>
                <c:pt idx="588">
                  <c:v>12.2</c:v>
                </c:pt>
                <c:pt idx="589">
                  <c:v>10.4</c:v>
                </c:pt>
                <c:pt idx="590">
                  <c:v>19.100000000000001</c:v>
                </c:pt>
                <c:pt idx="591">
                  <c:v>12.6</c:v>
                </c:pt>
                <c:pt idx="592">
                  <c:v>9.6999999999999993</c:v>
                </c:pt>
                <c:pt idx="593">
                  <c:v>8.3000000000000007</c:v>
                </c:pt>
                <c:pt idx="594">
                  <c:v>10.4</c:v>
                </c:pt>
                <c:pt idx="595">
                  <c:v>7.6</c:v>
                </c:pt>
                <c:pt idx="596">
                  <c:v>6.1</c:v>
                </c:pt>
                <c:pt idx="597">
                  <c:v>14</c:v>
                </c:pt>
                <c:pt idx="598">
                  <c:v>8.6</c:v>
                </c:pt>
                <c:pt idx="599">
                  <c:v>9.4</c:v>
                </c:pt>
                <c:pt idx="600">
                  <c:v>11.2</c:v>
                </c:pt>
                <c:pt idx="601">
                  <c:v>6.8</c:v>
                </c:pt>
                <c:pt idx="602">
                  <c:v>6.1</c:v>
                </c:pt>
                <c:pt idx="603">
                  <c:v>7.6</c:v>
                </c:pt>
                <c:pt idx="604">
                  <c:v>8.6</c:v>
                </c:pt>
                <c:pt idx="605">
                  <c:v>9</c:v>
                </c:pt>
                <c:pt idx="606">
                  <c:v>6.5</c:v>
                </c:pt>
                <c:pt idx="607">
                  <c:v>6.8</c:v>
                </c:pt>
                <c:pt idx="608">
                  <c:v>7.6</c:v>
                </c:pt>
                <c:pt idx="609">
                  <c:v>7.6</c:v>
                </c:pt>
                <c:pt idx="610">
                  <c:v>5.8</c:v>
                </c:pt>
                <c:pt idx="611">
                  <c:v>4.3</c:v>
                </c:pt>
                <c:pt idx="612">
                  <c:v>10.1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5.8</c:v>
                </c:pt>
                <c:pt idx="617">
                  <c:v>7.9</c:v>
                </c:pt>
                <c:pt idx="618">
                  <c:v>7.9</c:v>
                </c:pt>
                <c:pt idx="619">
                  <c:v>5.4</c:v>
                </c:pt>
                <c:pt idx="620">
                  <c:v>6.8</c:v>
                </c:pt>
                <c:pt idx="621">
                  <c:v>7.6</c:v>
                </c:pt>
                <c:pt idx="622">
                  <c:v>10.1</c:v>
                </c:pt>
                <c:pt idx="623">
                  <c:v>8.3000000000000007</c:v>
                </c:pt>
                <c:pt idx="624">
                  <c:v>6.5</c:v>
                </c:pt>
                <c:pt idx="625">
                  <c:v>10.1</c:v>
                </c:pt>
                <c:pt idx="626">
                  <c:v>6.5</c:v>
                </c:pt>
                <c:pt idx="627">
                  <c:v>8.3000000000000007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7.9</c:v>
                </c:pt>
                <c:pt idx="631">
                  <c:v>9</c:v>
                </c:pt>
                <c:pt idx="632">
                  <c:v>9.6999999999999993</c:v>
                </c:pt>
                <c:pt idx="633">
                  <c:v>7.2</c:v>
                </c:pt>
                <c:pt idx="634">
                  <c:v>10.1</c:v>
                </c:pt>
                <c:pt idx="635">
                  <c:v>8.6</c:v>
                </c:pt>
                <c:pt idx="636">
                  <c:v>5.4</c:v>
                </c:pt>
                <c:pt idx="637">
                  <c:v>6.8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14.8</c:v>
                </c:pt>
                <c:pt idx="643">
                  <c:v>8.3000000000000007</c:v>
                </c:pt>
                <c:pt idx="644">
                  <c:v>11.9</c:v>
                </c:pt>
                <c:pt idx="645">
                  <c:v>12.2</c:v>
                </c:pt>
                <c:pt idx="646">
                  <c:v>15.5</c:v>
                </c:pt>
                <c:pt idx="647">
                  <c:v>9</c:v>
                </c:pt>
                <c:pt idx="648">
                  <c:v>8.6</c:v>
                </c:pt>
                <c:pt idx="649">
                  <c:v>11.2</c:v>
                </c:pt>
                <c:pt idx="650">
                  <c:v>13</c:v>
                </c:pt>
                <c:pt idx="651">
                  <c:v>12.2</c:v>
                </c:pt>
                <c:pt idx="652">
                  <c:v>10.8</c:v>
                </c:pt>
                <c:pt idx="653">
                  <c:v>10.1</c:v>
                </c:pt>
                <c:pt idx="654">
                  <c:v>9</c:v>
                </c:pt>
                <c:pt idx="655">
                  <c:v>9.4</c:v>
                </c:pt>
                <c:pt idx="656">
                  <c:v>5.4</c:v>
                </c:pt>
                <c:pt idx="657">
                  <c:v>18.7</c:v>
                </c:pt>
                <c:pt idx="658">
                  <c:v>9.4</c:v>
                </c:pt>
                <c:pt idx="659">
                  <c:v>10.8</c:v>
                </c:pt>
                <c:pt idx="660">
                  <c:v>15.5</c:v>
                </c:pt>
                <c:pt idx="661">
                  <c:v>9.4</c:v>
                </c:pt>
                <c:pt idx="662">
                  <c:v>12.2</c:v>
                </c:pt>
                <c:pt idx="663">
                  <c:v>12.2</c:v>
                </c:pt>
                <c:pt idx="664">
                  <c:v>7.9</c:v>
                </c:pt>
                <c:pt idx="665">
                  <c:v>8.3000000000000007</c:v>
                </c:pt>
                <c:pt idx="666">
                  <c:v>7.6</c:v>
                </c:pt>
                <c:pt idx="667">
                  <c:v>9.4</c:v>
                </c:pt>
                <c:pt idx="668">
                  <c:v>6.8</c:v>
                </c:pt>
                <c:pt idx="669">
                  <c:v>6.8</c:v>
                </c:pt>
                <c:pt idx="670">
                  <c:v>7.9</c:v>
                </c:pt>
                <c:pt idx="671">
                  <c:v>10.1</c:v>
                </c:pt>
                <c:pt idx="672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-3.6999999999999993</c:v>
                </c:pt>
                <c:pt idx="530">
                  <c:v>-3.6999999999999993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-3.6000000000000014</c:v>
                </c:pt>
                <c:pt idx="534">
                  <c:v>-3.6000000000000014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-3.4000000000000004</c:v>
                </c:pt>
                <c:pt idx="539">
                  <c:v>-3.4000000000000004</c:v>
                </c:pt>
                <c:pt idx="540">
                  <c:v>-3.3000000000000007</c:v>
                </c:pt>
                <c:pt idx="541">
                  <c:v>-3.3000000000000007</c:v>
                </c:pt>
                <c:pt idx="542">
                  <c:v>-3.3000000000000007</c:v>
                </c:pt>
                <c:pt idx="543">
                  <c:v>-3.2000000000000011</c:v>
                </c:pt>
                <c:pt idx="544">
                  <c:v>-3.3000000000000007</c:v>
                </c:pt>
                <c:pt idx="545">
                  <c:v>-3.2000000000000011</c:v>
                </c:pt>
                <c:pt idx="546">
                  <c:v>-3.2000000000000011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-3.0999999999999996</c:v>
                </c:pt>
                <c:pt idx="551">
                  <c:v>-3.0999999999999996</c:v>
                </c:pt>
                <c:pt idx="552">
                  <c:v>-1.0999999999999996</c:v>
                </c:pt>
                <c:pt idx="553">
                  <c:v>-1.0999999999999996</c:v>
                </c:pt>
                <c:pt idx="554">
                  <c:v>-1.0999999999999996</c:v>
                </c:pt>
                <c:pt idx="555">
                  <c:v>-1.0999999999999996</c:v>
                </c:pt>
                <c:pt idx="556">
                  <c:v>-1.0999999999999996</c:v>
                </c:pt>
                <c:pt idx="557">
                  <c:v>-1.1999999999999993</c:v>
                </c:pt>
                <c:pt idx="558">
                  <c:v>-1.1999999999999993</c:v>
                </c:pt>
                <c:pt idx="559">
                  <c:v>-1.1999999999999993</c:v>
                </c:pt>
                <c:pt idx="561">
                  <c:v>-1.1999999999999993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-0.79999999999999893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-0.79999999999999893</c:v>
                </c:pt>
                <c:pt idx="583">
                  <c:v>-0.79999999999999893</c:v>
                </c:pt>
                <c:pt idx="584">
                  <c:v>-0.79999999999999893</c:v>
                </c:pt>
                <c:pt idx="585">
                  <c:v>-0.79999999999999893</c:v>
                </c:pt>
                <c:pt idx="586">
                  <c:v>-0.79999999999999893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-0.80000000000000071</c:v>
                </c:pt>
                <c:pt idx="609">
                  <c:v>-0.80000000000000071</c:v>
                </c:pt>
                <c:pt idx="610">
                  <c:v>-0.80000000000000071</c:v>
                </c:pt>
                <c:pt idx="611">
                  <c:v>-0.80000000000000071</c:v>
                </c:pt>
                <c:pt idx="612">
                  <c:v>-2.7000000000000011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-2.5999999999999996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-2.8000000000000007</c:v>
                </c:pt>
                <c:pt idx="624">
                  <c:v>-2.7999999999999989</c:v>
                </c:pt>
                <c:pt idx="625">
                  <c:v>-2.7999999999999989</c:v>
                </c:pt>
                <c:pt idx="626">
                  <c:v>-2.8999999999999986</c:v>
                </c:pt>
                <c:pt idx="627">
                  <c:v>-2.8999999999999986</c:v>
                </c:pt>
                <c:pt idx="628">
                  <c:v>-2.8999999999999986</c:v>
                </c:pt>
                <c:pt idx="629">
                  <c:v>-3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-3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-2.8000000000000007</c:v>
                </c:pt>
                <c:pt idx="637">
                  <c:v>-2.7000000000000011</c:v>
                </c:pt>
                <c:pt idx="638">
                  <c:v>-2.7000000000000011</c:v>
                </c:pt>
                <c:pt idx="639">
                  <c:v>-2.5999999999999996</c:v>
                </c:pt>
                <c:pt idx="640">
                  <c:v>-2.5999999999999996</c:v>
                </c:pt>
                <c:pt idx="641">
                  <c:v>-2.5</c:v>
                </c:pt>
                <c:pt idx="642">
                  <c:v>-2.4000000000000004</c:v>
                </c:pt>
                <c:pt idx="643">
                  <c:v>-2.1999999999999993</c:v>
                </c:pt>
                <c:pt idx="644">
                  <c:v>-2.1999999999999993</c:v>
                </c:pt>
                <c:pt idx="645">
                  <c:v>-2.1999999999999993</c:v>
                </c:pt>
                <c:pt idx="646">
                  <c:v>-2.0999999999999996</c:v>
                </c:pt>
                <c:pt idx="647">
                  <c:v>-1.0999999999999996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-1.9000000000000004</c:v>
                </c:pt>
                <c:pt idx="654">
                  <c:v>-1.8000000000000007</c:v>
                </c:pt>
                <c:pt idx="655">
                  <c:v>-1.8000000000000007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-1.7000000000000011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-1.5999999999999996</c:v>
                </c:pt>
                <c:pt idx="667">
                  <c:v>-1.7000000000000011</c:v>
                </c:pt>
                <c:pt idx="668">
                  <c:v>-1.7000000000000011</c:v>
                </c:pt>
                <c:pt idx="669">
                  <c:v>-1.7000000000000011</c:v>
                </c:pt>
                <c:pt idx="670">
                  <c:v>-1.6000000000000014</c:v>
                </c:pt>
                <c:pt idx="671">
                  <c:v>-1.6000000000000014</c:v>
                </c:pt>
                <c:pt idx="672">
                  <c:v>-1.6000000000000014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  <c:pt idx="528">
                  <c:v>5220</c:v>
                </c:pt>
                <c:pt idx="529">
                  <c:v>5290</c:v>
                </c:pt>
                <c:pt idx="530">
                  <c:v>5420</c:v>
                </c:pt>
                <c:pt idx="531">
                  <c:v>5820</c:v>
                </c:pt>
                <c:pt idx="532">
                  <c:v>6110</c:v>
                </c:pt>
                <c:pt idx="533">
                  <c:v>6000</c:v>
                </c:pt>
                <c:pt idx="534">
                  <c:v>6070</c:v>
                </c:pt>
                <c:pt idx="535">
                  <c:v>6270</c:v>
                </c:pt>
                <c:pt idx="536">
                  <c:v>6380</c:v>
                </c:pt>
                <c:pt idx="537">
                  <c:v>6330</c:v>
                </c:pt>
                <c:pt idx="538">
                  <c:v>6390</c:v>
                </c:pt>
                <c:pt idx="539">
                  <c:v>6710</c:v>
                </c:pt>
                <c:pt idx="540">
                  <c:v>7080</c:v>
                </c:pt>
                <c:pt idx="541">
                  <c:v>7340</c:v>
                </c:pt>
                <c:pt idx="542">
                  <c:v>7550</c:v>
                </c:pt>
                <c:pt idx="543">
                  <c:v>7490</c:v>
                </c:pt>
                <c:pt idx="544">
                  <c:v>7230</c:v>
                </c:pt>
                <c:pt idx="545">
                  <c:v>6510</c:v>
                </c:pt>
                <c:pt idx="546">
                  <c:v>5890</c:v>
                </c:pt>
                <c:pt idx="547">
                  <c:v>5230</c:v>
                </c:pt>
                <c:pt idx="548">
                  <c:v>4840</c:v>
                </c:pt>
                <c:pt idx="549">
                  <c:v>4420</c:v>
                </c:pt>
                <c:pt idx="550">
                  <c:v>4290</c:v>
                </c:pt>
                <c:pt idx="551">
                  <c:v>4880</c:v>
                </c:pt>
                <c:pt idx="552">
                  <c:v>5700</c:v>
                </c:pt>
                <c:pt idx="553">
                  <c:v>5980</c:v>
                </c:pt>
                <c:pt idx="554">
                  <c:v>6060</c:v>
                </c:pt>
                <c:pt idx="555">
                  <c:v>6250</c:v>
                </c:pt>
                <c:pt idx="556">
                  <c:v>6330</c:v>
                </c:pt>
                <c:pt idx="557">
                  <c:v>6090</c:v>
                </c:pt>
                <c:pt idx="558">
                  <c:v>5670</c:v>
                </c:pt>
                <c:pt idx="559">
                  <c:v>5410</c:v>
                </c:pt>
                <c:pt idx="560">
                  <c:v>5270</c:v>
                </c:pt>
                <c:pt idx="561">
                  <c:v>5670</c:v>
                </c:pt>
                <c:pt idx="562">
                  <c:v>6840</c:v>
                </c:pt>
                <c:pt idx="563">
                  <c:v>7820</c:v>
                </c:pt>
                <c:pt idx="564">
                  <c:v>8270</c:v>
                </c:pt>
                <c:pt idx="565">
                  <c:v>8420</c:v>
                </c:pt>
                <c:pt idx="566">
                  <c:v>9140</c:v>
                </c:pt>
                <c:pt idx="567">
                  <c:v>9270</c:v>
                </c:pt>
                <c:pt idx="568">
                  <c:v>8530</c:v>
                </c:pt>
                <c:pt idx="569">
                  <c:v>8390</c:v>
                </c:pt>
                <c:pt idx="570">
                  <c:v>8490</c:v>
                </c:pt>
                <c:pt idx="571">
                  <c:v>7700</c:v>
                </c:pt>
                <c:pt idx="572">
                  <c:v>6680</c:v>
                </c:pt>
                <c:pt idx="573">
                  <c:v>6460</c:v>
                </c:pt>
                <c:pt idx="574">
                  <c:v>6860</c:v>
                </c:pt>
                <c:pt idx="575">
                  <c:v>6770</c:v>
                </c:pt>
                <c:pt idx="576">
                  <c:v>6400</c:v>
                </c:pt>
                <c:pt idx="577">
                  <c:v>6400</c:v>
                </c:pt>
                <c:pt idx="578">
                  <c:v>6170</c:v>
                </c:pt>
                <c:pt idx="579">
                  <c:v>5890</c:v>
                </c:pt>
                <c:pt idx="580">
                  <c:v>5700</c:v>
                </c:pt>
                <c:pt idx="581">
                  <c:v>5410</c:v>
                </c:pt>
                <c:pt idx="582">
                  <c:v>4830</c:v>
                </c:pt>
                <c:pt idx="583">
                  <c:v>4390</c:v>
                </c:pt>
                <c:pt idx="584">
                  <c:v>4280</c:v>
                </c:pt>
                <c:pt idx="585">
                  <c:v>4230</c:v>
                </c:pt>
                <c:pt idx="586">
                  <c:v>4180</c:v>
                </c:pt>
                <c:pt idx="587">
                  <c:v>4310</c:v>
                </c:pt>
                <c:pt idx="588">
                  <c:v>4650</c:v>
                </c:pt>
                <c:pt idx="589">
                  <c:v>5170</c:v>
                </c:pt>
                <c:pt idx="590">
                  <c:v>5710</c:v>
                </c:pt>
                <c:pt idx="591">
                  <c:v>6250</c:v>
                </c:pt>
                <c:pt idx="592">
                  <c:v>6120</c:v>
                </c:pt>
                <c:pt idx="593">
                  <c:v>5340</c:v>
                </c:pt>
                <c:pt idx="594">
                  <c:v>4730</c:v>
                </c:pt>
                <c:pt idx="595">
                  <c:v>4600</c:v>
                </c:pt>
                <c:pt idx="596">
                  <c:v>4700</c:v>
                </c:pt>
                <c:pt idx="597">
                  <c:v>4950</c:v>
                </c:pt>
                <c:pt idx="598">
                  <c:v>5350</c:v>
                </c:pt>
                <c:pt idx="599">
                  <c:v>5930</c:v>
                </c:pt>
                <c:pt idx="600">
                  <c:v>6560</c:v>
                </c:pt>
                <c:pt idx="601">
                  <c:v>7270</c:v>
                </c:pt>
                <c:pt idx="602">
                  <c:v>8010</c:v>
                </c:pt>
                <c:pt idx="603">
                  <c:v>8870</c:v>
                </c:pt>
                <c:pt idx="604">
                  <c:v>9550</c:v>
                </c:pt>
                <c:pt idx="605">
                  <c:v>9770</c:v>
                </c:pt>
                <c:pt idx="606">
                  <c:v>9850</c:v>
                </c:pt>
                <c:pt idx="607">
                  <c:v>9670</c:v>
                </c:pt>
                <c:pt idx="608">
                  <c:v>9330</c:v>
                </c:pt>
                <c:pt idx="609">
                  <c:v>8870</c:v>
                </c:pt>
                <c:pt idx="610">
                  <c:v>8390</c:v>
                </c:pt>
                <c:pt idx="611">
                  <c:v>7940</c:v>
                </c:pt>
                <c:pt idx="612">
                  <c:v>7350</c:v>
                </c:pt>
                <c:pt idx="613">
                  <c:v>6640</c:v>
                </c:pt>
                <c:pt idx="614">
                  <c:v>6100</c:v>
                </c:pt>
                <c:pt idx="615">
                  <c:v>5760</c:v>
                </c:pt>
                <c:pt idx="616">
                  <c:v>5620</c:v>
                </c:pt>
                <c:pt idx="617">
                  <c:v>5610</c:v>
                </c:pt>
                <c:pt idx="618">
                  <c:v>5770</c:v>
                </c:pt>
                <c:pt idx="619">
                  <c:v>6100</c:v>
                </c:pt>
                <c:pt idx="620">
                  <c:v>6480</c:v>
                </c:pt>
                <c:pt idx="621">
                  <c:v>6370</c:v>
                </c:pt>
                <c:pt idx="622">
                  <c:v>6220</c:v>
                </c:pt>
                <c:pt idx="623">
                  <c:v>6160</c:v>
                </c:pt>
                <c:pt idx="624">
                  <c:v>5960</c:v>
                </c:pt>
                <c:pt idx="625">
                  <c:v>5620</c:v>
                </c:pt>
                <c:pt idx="626">
                  <c:v>5600</c:v>
                </c:pt>
                <c:pt idx="627">
                  <c:v>6160</c:v>
                </c:pt>
                <c:pt idx="628">
                  <c:v>7000</c:v>
                </c:pt>
                <c:pt idx="629">
                  <c:v>8370</c:v>
                </c:pt>
                <c:pt idx="630">
                  <c:v>9850</c:v>
                </c:pt>
                <c:pt idx="631">
                  <c:v>10140</c:v>
                </c:pt>
                <c:pt idx="632">
                  <c:v>9730</c:v>
                </c:pt>
                <c:pt idx="633">
                  <c:v>9760</c:v>
                </c:pt>
                <c:pt idx="634">
                  <c:v>10150</c:v>
                </c:pt>
                <c:pt idx="635">
                  <c:v>10800</c:v>
                </c:pt>
                <c:pt idx="636">
                  <c:v>11030</c:v>
                </c:pt>
                <c:pt idx="637">
                  <c:v>10090</c:v>
                </c:pt>
                <c:pt idx="638">
                  <c:v>9220</c:v>
                </c:pt>
                <c:pt idx="639">
                  <c:v>9890</c:v>
                </c:pt>
                <c:pt idx="640">
                  <c:v>10570</c:v>
                </c:pt>
                <c:pt idx="641">
                  <c:v>10080</c:v>
                </c:pt>
                <c:pt idx="642">
                  <c:v>9180</c:v>
                </c:pt>
                <c:pt idx="643">
                  <c:v>8490</c:v>
                </c:pt>
                <c:pt idx="644">
                  <c:v>8130</c:v>
                </c:pt>
                <c:pt idx="645">
                  <c:v>7870</c:v>
                </c:pt>
                <c:pt idx="646">
                  <c:v>7550</c:v>
                </c:pt>
                <c:pt idx="647">
                  <c:v>6550</c:v>
                </c:pt>
                <c:pt idx="648">
                  <c:v>6710</c:v>
                </c:pt>
                <c:pt idx="649">
                  <c:v>7220</c:v>
                </c:pt>
                <c:pt idx="650">
                  <c:v>7600</c:v>
                </c:pt>
                <c:pt idx="651">
                  <c:v>7450</c:v>
                </c:pt>
                <c:pt idx="652">
                  <c:v>6950</c:v>
                </c:pt>
                <c:pt idx="653">
                  <c:v>7300</c:v>
                </c:pt>
                <c:pt idx="654">
                  <c:v>7240</c:v>
                </c:pt>
                <c:pt idx="655">
                  <c:v>7370</c:v>
                </c:pt>
                <c:pt idx="656">
                  <c:v>7600</c:v>
                </c:pt>
                <c:pt idx="657">
                  <c:v>7890</c:v>
                </c:pt>
                <c:pt idx="658">
                  <c:v>8100</c:v>
                </c:pt>
                <c:pt idx="659">
                  <c:v>8150</c:v>
                </c:pt>
                <c:pt idx="660">
                  <c:v>7760</c:v>
                </c:pt>
                <c:pt idx="661">
                  <c:v>6880</c:v>
                </c:pt>
                <c:pt idx="662">
                  <c:v>6180</c:v>
                </c:pt>
                <c:pt idx="663">
                  <c:v>6290</c:v>
                </c:pt>
                <c:pt idx="664">
                  <c:v>6540</c:v>
                </c:pt>
                <c:pt idx="665">
                  <c:v>6440</c:v>
                </c:pt>
                <c:pt idx="666">
                  <c:v>6180</c:v>
                </c:pt>
                <c:pt idx="667">
                  <c:v>5850</c:v>
                </c:pt>
                <c:pt idx="668">
                  <c:v>5670</c:v>
                </c:pt>
                <c:pt idx="669">
                  <c:v>5540</c:v>
                </c:pt>
                <c:pt idx="670">
                  <c:v>5170</c:v>
                </c:pt>
                <c:pt idx="671">
                  <c:v>4980</c:v>
                </c:pt>
                <c:pt idx="672">
                  <c:v>5170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11:37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142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8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8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20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217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216.5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216.5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FEF9462-3BAE-45A1-924E-F13C0A5C0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11:37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11:37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3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76</v>
      </c>
      <c r="L1" s="102"/>
      <c r="M1" s="101"/>
      <c r="N1" s="103" t="s">
        <v>75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</row>
    <row r="2" spans="2:55" ht="15.75" thickBot="1" x14ac:dyDescent="0.3">
      <c r="B2" s="217" t="s">
        <v>32</v>
      </c>
      <c r="C2" s="234"/>
      <c r="D2" s="222"/>
      <c r="E2" s="226" t="s">
        <v>34</v>
      </c>
      <c r="F2" s="226"/>
      <c r="G2" s="230"/>
      <c r="H2" s="192" t="s">
        <v>38</v>
      </c>
      <c r="I2" s="193"/>
      <c r="J2" s="194"/>
      <c r="K2" s="75" t="s">
        <v>39</v>
      </c>
      <c r="L2" s="77"/>
      <c r="M2" s="78"/>
      <c r="N2" s="79" t="s">
        <v>31</v>
      </c>
      <c r="O2" s="79"/>
      <c r="P2" s="80"/>
      <c r="Q2" s="695" t="s">
        <v>4</v>
      </c>
      <c r="R2" s="696"/>
      <c r="S2" s="696"/>
      <c r="T2" s="696"/>
      <c r="U2" s="697"/>
      <c r="W2" s="205"/>
      <c r="X2" s="206" t="s">
        <v>5</v>
      </c>
      <c r="Y2" s="207"/>
      <c r="Z2" s="89"/>
      <c r="AA2" s="237" t="s">
        <v>33</v>
      </c>
      <c r="AB2" s="238"/>
      <c r="AC2" s="239"/>
      <c r="AD2" s="238"/>
      <c r="AE2" s="240"/>
      <c r="AF2" s="238"/>
      <c r="AG2" s="241"/>
      <c r="AH2" s="5" t="s">
        <v>52</v>
      </c>
    </row>
    <row r="3" spans="2:55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2" t="s">
        <v>10</v>
      </c>
      <c r="R3" s="1"/>
      <c r="S3" s="213" t="s">
        <v>9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Février_2025!BA5</f>
        <v>5.9229166666666657</v>
      </c>
    </row>
    <row r="4" spans="2:55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682"/>
      <c r="R4" s="693"/>
      <c r="S4" s="249"/>
      <c r="T4" s="407"/>
      <c r="U4" s="249"/>
      <c r="V4" s="26"/>
      <c r="W4" s="277"/>
      <c r="X4" s="3"/>
      <c r="Y4" s="210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6">
        <f>$W$1450</f>
        <v>0</v>
      </c>
      <c r="AI4" s="435">
        <f>$W$1450/60/24</f>
        <v>0</v>
      </c>
    </row>
    <row r="5" spans="2:55" s="6" customFormat="1" ht="15.75" thickBot="1" x14ac:dyDescent="0.3">
      <c r="B5" s="220">
        <f>MIN(H9:H1448)</f>
        <v>1019.1</v>
      </c>
      <c r="C5" s="331">
        <f>MAX(C9:C1448)/100</f>
        <v>0.91</v>
      </c>
      <c r="D5" s="225">
        <f>VLOOKUP($B5,$H$9:$R$1448,11,0)</f>
        <v>0.41041666666666698</v>
      </c>
      <c r="E5" s="229">
        <f>MAX(H9:H1448)</f>
        <v>1024.5</v>
      </c>
      <c r="F5" s="31"/>
      <c r="G5" s="233">
        <f>VLOOKUP($E5,$H$9:$R$1448,11,0)</f>
        <v>1.38888888888889E-3</v>
      </c>
      <c r="H5" s="200">
        <f>MIN($E$9:$E$1448)</f>
        <v>10.1</v>
      </c>
      <c r="I5" s="201"/>
      <c r="J5" s="202">
        <f>VLOOKUP($H5,$E$9:$R$3327,14,0)</f>
        <v>0</v>
      </c>
      <c r="K5" s="454">
        <f>MIN($B$9:$B$1448)</f>
        <v>10.1</v>
      </c>
      <c r="L5" s="32"/>
      <c r="M5" s="373">
        <f>VLOOKUP($K5,$B$9:$R$1448,17,0)</f>
        <v>0</v>
      </c>
      <c r="N5" s="455">
        <f>MAX($B$9:$B$1448)</f>
        <v>12.4</v>
      </c>
      <c r="O5" s="33"/>
      <c r="P5" s="252">
        <f>VLOOKUP($N5,$B$9:$R$1448,17,0)</f>
        <v>0.43958333333333299</v>
      </c>
      <c r="Q5" s="682">
        <f>MAX($F$9:$G$1448)</f>
        <v>20.5</v>
      </c>
      <c r="R5" s="693"/>
      <c r="S5" s="426">
        <f>VLOOKUP($Q5,$G$9:$R$3327,12,0)</f>
        <v>0.19097222222222199</v>
      </c>
      <c r="T5" s="407"/>
      <c r="U5" s="682">
        <f>AVERAGE($F$9:$G$1448)</f>
        <v>7.4349925705794924</v>
      </c>
      <c r="V5" s="90" t="s">
        <v>46</v>
      </c>
      <c r="W5" s="277">
        <f>MAX($L$9:$L$1448)</f>
        <v>0.3</v>
      </c>
      <c r="X5" s="216"/>
      <c r="Y5" s="332">
        <f>V1450/60/24</f>
        <v>1.3888888888888888E-2</v>
      </c>
      <c r="Z5" s="85"/>
      <c r="AA5" s="242"/>
      <c r="AB5" s="329">
        <f>AA6+AC6</f>
        <v>1.3888888888888888E-2</v>
      </c>
      <c r="AC5" s="328"/>
      <c r="AD5" s="216"/>
      <c r="AE5" s="242"/>
      <c r="AF5" s="329">
        <f>AE6+AG6</f>
        <v>0</v>
      </c>
      <c r="AG5" s="486">
        <f>AB5+AF5</f>
        <v>1.3888888888888888E-2</v>
      </c>
      <c r="AH5" s="390">
        <f>$W$1450/60/24</f>
        <v>0</v>
      </c>
      <c r="AI5"/>
    </row>
    <row r="6" spans="2:55" ht="15.75" thickBot="1" x14ac:dyDescent="0.3">
      <c r="B6" s="221"/>
      <c r="C6" s="331"/>
      <c r="D6" s="224"/>
      <c r="E6" s="228"/>
      <c r="F6" s="30"/>
      <c r="G6" s="232"/>
      <c r="H6" s="86"/>
      <c r="I6" s="87"/>
      <c r="J6" s="88"/>
      <c r="K6" s="50"/>
      <c r="L6" s="29"/>
      <c r="M6" s="408"/>
      <c r="N6" s="74"/>
      <c r="O6" s="30"/>
      <c r="P6" s="72"/>
      <c r="Q6" s="214"/>
      <c r="R6" s="425">
        <v>19.399999999999999</v>
      </c>
      <c r="S6" s="215"/>
      <c r="T6" s="26"/>
      <c r="U6" s="250"/>
      <c r="V6" s="235" t="s">
        <v>44</v>
      </c>
      <c r="W6" s="465"/>
      <c r="X6" s="3"/>
      <c r="Y6" s="211"/>
      <c r="Z6" s="3"/>
      <c r="AA6" s="243">
        <f>SUM(V9:V428)/60/24</f>
        <v>0</v>
      </c>
      <c r="AB6" s="344"/>
      <c r="AC6" s="244">
        <f>SUM(V429:V728)/60/24</f>
        <v>1.3888888888888888E-2</v>
      </c>
      <c r="AD6" s="3"/>
      <c r="AE6" s="243">
        <f>SUM(V729:V1148)/60/24</f>
        <v>0</v>
      </c>
      <c r="AF6" s="3"/>
      <c r="AG6" s="244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3">
        <f>$C$5</f>
        <v>0.91</v>
      </c>
      <c r="D7" s="44"/>
      <c r="E7" s="305"/>
      <c r="F7" s="45"/>
      <c r="G7" s="44"/>
      <c r="H7" s="291"/>
      <c r="I7" s="58"/>
      <c r="J7" s="45"/>
      <c r="K7" s="45"/>
      <c r="L7" s="76"/>
      <c r="M7" s="464">
        <f>AVERAGE($B$9:$B$1448)</f>
        <v>10.836552748885579</v>
      </c>
      <c r="N7" s="461"/>
      <c r="O7" s="45"/>
      <c r="P7" s="45"/>
      <c r="Q7" s="46"/>
      <c r="R7" s="47"/>
      <c r="S7" s="48"/>
      <c r="U7" s="462"/>
      <c r="W7" s="90" t="s">
        <v>6</v>
      </c>
      <c r="AA7" s="485"/>
      <c r="AB7" s="485"/>
      <c r="AG7" s="484">
        <f>$AB$5+$AF$5</f>
        <v>1.3888888888888888E-2</v>
      </c>
      <c r="AH7" s="485"/>
      <c r="AJ7" s="255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9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1" t="s">
        <v>28</v>
      </c>
      <c r="C8" s="61" t="s">
        <v>29</v>
      </c>
      <c r="D8" s="359" t="s">
        <v>104</v>
      </c>
      <c r="E8" s="61" t="s">
        <v>16</v>
      </c>
      <c r="F8" s="61" t="s">
        <v>4</v>
      </c>
      <c r="G8" s="61" t="s">
        <v>121</v>
      </c>
      <c r="H8" s="61" t="s">
        <v>11</v>
      </c>
      <c r="I8" s="61" t="s">
        <v>105</v>
      </c>
      <c r="J8" s="61" t="s">
        <v>73</v>
      </c>
      <c r="K8" s="61" t="s">
        <v>30</v>
      </c>
      <c r="L8" s="61" t="s">
        <v>15</v>
      </c>
      <c r="M8" s="405" t="s">
        <v>40</v>
      </c>
      <c r="N8" s="405" t="s">
        <v>18</v>
      </c>
      <c r="O8" s="43" t="s">
        <v>41</v>
      </c>
      <c r="P8" s="95" t="s">
        <v>222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135</v>
      </c>
      <c r="AD8" s="495"/>
      <c r="AE8" s="236"/>
      <c r="AL8" s="688" t="s">
        <v>28</v>
      </c>
      <c r="AM8" s="688" t="s">
        <v>29</v>
      </c>
      <c r="AN8" s="694" t="s">
        <v>104</v>
      </c>
      <c r="AO8" s="688" t="s">
        <v>16</v>
      </c>
      <c r="AP8" s="687" t="s">
        <v>4</v>
      </c>
      <c r="AQ8" s="687" t="s">
        <v>121</v>
      </c>
      <c r="AR8" s="687" t="s">
        <v>11</v>
      </c>
      <c r="AS8" s="687" t="s">
        <v>105</v>
      </c>
      <c r="AT8" s="687" t="s">
        <v>73</v>
      </c>
      <c r="AU8" s="687" t="s">
        <v>30</v>
      </c>
      <c r="AV8" s="687" t="s">
        <v>15</v>
      </c>
      <c r="AW8" s="687" t="s">
        <v>40</v>
      </c>
      <c r="AX8" s="687" t="s">
        <v>18</v>
      </c>
      <c r="AY8" s="688" t="s">
        <v>41</v>
      </c>
      <c r="AZ8" s="689" t="s">
        <v>222</v>
      </c>
      <c r="BA8" s="689" t="s">
        <v>45</v>
      </c>
      <c r="BB8" s="687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4">
        <v>0</v>
      </c>
      <c r="S9" s="415" t="s">
        <v>249</v>
      </c>
      <c r="T9" s="384"/>
      <c r="U9" s="96"/>
      <c r="V9" s="42" t="str">
        <f>IF($K9&gt;0,1,"")</f>
        <v/>
      </c>
      <c r="W9" s="96"/>
      <c r="X9" s="416"/>
      <c r="Y9" s="5"/>
      <c r="Z9" s="684"/>
      <c r="AA9"/>
      <c r="AC9" s="5">
        <v>1</v>
      </c>
      <c r="AD9" s="54">
        <v>0</v>
      </c>
      <c r="AL9" s="691">
        <v>9.5</v>
      </c>
      <c r="AM9" s="691">
        <v>93</v>
      </c>
      <c r="AN9" s="691">
        <v>8.4</v>
      </c>
      <c r="AO9" s="691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5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5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0"/>
      <c r="Z11" s="307"/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61</v>
      </c>
      <c r="AJ11" s="338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5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4">
        <v>2.0833333333333298E-3</v>
      </c>
      <c r="T12" s="93"/>
      <c r="U12" s="96"/>
      <c r="V12" s="92" t="str">
        <f t="shared" si="0"/>
        <v/>
      </c>
      <c r="W12" s="96"/>
      <c r="X12" s="417"/>
      <c r="Y12" s="290">
        <v>45694</v>
      </c>
      <c r="Z12" s="307">
        <v>405</v>
      </c>
      <c r="AA12" s="5">
        <f t="shared" ref="AA12" si="1">Z12-Z11</f>
        <v>405</v>
      </c>
      <c r="AC12" s="5"/>
      <c r="AD12" s="54">
        <v>2.0833333333333298E-3</v>
      </c>
      <c r="AF12" s="306"/>
      <c r="AG12" s="337"/>
      <c r="AH12" s="338"/>
      <c r="AI12" s="339" t="s">
        <v>120</v>
      </c>
      <c r="AJ12" s="338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5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18"/>
      <c r="Y13" s="290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96</v>
      </c>
      <c r="AJ13" s="338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5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4">
        <v>3.4722222222222199E-3</v>
      </c>
      <c r="T14" s="93"/>
      <c r="U14" s="96"/>
      <c r="V14" s="92" t="str">
        <f t="shared" si="0"/>
        <v/>
      </c>
      <c r="W14" s="96"/>
      <c r="X14" s="418"/>
      <c r="Y14" s="290">
        <v>45704</v>
      </c>
      <c r="Z14" s="307">
        <v>421</v>
      </c>
      <c r="AA14" s="5">
        <f>Z14-Z13</f>
        <v>13</v>
      </c>
      <c r="AB14" s="53"/>
      <c r="AC14" s="5"/>
      <c r="AD14" s="54">
        <v>3.4722222222222199E-3</v>
      </c>
      <c r="AF14" s="306"/>
      <c r="AG14" s="340" t="s">
        <v>62</v>
      </c>
      <c r="AH14" s="341"/>
      <c r="AI14" s="342" t="s">
        <v>63</v>
      </c>
      <c r="AJ14" s="341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5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4">
        <v>4.1666666666666701E-3</v>
      </c>
      <c r="T15" s="93"/>
      <c r="U15" s="96"/>
      <c r="V15" s="92" t="str">
        <f t="shared" si="0"/>
        <v/>
      </c>
      <c r="W15" s="96"/>
      <c r="X15" s="419"/>
      <c r="Y15" s="290"/>
      <c r="Z15" s="307"/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64</v>
      </c>
      <c r="AJ15" s="333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5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4">
        <v>4.8611111111111103E-3</v>
      </c>
      <c r="T16" s="93"/>
      <c r="U16" s="96"/>
      <c r="V16" s="92" t="str">
        <f t="shared" si="0"/>
        <v/>
      </c>
      <c r="W16" s="96"/>
      <c r="X16" s="419"/>
      <c r="Y16" s="290"/>
      <c r="Z16" s="307"/>
      <c r="AB16" s="53"/>
      <c r="AC16" s="5"/>
      <c r="AD16" s="54">
        <v>4.8611111111111103E-3</v>
      </c>
      <c r="AF16" s="308" t="s">
        <v>97</v>
      </c>
      <c r="AG16" s="327" t="s">
        <v>6</v>
      </c>
      <c r="AH16" s="335"/>
      <c r="AI16" s="336" t="s">
        <v>140</v>
      </c>
      <c r="AJ16" s="335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5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4">
        <v>5.5555555555555601E-3</v>
      </c>
      <c r="T17" s="93"/>
      <c r="U17" s="96"/>
      <c r="V17" s="92" t="str">
        <f t="shared" si="0"/>
        <v/>
      </c>
      <c r="W17" s="96"/>
      <c r="X17" s="419"/>
      <c r="Y17" s="290"/>
      <c r="Z17" s="307"/>
      <c r="AB17" s="53"/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141</v>
      </c>
      <c r="AJ17" s="335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5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4">
        <v>6.2500000000000003E-3</v>
      </c>
      <c r="T18" s="93"/>
      <c r="U18" s="96"/>
      <c r="V18" s="92" t="str">
        <f t="shared" si="0"/>
        <v/>
      </c>
      <c r="W18" s="96"/>
      <c r="X18" s="419"/>
      <c r="Y18" s="290"/>
      <c r="Z18" s="307"/>
      <c r="AC18" s="5"/>
      <c r="AD18" s="54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5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4">
        <v>6.9444444444444397E-3</v>
      </c>
      <c r="T19" s="93"/>
      <c r="U19" s="96"/>
      <c r="V19" s="92" t="str">
        <f t="shared" si="0"/>
        <v/>
      </c>
      <c r="W19" s="96"/>
      <c r="X19" s="419"/>
      <c r="Y19" s="290"/>
      <c r="AC19" s="5">
        <v>6</v>
      </c>
      <c r="AD19" s="54">
        <v>6.9444444444444397E-3</v>
      </c>
      <c r="AG19" s="309"/>
      <c r="AH19" s="309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5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4">
        <v>7.6388888888888904E-3</v>
      </c>
      <c r="T20" s="93"/>
      <c r="U20" s="96"/>
      <c r="V20" s="92" t="str">
        <f t="shared" si="0"/>
        <v/>
      </c>
      <c r="W20" s="96"/>
      <c r="X20" s="419"/>
      <c r="AC20" s="5"/>
      <c r="AD20" s="54">
        <v>7.6388888888888904E-3</v>
      </c>
      <c r="AF20" s="309" t="s">
        <v>26</v>
      </c>
      <c r="AG20" s="321" t="s">
        <v>77</v>
      </c>
      <c r="AH20" s="309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5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4">
        <v>8.3333333333333297E-3</v>
      </c>
      <c r="T21" s="93"/>
      <c r="U21" s="96"/>
      <c r="V21" s="92" t="str">
        <f t="shared" si="0"/>
        <v/>
      </c>
      <c r="W21" s="96"/>
      <c r="X21" s="420"/>
      <c r="Y21" s="330"/>
      <c r="Z21" s="5"/>
      <c r="AC21" s="5">
        <v>7</v>
      </c>
      <c r="AD21" s="54">
        <v>8.3333333333333297E-3</v>
      </c>
      <c r="AF21" s="322"/>
      <c r="AG21" s="321" t="s">
        <v>78</v>
      </c>
      <c r="AH21" s="309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5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4">
        <v>9.0277777777777804E-3</v>
      </c>
      <c r="T22" s="93"/>
      <c r="U22" s="96"/>
      <c r="V22" s="92" t="str">
        <f t="shared" si="0"/>
        <v/>
      </c>
      <c r="W22" s="96"/>
      <c r="X22" s="420"/>
      <c r="Y22" s="330"/>
      <c r="AC22" s="5"/>
      <c r="AD22" s="54">
        <v>9.0277777777777804E-3</v>
      </c>
      <c r="AF22" s="322"/>
      <c r="AG22" s="321" t="s">
        <v>79</v>
      </c>
      <c r="AH22" s="309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5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0"/>
      <c r="Z23" s="307"/>
      <c r="AA23"/>
      <c r="AC23" s="5">
        <v>8</v>
      </c>
      <c r="AD23" s="54">
        <v>9.7222222222222206E-3</v>
      </c>
      <c r="AF23" s="322"/>
      <c r="AG23" s="321" t="s">
        <v>80</v>
      </c>
      <c r="AH23" s="309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5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0"/>
      <c r="Z24" s="307"/>
      <c r="AA24"/>
      <c r="AC24" s="5"/>
      <c r="AD24" s="54">
        <v>1.0416666666666701E-2</v>
      </c>
      <c r="AF24" s="322"/>
      <c r="AG24" s="321" t="s">
        <v>81</v>
      </c>
      <c r="AH24" s="309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5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4"/>
      <c r="Z25" s="307"/>
      <c r="AA25"/>
      <c r="AC25" s="5">
        <v>9</v>
      </c>
      <c r="AD25" s="54">
        <v>1.1111111111111099E-2</v>
      </c>
      <c r="AF25" s="322"/>
      <c r="AG25" s="321" t="s">
        <v>82</v>
      </c>
      <c r="AH25" s="309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5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0"/>
      <c r="Z26" s="307"/>
      <c r="AA26"/>
      <c r="AC26" s="5"/>
      <c r="AD26" s="54">
        <v>1.18055555555556E-2</v>
      </c>
      <c r="AF26" s="322"/>
      <c r="AG26" s="321" t="s">
        <v>83</v>
      </c>
      <c r="AH26" s="309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5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0"/>
      <c r="Z27" s="307"/>
      <c r="AA27"/>
      <c r="AC27" s="5">
        <v>10</v>
      </c>
      <c r="AD27" s="54">
        <v>1.2500000000000001E-2</v>
      </c>
      <c r="AF27" s="322"/>
      <c r="AG27" s="321" t="s">
        <v>84</v>
      </c>
      <c r="AH27" s="309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5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0"/>
      <c r="Z28" s="307"/>
      <c r="AA28"/>
      <c r="AC28" s="5"/>
      <c r="AD28" s="54">
        <v>1.3194444444444399E-2</v>
      </c>
      <c r="AF28" s="322"/>
      <c r="AG28" s="321" t="s">
        <v>89</v>
      </c>
      <c r="AH28" s="309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5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0"/>
      <c r="Z29" s="307"/>
      <c r="AA29"/>
      <c r="AC29" s="5">
        <v>11</v>
      </c>
      <c r="AD29" s="54">
        <v>1.38888888888889E-2</v>
      </c>
      <c r="AF29" s="322"/>
      <c r="AG29" s="321" t="s">
        <v>90</v>
      </c>
      <c r="AH29" s="309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5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0"/>
      <c r="Z30" s="307"/>
      <c r="AA30"/>
      <c r="AC30" s="5"/>
      <c r="AD30" s="54">
        <v>1.4583333333333301E-2</v>
      </c>
      <c r="AF30" s="322"/>
      <c r="AG30" s="321" t="s">
        <v>91</v>
      </c>
      <c r="AH30" s="309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5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0"/>
      <c r="Z31" s="307"/>
      <c r="AA31"/>
      <c r="AC31" s="5">
        <v>12</v>
      </c>
      <c r="AD31" s="54">
        <v>1.52777777777778E-2</v>
      </c>
      <c r="AF31" s="322"/>
      <c r="AG31" s="321" t="s">
        <v>92</v>
      </c>
      <c r="AH31" s="309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5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0"/>
      <c r="Z32" s="307"/>
      <c r="AA32"/>
      <c r="AC32" s="5"/>
      <c r="AD32" s="54">
        <v>1.59722222222222E-2</v>
      </c>
      <c r="AF32" s="322"/>
      <c r="AG32" s="321" t="s">
        <v>93</v>
      </c>
      <c r="AH32" s="309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5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0"/>
      <c r="Z33" s="307"/>
      <c r="AA33"/>
      <c r="AC33" s="5">
        <v>13</v>
      </c>
      <c r="AD33" s="54">
        <v>1.6666666666666701E-2</v>
      </c>
      <c r="AF33" s="322"/>
      <c r="AG33" s="321" t="s">
        <v>94</v>
      </c>
      <c r="AH33" s="309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5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0"/>
      <c r="Z34" s="307"/>
      <c r="AA34"/>
      <c r="AC34" s="5"/>
      <c r="AD34" s="54">
        <v>1.7361111111111101E-2</v>
      </c>
      <c r="AF34" s="322"/>
      <c r="AG34" s="321" t="s">
        <v>136</v>
      </c>
      <c r="AH34" s="309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5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0"/>
      <c r="Z35" s="307"/>
      <c r="AA35"/>
      <c r="AC35" s="5">
        <v>14</v>
      </c>
      <c r="AD35" s="54">
        <v>1.8055555555555599E-2</v>
      </c>
      <c r="AH35" s="290"/>
      <c r="AJ35" s="53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5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0"/>
      <c r="Z36" s="307"/>
      <c r="AA36" s="53"/>
      <c r="AC36" s="5"/>
      <c r="AD36" s="54">
        <v>1.8749999999999999E-2</v>
      </c>
      <c r="AH36" s="290"/>
      <c r="AJ36" s="53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5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0"/>
      <c r="Z37" s="53"/>
      <c r="AA37"/>
      <c r="AC37" s="5">
        <v>15</v>
      </c>
      <c r="AD37" s="54">
        <v>1.94444444444444E-2</v>
      </c>
      <c r="AH37" s="290"/>
      <c r="AJ37" s="53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5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0"/>
      <c r="Z38" s="53"/>
      <c r="AA38"/>
      <c r="AC38" s="5"/>
      <c r="AD38" s="54">
        <v>2.0138888888888901E-2</v>
      </c>
      <c r="AH38" s="290"/>
      <c r="AJ38" s="53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5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0"/>
      <c r="AJ39" s="53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5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5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5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5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5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5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5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5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5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5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5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5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5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5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5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5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5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5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5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5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5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5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5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5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5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5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5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5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5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5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5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5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5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2"/>
      <c r="AD72" s="54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5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2"/>
      <c r="AD73" s="54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5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2"/>
      <c r="AD74" s="54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5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2"/>
      <c r="AD75" s="54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5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2"/>
      <c r="AD76" s="54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5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2"/>
      <c r="AD77" s="54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5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2"/>
      <c r="AD78" s="54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5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2"/>
      <c r="AD79" s="54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5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2"/>
      <c r="AD80" s="54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5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2"/>
      <c r="AD81" s="54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5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2"/>
      <c r="AD82" s="54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5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2"/>
      <c r="AD83" s="54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5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2"/>
      <c r="AD84" s="54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5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2"/>
      <c r="AD85" s="54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5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2"/>
      <c r="AD86" s="54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5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2"/>
      <c r="AD87" s="54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5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2"/>
      <c r="AD88" s="54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5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2"/>
      <c r="AD89" s="54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5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2"/>
      <c r="AD90" s="54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5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2"/>
      <c r="AD91" s="54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5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2"/>
      <c r="AD92" s="54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5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2"/>
      <c r="AD93" s="54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5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2"/>
      <c r="AD94" s="54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5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2"/>
      <c r="AD95" s="54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5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2"/>
      <c r="AD96" s="54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5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2"/>
      <c r="AD97" s="54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5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2"/>
      <c r="AD98" s="54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5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2"/>
      <c r="AD99" s="54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5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2"/>
      <c r="AD100" s="54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5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2"/>
      <c r="AD101" s="54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5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2"/>
      <c r="AD102" s="54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5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2"/>
      <c r="AD103" s="54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5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19"/>
      <c r="Z104" s="5"/>
      <c r="AA104"/>
      <c r="AC104" s="372"/>
      <c r="AD104" s="54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5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19"/>
      <c r="Z105" s="5"/>
      <c r="AA105"/>
      <c r="AC105" s="372"/>
      <c r="AD105" s="54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5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2"/>
      <c r="AD106" s="54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5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2"/>
      <c r="AD107" s="54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5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2"/>
      <c r="AD108" s="54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5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2"/>
      <c r="AD109" s="54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5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2"/>
      <c r="AD110" s="54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5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2"/>
      <c r="AD111" s="54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5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2"/>
      <c r="AD112" s="54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5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2"/>
      <c r="AD113" s="54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5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2"/>
      <c r="AD114" s="54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5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2"/>
      <c r="AD115" s="54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5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2"/>
      <c r="AD116" s="54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5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2"/>
      <c r="AD117" s="54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5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2"/>
      <c r="AD118" s="54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5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2"/>
      <c r="AD119" s="54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5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2"/>
      <c r="AD120" s="54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5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2"/>
      <c r="AD121" s="54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5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2"/>
      <c r="AD122" s="54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5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2"/>
      <c r="AD123" s="54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5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2"/>
      <c r="AD124" s="54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5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2"/>
      <c r="AD125" s="54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5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2"/>
      <c r="AD126" s="54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5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2"/>
      <c r="AD127" s="54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5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2"/>
      <c r="AD128" s="54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5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2"/>
      <c r="AD129" s="54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5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2"/>
      <c r="AD130" s="54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5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2"/>
      <c r="AD131" s="54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5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2"/>
      <c r="AD132" s="54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5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2"/>
      <c r="AD133" s="54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5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2"/>
      <c r="AD134" s="54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5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2"/>
      <c r="AD135" s="54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5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2"/>
      <c r="AD136" s="54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5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2"/>
      <c r="AD137" s="54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5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2"/>
      <c r="AD138" s="54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5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2"/>
      <c r="AD139" s="54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5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2"/>
      <c r="AD140" s="54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5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2"/>
      <c r="AD141" s="54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5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2"/>
      <c r="AD142" s="54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5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2"/>
      <c r="AD143" s="54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5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2"/>
      <c r="AD144" s="54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5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2"/>
      <c r="AD145" s="54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5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2"/>
      <c r="AD146" s="54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5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4">
        <v>9.5833333333333298E-2</v>
      </c>
      <c r="T147" s="93"/>
      <c r="U147" s="428"/>
      <c r="V147" s="92" t="str">
        <f t="shared" si="4"/>
        <v/>
      </c>
      <c r="W147" s="96"/>
      <c r="X147" s="93"/>
      <c r="Z147" s="5"/>
      <c r="AA147"/>
      <c r="AC147" s="372"/>
      <c r="AD147" s="54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5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2"/>
      <c r="AD148" s="54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5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2"/>
      <c r="AD149" s="54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5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2"/>
      <c r="AD150" s="54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5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2"/>
      <c r="AD151" s="54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5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2"/>
      <c r="AD152" s="54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5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2"/>
      <c r="AD153" s="54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5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2"/>
      <c r="AD154" s="54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5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2"/>
      <c r="AD155" s="54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5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2"/>
      <c r="AD156" s="54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5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2"/>
      <c r="AD157" s="54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5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2"/>
      <c r="AD158" s="54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5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2"/>
      <c r="AD159" s="54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5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2"/>
      <c r="AD160" s="54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5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2"/>
      <c r="AD161" s="54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5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2"/>
      <c r="AD162" s="54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5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2"/>
      <c r="AD163" s="54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5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2"/>
      <c r="AD164" s="54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5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2"/>
      <c r="AD165" s="54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5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2"/>
      <c r="AD166" s="54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5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2"/>
      <c r="AD167" s="54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5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2"/>
      <c r="AD168" s="54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5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2"/>
      <c r="AD169" s="54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5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2"/>
      <c r="AD170" s="54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2"/>
      <c r="AD171" s="54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5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2"/>
      <c r="AD172" s="54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5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2"/>
      <c r="AD173" s="54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5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2"/>
      <c r="AD174" s="54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5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2"/>
      <c r="AD175" s="54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5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2"/>
      <c r="AD176" s="54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5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2"/>
      <c r="AD177" s="54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5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2"/>
      <c r="AD178" s="54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5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2"/>
      <c r="AD179" s="54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5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2"/>
      <c r="AD180" s="54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5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2"/>
      <c r="AD181" s="54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5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2"/>
      <c r="AD182" s="54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19"/>
      <c r="Z183" s="5"/>
      <c r="AA183"/>
      <c r="AC183" s="372"/>
      <c r="AD183" s="54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5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2"/>
      <c r="AD184" s="54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5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2"/>
      <c r="AD185" s="54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5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2"/>
      <c r="AD186" s="54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2"/>
      <c r="AD187" s="54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5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2"/>
      <c r="AD188" s="54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5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2"/>
      <c r="AD189" s="54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5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2"/>
      <c r="AD190" s="54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5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2"/>
      <c r="AD191" s="54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5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2"/>
      <c r="AD192" s="54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5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2"/>
      <c r="AD193" s="54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5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2"/>
      <c r="AD194" s="54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5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2"/>
      <c r="AD195" s="54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5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2"/>
      <c r="AD196" s="54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5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2"/>
      <c r="AD197" s="54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5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2"/>
      <c r="AD198" s="54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2"/>
      <c r="AD199" s="54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2"/>
      <c r="AD200" s="54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5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2"/>
      <c r="AD201" s="54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5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2"/>
      <c r="AD202" s="54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5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2"/>
      <c r="AD203" s="54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5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2"/>
      <c r="AD204" s="54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5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2"/>
      <c r="AD205" s="54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5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2"/>
      <c r="AD206" s="54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5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2"/>
      <c r="AD207" s="54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5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2"/>
      <c r="AD208" s="54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5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2"/>
      <c r="AD209" s="54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5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2"/>
      <c r="AD210" s="54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5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2"/>
      <c r="AD211" s="54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5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2"/>
      <c r="AD212" s="54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5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2"/>
      <c r="AD213" s="54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5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2"/>
      <c r="AD214" s="54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5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2"/>
      <c r="AD215" s="54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5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2"/>
      <c r="AD216" s="54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5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2"/>
      <c r="AD217" s="54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5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2"/>
      <c r="AD218" s="54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5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2"/>
      <c r="AD219" s="54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5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2"/>
      <c r="AD220" s="54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5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2"/>
      <c r="AD221" s="54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5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2"/>
      <c r="AD222" s="54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5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2"/>
      <c r="AD223" s="54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5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2"/>
      <c r="AD224" s="54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5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2"/>
      <c r="AD225" s="54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5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2"/>
      <c r="AD226" s="54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5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2"/>
      <c r="AD227" s="54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5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2"/>
      <c r="AD228" s="54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5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2"/>
      <c r="AD229" s="54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5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2"/>
      <c r="AD230" s="54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5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2"/>
      <c r="AD231" s="54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5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2"/>
      <c r="AD232" s="54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5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2"/>
      <c r="AD233" s="54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5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2"/>
      <c r="AD234" s="54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5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2"/>
      <c r="AD235" s="54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5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2"/>
      <c r="AD236" s="54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5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2"/>
      <c r="AD237" s="54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5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2"/>
      <c r="AD238" s="54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5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2"/>
      <c r="AD239" s="54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5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2"/>
      <c r="AD240" s="54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5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2"/>
      <c r="AD241" s="54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5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2"/>
      <c r="AD242" s="54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5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2"/>
      <c r="AD243" s="54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5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2"/>
      <c r="AD244" s="54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5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2"/>
      <c r="AD245" s="54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5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2"/>
      <c r="AD246" s="54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5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2"/>
      <c r="AD247" s="54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5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2"/>
      <c r="AD248" s="54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5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2"/>
      <c r="AD249" s="54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5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2"/>
      <c r="AD250" s="54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5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2"/>
      <c r="AD251" s="54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5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2"/>
      <c r="AD252" s="54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5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2"/>
      <c r="AD253" s="54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5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2"/>
      <c r="AD254" s="54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5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2"/>
      <c r="AD255" s="54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2"/>
      <c r="AD256" s="54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2"/>
      <c r="AD257" s="54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2"/>
      <c r="AD258" s="54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2"/>
      <c r="AD259" s="54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5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2"/>
      <c r="AD260" s="54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5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2"/>
      <c r="AD261" s="54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5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2"/>
      <c r="AD262" s="54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5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2"/>
      <c r="AD263" s="54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5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2"/>
      <c r="AD264" s="54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5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2"/>
      <c r="AD265" s="54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5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2"/>
      <c r="AD266" s="54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5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2"/>
      <c r="AD267" s="54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5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2"/>
      <c r="AD268" s="54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5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2"/>
      <c r="AD269" s="54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5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2"/>
      <c r="AD270" s="54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5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2"/>
      <c r="AD271" s="54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5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2"/>
      <c r="AD272" s="54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5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2"/>
      <c r="AD273" s="54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5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2"/>
      <c r="AD274" s="54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5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2"/>
      <c r="AD275" s="54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5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2"/>
      <c r="AD276" s="54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5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2"/>
      <c r="AD277" s="54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5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2"/>
      <c r="AD278" s="54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5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2"/>
      <c r="AD279" s="54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5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1"/>
      <c r="Z280" s="5"/>
      <c r="AA280"/>
      <c r="AC280" s="372"/>
      <c r="AD280" s="54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5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2"/>
      <c r="Z281" s="5"/>
      <c r="AA281"/>
      <c r="AC281" s="372"/>
      <c r="AD281" s="54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5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2"/>
      <c r="AD282" s="54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5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2"/>
      <c r="AD283" s="54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5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2"/>
      <c r="AD284" s="54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5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2"/>
      <c r="AD285" s="54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5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2"/>
      <c r="AD286" s="54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5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2"/>
      <c r="AD287" s="54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5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2"/>
      <c r="AD288" s="54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2"/>
      <c r="AD289" s="54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5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2"/>
      <c r="AD290" s="54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5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2"/>
      <c r="AD291" s="54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5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2"/>
      <c r="AD292" s="54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5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2"/>
      <c r="AD293" s="54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5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2"/>
      <c r="AD294" s="54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5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2"/>
      <c r="AD295" s="54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5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2"/>
      <c r="AD296" s="54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5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2"/>
      <c r="AD297" s="54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5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2"/>
      <c r="AD298" s="54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5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2"/>
      <c r="AD299" s="54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5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2"/>
      <c r="AD300" s="54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5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2"/>
      <c r="AD301" s="54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5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2"/>
      <c r="AD302" s="54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5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2"/>
      <c r="AD303" s="54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5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2"/>
      <c r="AD304" s="54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5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2"/>
      <c r="AD305" s="54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5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2"/>
      <c r="AD306" s="54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5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2"/>
      <c r="AD307" s="54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5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2"/>
      <c r="AD308" s="54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5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2"/>
      <c r="AD309" s="54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5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2"/>
      <c r="AD310" s="54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5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2"/>
      <c r="AD311" s="54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5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2"/>
      <c r="AD312" s="54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5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2"/>
      <c r="AD313" s="54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5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2"/>
      <c r="AD314" s="54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5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2"/>
      <c r="AD315" s="54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5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2"/>
      <c r="AD316" s="54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5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2"/>
      <c r="AD317" s="54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5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2"/>
      <c r="AD318" s="54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5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2"/>
      <c r="AD319" s="54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5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2"/>
      <c r="AD320" s="54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5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2"/>
      <c r="AD321" s="54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5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2"/>
      <c r="AD322" s="54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5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2"/>
      <c r="AD323" s="54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5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2"/>
      <c r="AD324" s="54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5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2"/>
      <c r="AD325" s="54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2"/>
      <c r="AD326" s="54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5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2"/>
      <c r="AD327" s="54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5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2"/>
      <c r="AD328" s="54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5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2"/>
      <c r="AD329" s="54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5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2"/>
      <c r="AD330" s="54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5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2"/>
      <c r="AD331" s="54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5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2"/>
      <c r="AD332" s="54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2"/>
      <c r="AD333" s="54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2"/>
      <c r="AD334" s="54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5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2"/>
      <c r="AD335" s="54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5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2"/>
      <c r="AD336" s="54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5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2"/>
      <c r="AD337" s="54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5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2"/>
      <c r="AD338" s="54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5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2"/>
      <c r="AD339" s="54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5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2"/>
      <c r="AD340" s="54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5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2"/>
      <c r="AD341" s="54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5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2"/>
      <c r="AD342" s="54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5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2"/>
      <c r="AD343" s="54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5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2"/>
      <c r="AD344" s="54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5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2"/>
      <c r="AD345" s="54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5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2"/>
      <c r="AD346" s="54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5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2"/>
      <c r="AD347" s="54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5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2"/>
      <c r="AD348" s="54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5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2"/>
      <c r="AD349" s="54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5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2"/>
      <c r="AD350" s="54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5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2"/>
      <c r="AD351" s="54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5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2"/>
      <c r="AD352" s="54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5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2"/>
      <c r="AD353" s="54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5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2"/>
      <c r="AD354" s="54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5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2"/>
      <c r="AD355" s="54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5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2"/>
      <c r="AD356" s="54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5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2"/>
      <c r="AD357" s="54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5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2"/>
      <c r="AD358" s="54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5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2"/>
      <c r="AD359" s="54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5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2"/>
      <c r="AD360" s="54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5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2"/>
      <c r="AD361" s="54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5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2"/>
      <c r="AD362" s="54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5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2"/>
      <c r="AD363" s="54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5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2"/>
      <c r="AD364" s="54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5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2"/>
      <c r="AD365" s="54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5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2"/>
      <c r="AD366" s="54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5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2"/>
      <c r="AD367" s="54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5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2"/>
      <c r="AD368" s="54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5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4">
        <v>0.25</v>
      </c>
      <c r="T369" s="93">
        <f>MAX($P369,$Q369)</f>
        <v>11.2</v>
      </c>
      <c r="U369" s="96">
        <f>(T369-B369)-2</f>
        <v>-1.6000000000000014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2"/>
      <c r="AD369" s="54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5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4">
        <v>0.250694444444444</v>
      </c>
      <c r="T370" s="93">
        <f>MAX($P370,$Q370)</f>
        <v>11.2</v>
      </c>
      <c r="U370" s="96">
        <f>(T370-B370)-2</f>
        <v>-1.6000000000000014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2"/>
      <c r="AD370" s="54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5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4">
        <v>0.25138888888888899</v>
      </c>
      <c r="T371" s="93">
        <f t="shared" ref="T371:T433" si="9">MAX($P371,$Q371)</f>
        <v>11.2</v>
      </c>
      <c r="U371" s="96">
        <f t="shared" ref="U371:U434" si="10">(T371-B371)-2</f>
        <v>-1.6000000000000014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2"/>
      <c r="AD371" s="54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5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4">
        <v>0.25208333333333299</v>
      </c>
      <c r="T372" s="93">
        <f t="shared" si="9"/>
        <v>11.2</v>
      </c>
      <c r="U372" s="96">
        <f t="shared" si="10"/>
        <v>-1.6000000000000014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2"/>
      <c r="AD372" s="54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5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4">
        <v>0.25277777777777799</v>
      </c>
      <c r="T373" s="93">
        <f t="shared" si="9"/>
        <v>11.2</v>
      </c>
      <c r="U373" s="96">
        <f t="shared" si="10"/>
        <v>-1.6000000000000014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2"/>
      <c r="AD373" s="54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5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4">
        <v>0.25347222222222199</v>
      </c>
      <c r="T374" s="93">
        <f t="shared" si="9"/>
        <v>11.2</v>
      </c>
      <c r="U374" s="96">
        <f t="shared" si="10"/>
        <v>-1.6000000000000014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2"/>
      <c r="AD374" s="54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5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4">
        <v>0.25416666666666698</v>
      </c>
      <c r="T375" s="93">
        <f t="shared" si="9"/>
        <v>11.2</v>
      </c>
      <c r="U375" s="96">
        <f t="shared" si="10"/>
        <v>-1.6000000000000014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2"/>
      <c r="AD375" s="54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5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4">
        <v>0.25486111111111098</v>
      </c>
      <c r="T376" s="93">
        <f t="shared" si="9"/>
        <v>11.2</v>
      </c>
      <c r="U376" s="96">
        <f t="shared" si="10"/>
        <v>-1.6000000000000014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2"/>
      <c r="AD376" s="54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5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4">
        <v>0.25555555555555598</v>
      </c>
      <c r="T377" s="93">
        <f t="shared" si="9"/>
        <v>11.2</v>
      </c>
      <c r="U377" s="96">
        <f t="shared" si="10"/>
        <v>-1.6000000000000014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2"/>
      <c r="AD377" s="54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5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4">
        <v>0.25624999999999998</v>
      </c>
      <c r="T378" s="93">
        <f t="shared" si="9"/>
        <v>11.2</v>
      </c>
      <c r="U378" s="96">
        <f t="shared" si="10"/>
        <v>-1.6000000000000014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2"/>
      <c r="AD378" s="54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5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4">
        <v>0.25694444444444398</v>
      </c>
      <c r="T379" s="93">
        <f t="shared" si="9"/>
        <v>11.2</v>
      </c>
      <c r="U379" s="96">
        <f t="shared" si="10"/>
        <v>-1.6000000000000014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2"/>
      <c r="AD379" s="54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5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4">
        <v>0.25763888888888897</v>
      </c>
      <c r="T380" s="93">
        <f t="shared" si="9"/>
        <v>11.2</v>
      </c>
      <c r="U380" s="96">
        <f t="shared" si="10"/>
        <v>-1.6000000000000014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2"/>
      <c r="AD380" s="54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5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4">
        <v>0.25833333333333303</v>
      </c>
      <c r="T381" s="93">
        <f t="shared" si="9"/>
        <v>11.2</v>
      </c>
      <c r="U381" s="96">
        <f t="shared" si="10"/>
        <v>-1.6000000000000014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2"/>
      <c r="AD381" s="54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5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4">
        <v>0.25902777777777802</v>
      </c>
      <c r="T382" s="93">
        <f t="shared" si="9"/>
        <v>11.2</v>
      </c>
      <c r="U382" s="96">
        <f t="shared" si="10"/>
        <v>-1.6000000000000014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2"/>
      <c r="AD382" s="54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5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4">
        <v>0.25972222222222202</v>
      </c>
      <c r="T383" s="93">
        <f t="shared" si="9"/>
        <v>11.2</v>
      </c>
      <c r="U383" s="96">
        <f t="shared" si="10"/>
        <v>-1.6000000000000014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2"/>
      <c r="AD383" s="54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5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4">
        <v>0.26041666666666702</v>
      </c>
      <c r="T384" s="93">
        <f t="shared" si="9"/>
        <v>11.2</v>
      </c>
      <c r="U384" s="96">
        <f t="shared" si="10"/>
        <v>-1.6000000000000014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2"/>
      <c r="AD384" s="54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5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4">
        <v>0.26111111111111102</v>
      </c>
      <c r="T385" s="93">
        <f t="shared" si="9"/>
        <v>11.1</v>
      </c>
      <c r="U385" s="96">
        <f t="shared" si="10"/>
        <v>-1.7000000000000011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2"/>
      <c r="AD385" s="54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5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4">
        <v>0.26180555555555601</v>
      </c>
      <c r="T386" s="93">
        <f t="shared" si="9"/>
        <v>11.1</v>
      </c>
      <c r="U386" s="96">
        <f t="shared" si="10"/>
        <v>-1.7000000000000011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2"/>
      <c r="AD386" s="54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5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4">
        <v>0.26250000000000001</v>
      </c>
      <c r="T387" s="93">
        <f t="shared" si="9"/>
        <v>11.1</v>
      </c>
      <c r="U387" s="96">
        <f t="shared" si="10"/>
        <v>-1.7000000000000011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2"/>
      <c r="AD387" s="54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5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4">
        <v>0.26319444444444401</v>
      </c>
      <c r="T388" s="93">
        <f t="shared" si="9"/>
        <v>11.1</v>
      </c>
      <c r="U388" s="96">
        <f t="shared" si="10"/>
        <v>-1.7000000000000011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2"/>
      <c r="AD388" s="54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5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4">
        <v>0.26388888888888901</v>
      </c>
      <c r="T389" s="93">
        <f t="shared" si="9"/>
        <v>11.1</v>
      </c>
      <c r="U389" s="96">
        <f t="shared" si="10"/>
        <v>-1.7000000000000011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2"/>
      <c r="AD389" s="54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5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4">
        <v>0.264583333333333</v>
      </c>
      <c r="T390" s="93">
        <f t="shared" si="9"/>
        <v>11.1</v>
      </c>
      <c r="U390" s="96">
        <f t="shared" si="10"/>
        <v>-1.7000000000000011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2"/>
      <c r="AD390" s="54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5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4">
        <v>0.265277777777778</v>
      </c>
      <c r="T391" s="93">
        <f t="shared" si="9"/>
        <v>11.1</v>
      </c>
      <c r="U391" s="96">
        <f t="shared" si="10"/>
        <v>-1.7000000000000011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2"/>
      <c r="AD391" s="54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5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4">
        <v>0.265972222222222</v>
      </c>
      <c r="T392" s="93">
        <f t="shared" si="9"/>
        <v>11.1</v>
      </c>
      <c r="U392" s="96">
        <f t="shared" si="10"/>
        <v>-1.7000000000000011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2"/>
      <c r="AD392" s="54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5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4">
        <v>0.266666666666667</v>
      </c>
      <c r="T393" s="93">
        <f t="shared" si="9"/>
        <v>11.1</v>
      </c>
      <c r="U393" s="96">
        <f t="shared" si="10"/>
        <v>-1.7000000000000011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2"/>
      <c r="AD393" s="54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5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4">
        <v>0.26736111111111099</v>
      </c>
      <c r="T394" s="93">
        <f t="shared" si="9"/>
        <v>11.1</v>
      </c>
      <c r="U394" s="96">
        <f t="shared" si="10"/>
        <v>-1.7000000000000011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2"/>
      <c r="AD394" s="54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5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4">
        <v>0.26805555555555599</v>
      </c>
      <c r="T395" s="93">
        <f t="shared" si="9"/>
        <v>11.1</v>
      </c>
      <c r="U395" s="96">
        <f t="shared" si="10"/>
        <v>-1.7000000000000011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2"/>
      <c r="AD395" s="54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5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4">
        <v>0.26874999999999999</v>
      </c>
      <c r="T396" s="93">
        <f t="shared" si="9"/>
        <v>11.1</v>
      </c>
      <c r="U396" s="96">
        <f t="shared" si="10"/>
        <v>-1.7000000000000011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2"/>
      <c r="AD396" s="54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5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4">
        <v>0.26944444444444399</v>
      </c>
      <c r="T397" s="93">
        <f t="shared" si="9"/>
        <v>11.1</v>
      </c>
      <c r="U397" s="96">
        <f t="shared" si="10"/>
        <v>-1.7000000000000011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2"/>
      <c r="AD397" s="54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5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4">
        <v>0.27013888888888898</v>
      </c>
      <c r="T398" s="93">
        <f t="shared" si="9"/>
        <v>11.1</v>
      </c>
      <c r="U398" s="96">
        <f t="shared" si="10"/>
        <v>-1.7000000000000011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2"/>
      <c r="AD398" s="54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5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4">
        <v>0.27083333333333298</v>
      </c>
      <c r="T399" s="93">
        <f t="shared" si="9"/>
        <v>11.1</v>
      </c>
      <c r="U399" s="96">
        <f t="shared" si="10"/>
        <v>-1.7000000000000011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2"/>
      <c r="AD399" s="54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5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4">
        <v>0.27152777777777798</v>
      </c>
      <c r="T400" s="93">
        <f t="shared" si="9"/>
        <v>11.1</v>
      </c>
      <c r="U400" s="96">
        <f t="shared" si="10"/>
        <v>-1.7000000000000011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2"/>
      <c r="AD400" s="54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5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4">
        <v>0.27222222222222198</v>
      </c>
      <c r="T401" s="93">
        <f t="shared" si="9"/>
        <v>11.1</v>
      </c>
      <c r="U401" s="96">
        <f t="shared" si="10"/>
        <v>-1.7000000000000011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2"/>
      <c r="AD401" s="54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5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4">
        <v>0.27291666666666697</v>
      </c>
      <c r="T402" s="93">
        <f t="shared" si="9"/>
        <v>11.1</v>
      </c>
      <c r="U402" s="96">
        <f t="shared" si="10"/>
        <v>-1.7000000000000011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2"/>
      <c r="AD402" s="54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5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4">
        <v>0.27361111111111103</v>
      </c>
      <c r="T403" s="93">
        <f t="shared" si="9"/>
        <v>11.1</v>
      </c>
      <c r="U403" s="96">
        <f t="shared" si="10"/>
        <v>-1.5999999999999996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2"/>
      <c r="AD403" s="54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5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4">
        <v>0.27430555555555602</v>
      </c>
      <c r="T404" s="93">
        <f t="shared" si="9"/>
        <v>11.1</v>
      </c>
      <c r="U404" s="96">
        <f t="shared" si="10"/>
        <v>-1.7000000000000011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2"/>
      <c r="AD404" s="54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5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4">
        <v>0.27500000000000002</v>
      </c>
      <c r="T405" s="93">
        <f t="shared" si="9"/>
        <v>11.1</v>
      </c>
      <c r="U405" s="96">
        <f t="shared" si="10"/>
        <v>-1.7000000000000011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2"/>
      <c r="AD405" s="54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5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4">
        <v>0.27569444444444402</v>
      </c>
      <c r="T406" s="93">
        <f t="shared" si="9"/>
        <v>11.1</v>
      </c>
      <c r="U406" s="96">
        <f t="shared" si="10"/>
        <v>-1.5999999999999996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2"/>
      <c r="AD406" s="54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5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4">
        <v>0.27638888888888902</v>
      </c>
      <c r="T407" s="93">
        <f t="shared" si="9"/>
        <v>11.1</v>
      </c>
      <c r="U407" s="96">
        <f t="shared" si="10"/>
        <v>-1.5999999999999996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2"/>
      <c r="AD407" s="54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5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4">
        <v>0.27708333333333302</v>
      </c>
      <c r="T408" s="93">
        <f t="shared" si="9"/>
        <v>11.1</v>
      </c>
      <c r="U408" s="96">
        <f t="shared" si="10"/>
        <v>-1.5999999999999996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2"/>
      <c r="AD408" s="54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5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4">
        <v>0.27777777777777801</v>
      </c>
      <c r="T409" s="93">
        <f t="shared" si="9"/>
        <v>11.1</v>
      </c>
      <c r="U409" s="96">
        <f t="shared" si="10"/>
        <v>-1.5999999999999996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2"/>
      <c r="AD409" s="54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5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4">
        <v>0.27847222222222201</v>
      </c>
      <c r="T410" s="93">
        <f t="shared" si="9"/>
        <v>11.1</v>
      </c>
      <c r="U410" s="96">
        <f t="shared" si="10"/>
        <v>-1.5999999999999996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2"/>
      <c r="AD410" s="54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5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4">
        <v>0.27916666666666701</v>
      </c>
      <c r="T411" s="93">
        <f t="shared" si="9"/>
        <v>11.1</v>
      </c>
      <c r="U411" s="96">
        <f t="shared" si="10"/>
        <v>-1.5999999999999996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2"/>
      <c r="AD411" s="54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5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4">
        <v>0.27986111111111101</v>
      </c>
      <c r="T412" s="93">
        <f t="shared" si="9"/>
        <v>11.1</v>
      </c>
      <c r="U412" s="96">
        <f t="shared" si="10"/>
        <v>-1.5999999999999996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2"/>
      <c r="AD412" s="54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5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4">
        <v>0.280555555555556</v>
      </c>
      <c r="T413" s="93">
        <f t="shared" si="9"/>
        <v>11.1</v>
      </c>
      <c r="U413" s="96">
        <f t="shared" si="10"/>
        <v>-1.5999999999999996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2"/>
      <c r="AD413" s="54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5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4">
        <v>0.28125</v>
      </c>
      <c r="T414" s="93">
        <f t="shared" si="9"/>
        <v>11</v>
      </c>
      <c r="U414" s="96">
        <f t="shared" si="10"/>
        <v>-1.6999999999999993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2"/>
      <c r="AD414" s="54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5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4">
        <v>0.281944444444444</v>
      </c>
      <c r="T415" s="93">
        <f t="shared" si="9"/>
        <v>11</v>
      </c>
      <c r="U415" s="96">
        <f t="shared" si="10"/>
        <v>-1.6999999999999993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2"/>
      <c r="AD415" s="54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5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4">
        <v>0.28263888888888899</v>
      </c>
      <c r="T416" s="93">
        <f t="shared" si="9"/>
        <v>11</v>
      </c>
      <c r="U416" s="96">
        <f t="shared" si="10"/>
        <v>-1.6999999999999993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2"/>
      <c r="AD416" s="54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4">
        <v>0.28333333333333299</v>
      </c>
      <c r="T417" s="93">
        <f t="shared" si="9"/>
        <v>11</v>
      </c>
      <c r="U417" s="96">
        <f t="shared" si="10"/>
        <v>-1.6999999999999993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2"/>
      <c r="AD417" s="54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4">
        <v>0.28402777777777799</v>
      </c>
      <c r="T418" s="93">
        <f t="shared" si="9"/>
        <v>11</v>
      </c>
      <c r="U418" s="96">
        <f t="shared" si="10"/>
        <v>-1.6999999999999993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2"/>
      <c r="AD418" s="54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5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4">
        <v>0.28472222222222199</v>
      </c>
      <c r="T419" s="93">
        <f t="shared" si="9"/>
        <v>11</v>
      </c>
      <c r="U419" s="96">
        <f t="shared" si="10"/>
        <v>-1.6999999999999993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2"/>
      <c r="AD419" s="54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5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4">
        <v>0.28541666666666698</v>
      </c>
      <c r="T420" s="93">
        <f t="shared" si="9"/>
        <v>11</v>
      </c>
      <c r="U420" s="96">
        <f t="shared" si="10"/>
        <v>-1.6999999999999993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2"/>
      <c r="AD420" s="54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5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4">
        <v>0.28611111111111098</v>
      </c>
      <c r="T421" s="93">
        <f t="shared" si="9"/>
        <v>11</v>
      </c>
      <c r="U421" s="96">
        <f t="shared" si="10"/>
        <v>-1.6999999999999993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2"/>
      <c r="AD421" s="54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5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4">
        <v>0.28680555555555598</v>
      </c>
      <c r="T422" s="93">
        <f t="shared" si="9"/>
        <v>11</v>
      </c>
      <c r="U422" s="96">
        <f t="shared" si="10"/>
        <v>-1.6999999999999993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2"/>
      <c r="AD422" s="54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5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4">
        <v>0.28749999999999998</v>
      </c>
      <c r="T423" s="93">
        <f t="shared" si="9"/>
        <v>11</v>
      </c>
      <c r="U423" s="96">
        <f t="shared" si="10"/>
        <v>-1.6999999999999993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2"/>
      <c r="AD423" s="54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5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4">
        <v>0.28819444444444398</v>
      </c>
      <c r="T424" s="93">
        <f t="shared" si="9"/>
        <v>11</v>
      </c>
      <c r="U424" s="96">
        <f t="shared" si="10"/>
        <v>-1.6999999999999993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2"/>
      <c r="AD424" s="54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5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4">
        <v>0.28888888888888897</v>
      </c>
      <c r="T425" s="93">
        <f t="shared" si="9"/>
        <v>11</v>
      </c>
      <c r="U425" s="96">
        <f t="shared" si="10"/>
        <v>-1.6999999999999993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2"/>
      <c r="AD425" s="54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5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4">
        <v>0.28958333333333303</v>
      </c>
      <c r="T426" s="93">
        <f t="shared" si="9"/>
        <v>11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2"/>
      <c r="AD426" s="54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5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4">
        <v>0.29027777777777802</v>
      </c>
      <c r="T427" s="93">
        <f t="shared" si="9"/>
        <v>11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2"/>
      <c r="AD427" s="54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5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4">
        <v>0.29097222222222202</v>
      </c>
      <c r="T428" s="93">
        <f t="shared" si="9"/>
        <v>11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2"/>
      <c r="AD428" s="54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5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4">
        <v>0.29166666666666702</v>
      </c>
      <c r="T429" s="93">
        <f t="shared" si="9"/>
        <v>11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2"/>
      <c r="AD429" s="54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5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4">
        <v>0.29236111111111102</v>
      </c>
      <c r="T430" s="93">
        <f t="shared" si="9"/>
        <v>11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2"/>
      <c r="AD430" s="54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5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4">
        <v>0.29305555555555601</v>
      </c>
      <c r="T431" s="93">
        <f t="shared" si="9"/>
        <v>11</v>
      </c>
      <c r="U431" s="96">
        <f t="shared" si="10"/>
        <v>-1.6999999999999993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2"/>
      <c r="AD431" s="54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5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4">
        <v>0.29375000000000001</v>
      </c>
      <c r="T432" s="93">
        <f t="shared" si="9"/>
        <v>11</v>
      </c>
      <c r="U432" s="96">
        <f t="shared" si="10"/>
        <v>-1.6999999999999993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2"/>
      <c r="AD432" s="54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5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4">
        <v>0.29444444444444401</v>
      </c>
      <c r="T433" s="93">
        <f t="shared" si="9"/>
        <v>11</v>
      </c>
      <c r="U433" s="96">
        <f t="shared" si="10"/>
        <v>-1.6999999999999993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2"/>
      <c r="AD433" s="54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5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4">
        <v>0.29513888888888901</v>
      </c>
      <c r="T434" s="93">
        <f t="shared" ref="T434:T497" si="12">MAX($P434,$Q434)</f>
        <v>11</v>
      </c>
      <c r="U434" s="96">
        <f t="shared" si="10"/>
        <v>-1.6999999999999993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2"/>
      <c r="AD434" s="54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5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4">
        <v>0.295833333333333</v>
      </c>
      <c r="T435" s="93">
        <f t="shared" si="12"/>
        <v>11</v>
      </c>
      <c r="U435" s="96">
        <f t="shared" ref="U435:U458" si="14">(T435-B435)-2</f>
        <v>-1.6999999999999993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2"/>
      <c r="AD435" s="54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5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4">
        <v>0.296527777777778</v>
      </c>
      <c r="T436" s="93">
        <f t="shared" si="12"/>
        <v>11</v>
      </c>
      <c r="U436" s="96">
        <f t="shared" si="14"/>
        <v>-1.6999999999999993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2"/>
      <c r="AD436" s="54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5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4">
        <v>0.297222222222222</v>
      </c>
      <c r="T437" s="93">
        <f t="shared" si="12"/>
        <v>11</v>
      </c>
      <c r="U437" s="96">
        <f t="shared" si="14"/>
        <v>-1.6999999999999993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2"/>
      <c r="AD437" s="54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5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4">
        <v>0.297916666666667</v>
      </c>
      <c r="T438" s="93">
        <f t="shared" si="12"/>
        <v>11</v>
      </c>
      <c r="U438" s="96">
        <f t="shared" si="14"/>
        <v>-1.6999999999999993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2"/>
      <c r="AD438" s="54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5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4">
        <v>0.29861111111111099</v>
      </c>
      <c r="T439" s="93">
        <f t="shared" si="12"/>
        <v>10.9</v>
      </c>
      <c r="U439" s="96">
        <f t="shared" si="14"/>
        <v>-1.7999999999999989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2"/>
      <c r="AD439" s="54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5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4">
        <v>0.29930555555555599</v>
      </c>
      <c r="T440" s="93">
        <f t="shared" si="12"/>
        <v>10.9</v>
      </c>
      <c r="U440" s="96">
        <f t="shared" si="14"/>
        <v>-1.7999999999999989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2"/>
      <c r="AD440" s="54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5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4">
        <v>0.3</v>
      </c>
      <c r="T441" s="93">
        <f t="shared" si="12"/>
        <v>10.9</v>
      </c>
      <c r="U441" s="96">
        <f t="shared" si="14"/>
        <v>-1.7999999999999989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2"/>
      <c r="AD441" s="54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5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4">
        <v>0.30069444444444399</v>
      </c>
      <c r="T442" s="93">
        <f t="shared" si="12"/>
        <v>10.9</v>
      </c>
      <c r="U442" s="96">
        <f t="shared" si="14"/>
        <v>-1.7999999999999989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2"/>
      <c r="AD442" s="54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5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4">
        <v>0.30138888888888898</v>
      </c>
      <c r="T443" s="93">
        <f t="shared" si="12"/>
        <v>10.9</v>
      </c>
      <c r="U443" s="96">
        <f t="shared" si="14"/>
        <v>-1.7999999999999989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2"/>
      <c r="AD443" s="54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5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4">
        <v>0.30208333333333298</v>
      </c>
      <c r="T444" s="93">
        <f t="shared" si="12"/>
        <v>10.9</v>
      </c>
      <c r="U444" s="96">
        <f t="shared" si="14"/>
        <v>-1.7999999999999989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2"/>
      <c r="AD444" s="54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5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4">
        <v>0.30277777777777798</v>
      </c>
      <c r="T445" s="93">
        <f t="shared" si="12"/>
        <v>10.9</v>
      </c>
      <c r="U445" s="96">
        <f t="shared" si="14"/>
        <v>-1.7999999999999989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2"/>
      <c r="AD445" s="54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5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4">
        <v>0.30347222222222198</v>
      </c>
      <c r="T446" s="93">
        <f t="shared" si="12"/>
        <v>10.9</v>
      </c>
      <c r="U446" s="96">
        <f t="shared" si="14"/>
        <v>-1.7999999999999989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2"/>
      <c r="AD446" s="54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5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4">
        <v>0.30416666666666697</v>
      </c>
      <c r="T447" s="93">
        <f t="shared" si="12"/>
        <v>10.9</v>
      </c>
      <c r="U447" s="96">
        <f t="shared" si="14"/>
        <v>-1.7999999999999989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2"/>
      <c r="AD447" s="54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5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4">
        <v>0.30486111111111103</v>
      </c>
      <c r="T448" s="93">
        <f t="shared" si="12"/>
        <v>10.9</v>
      </c>
      <c r="U448" s="96">
        <f t="shared" si="14"/>
        <v>-1.7999999999999989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2"/>
      <c r="AD448" s="54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5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4">
        <v>0.30555555555555602</v>
      </c>
      <c r="T449" s="93">
        <f t="shared" si="12"/>
        <v>10.9</v>
      </c>
      <c r="U449" s="96">
        <f t="shared" si="14"/>
        <v>-1.7999999999999989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2"/>
      <c r="AD449" s="54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5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4">
        <v>0.30625000000000002</v>
      </c>
      <c r="T450" s="93">
        <f t="shared" si="12"/>
        <v>10.8</v>
      </c>
      <c r="U450" s="96">
        <f t="shared" si="14"/>
        <v>-1.8999999999999986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2"/>
      <c r="AD450" s="54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5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4">
        <v>0.30694444444444402</v>
      </c>
      <c r="T451" s="93">
        <f t="shared" si="12"/>
        <v>10.8</v>
      </c>
      <c r="U451" s="96">
        <f t="shared" si="14"/>
        <v>-1.8999999999999986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2"/>
      <c r="AD451" s="54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5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4">
        <v>0.30763888888888902</v>
      </c>
      <c r="T452" s="93">
        <f t="shared" si="12"/>
        <v>10.9</v>
      </c>
      <c r="U452" s="96">
        <f t="shared" si="14"/>
        <v>-1.7999999999999989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2"/>
      <c r="AD452" s="54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5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4">
        <v>0.30833333333333302</v>
      </c>
      <c r="T453" s="93">
        <f t="shared" si="12"/>
        <v>10.8</v>
      </c>
      <c r="U453" s="96">
        <f t="shared" si="14"/>
        <v>-1.8999999999999986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2"/>
      <c r="AD453" s="54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5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4">
        <v>0.30902777777777801</v>
      </c>
      <c r="T454" s="93">
        <f t="shared" si="12"/>
        <v>10.8</v>
      </c>
      <c r="U454" s="96">
        <f t="shared" si="14"/>
        <v>-1.8999999999999986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2"/>
      <c r="AD454" s="54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5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4">
        <v>0.30972222222222201</v>
      </c>
      <c r="T455" s="93">
        <f t="shared" si="12"/>
        <v>10.9</v>
      </c>
      <c r="U455" s="96">
        <f t="shared" si="14"/>
        <v>-1.7999999999999989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2"/>
      <c r="AD455" s="54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5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4">
        <v>0.31041666666666701</v>
      </c>
      <c r="T456" s="93">
        <f t="shared" si="12"/>
        <v>10.9</v>
      </c>
      <c r="U456" s="96">
        <f t="shared" si="14"/>
        <v>-1.7999999999999989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2"/>
      <c r="AD456" s="54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5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4">
        <v>0.31111111111111101</v>
      </c>
      <c r="T457" s="93">
        <f t="shared" si="12"/>
        <v>10.9</v>
      </c>
      <c r="U457" s="96">
        <f t="shared" si="14"/>
        <v>-1.7999999999999989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2"/>
      <c r="AD457" s="54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5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4">
        <v>0.311805555555556</v>
      </c>
      <c r="T458" s="93">
        <f t="shared" si="12"/>
        <v>10.9</v>
      </c>
      <c r="U458" s="96">
        <f t="shared" si="14"/>
        <v>-1.7999999999999989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2"/>
      <c r="AD458" s="54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5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4">
        <v>0.3125</v>
      </c>
      <c r="T459" s="93">
        <f t="shared" si="12"/>
        <v>10.9</v>
      </c>
      <c r="U459" s="96">
        <f>(T459-B459)-3</f>
        <v>-2.7999999999999989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2"/>
      <c r="AD459" s="54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5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4">
        <v>0.313194444444444</v>
      </c>
      <c r="T460" s="93">
        <f t="shared" si="12"/>
        <v>10.9</v>
      </c>
      <c r="U460" s="96">
        <f>(T460-B460)-3</f>
        <v>-2.7999999999999989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2"/>
      <c r="AD460" s="54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5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4">
        <v>0.31388888888888899</v>
      </c>
      <c r="T461" s="93">
        <f t="shared" si="12"/>
        <v>10.8</v>
      </c>
      <c r="U461" s="96">
        <f>(T461-B461)-4</f>
        <v>-3.8999999999999986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2"/>
      <c r="AD461" s="54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5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4">
        <v>0.31458333333333299</v>
      </c>
      <c r="T462" s="93">
        <f t="shared" si="12"/>
        <v>10.8</v>
      </c>
      <c r="U462" s="96">
        <f t="shared" ref="U462:U525" si="16">(T462-B462)-4</f>
        <v>-3.8999999999999986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2"/>
      <c r="AD462" s="54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5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4">
        <v>0.31527777777777799</v>
      </c>
      <c r="T463" s="93">
        <f t="shared" si="12"/>
        <v>10.8</v>
      </c>
      <c r="U463" s="96">
        <f t="shared" si="16"/>
        <v>-3.8999999999999986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2"/>
      <c r="AD463" s="54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5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4">
        <v>0.31597222222222199</v>
      </c>
      <c r="T464" s="93">
        <f t="shared" si="12"/>
        <v>10.8</v>
      </c>
      <c r="U464" s="96">
        <f t="shared" si="16"/>
        <v>-3.8999999999999986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2"/>
      <c r="AD464" s="54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5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4">
        <v>0.31666666666666698</v>
      </c>
      <c r="T465" s="93">
        <f t="shared" si="12"/>
        <v>10.8</v>
      </c>
      <c r="U465" s="96">
        <f t="shared" si="16"/>
        <v>-3.8999999999999986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2"/>
      <c r="AD465" s="54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5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4">
        <v>0.31736111111111098</v>
      </c>
      <c r="T466" s="93">
        <f t="shared" si="12"/>
        <v>10.8</v>
      </c>
      <c r="U466" s="96">
        <f t="shared" si="16"/>
        <v>-3.7999999999999989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2"/>
      <c r="AD466" s="54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5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4">
        <v>0.31805555555555598</v>
      </c>
      <c r="T467" s="93">
        <f t="shared" si="12"/>
        <v>10.8</v>
      </c>
      <c r="U467" s="96">
        <f t="shared" si="16"/>
        <v>-3.7999999999999989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2"/>
      <c r="AD467" s="54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5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4">
        <v>0.31874999999999998</v>
      </c>
      <c r="T468" s="93">
        <f t="shared" si="12"/>
        <v>10.7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2"/>
      <c r="AD468" s="54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5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4">
        <v>0.31944444444444398</v>
      </c>
      <c r="T469" s="93">
        <f t="shared" si="12"/>
        <v>10.7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2"/>
      <c r="AD469" s="54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5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4">
        <v>0.32013888888888897</v>
      </c>
      <c r="T470" s="93">
        <f t="shared" si="12"/>
        <v>10.7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2"/>
      <c r="AD470" s="54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5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4">
        <v>0.32083333333333303</v>
      </c>
      <c r="T471" s="93">
        <f t="shared" si="12"/>
        <v>10.7</v>
      </c>
      <c r="U471" s="96">
        <f t="shared" si="16"/>
        <v>-3.9000000000000004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2"/>
      <c r="AD471" s="54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5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4">
        <v>0.32152777777777802</v>
      </c>
      <c r="T472" s="93">
        <f t="shared" si="12"/>
        <v>10.7</v>
      </c>
      <c r="U472" s="96">
        <f t="shared" si="16"/>
        <v>-3.9000000000000004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2"/>
      <c r="AD472" s="54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5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4">
        <v>0.32222222222222202</v>
      </c>
      <c r="T473" s="93">
        <f t="shared" si="12"/>
        <v>10.7</v>
      </c>
      <c r="U473" s="96">
        <f t="shared" si="16"/>
        <v>-3.9000000000000004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2"/>
      <c r="AD473" s="54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5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4">
        <v>0.32291666666666702</v>
      </c>
      <c r="T474" s="93">
        <f t="shared" si="12"/>
        <v>10.8</v>
      </c>
      <c r="U474" s="96">
        <f t="shared" si="16"/>
        <v>-3.8999999999999986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2"/>
      <c r="AD474" s="54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5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4">
        <v>0.32361111111111102</v>
      </c>
      <c r="T475" s="93">
        <f t="shared" si="12"/>
        <v>10.8</v>
      </c>
      <c r="U475" s="96">
        <f t="shared" si="16"/>
        <v>-3.8999999999999986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2"/>
      <c r="AD475" s="54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5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4">
        <v>0.32430555555555601</v>
      </c>
      <c r="T476" s="93">
        <f t="shared" si="12"/>
        <v>10.8</v>
      </c>
      <c r="U476" s="96">
        <f t="shared" si="16"/>
        <v>-3.8999999999999986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2"/>
      <c r="AD476" s="54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5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4">
        <v>0.32500000000000001</v>
      </c>
      <c r="T477" s="93">
        <f t="shared" si="12"/>
        <v>10.8</v>
      </c>
      <c r="U477" s="96">
        <f t="shared" si="16"/>
        <v>-3.8999999999999986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2"/>
      <c r="AD477" s="54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5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4">
        <v>0.32569444444444401</v>
      </c>
      <c r="T478" s="93">
        <f t="shared" si="12"/>
        <v>10.8</v>
      </c>
      <c r="U478" s="96">
        <f t="shared" si="16"/>
        <v>-3.8999999999999986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2"/>
      <c r="AD478" s="54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5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4">
        <v>0.32638888888888901</v>
      </c>
      <c r="T479" s="93">
        <f t="shared" si="12"/>
        <v>10.8</v>
      </c>
      <c r="U479" s="96">
        <f t="shared" si="16"/>
        <v>-3.7999999999999989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2"/>
      <c r="AD479" s="54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5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4">
        <v>0.327083333333333</v>
      </c>
      <c r="T480" s="93">
        <f t="shared" si="12"/>
        <v>10.8</v>
      </c>
      <c r="U480" s="96">
        <f t="shared" si="16"/>
        <v>-3.8999999999999986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2"/>
      <c r="AD480" s="54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5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4">
        <v>0.327777777777778</v>
      </c>
      <c r="T481" s="93">
        <f t="shared" si="12"/>
        <v>10.8</v>
      </c>
      <c r="U481" s="96">
        <f t="shared" si="16"/>
        <v>-3.8999999999999986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2"/>
      <c r="AD481" s="54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5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4">
        <v>0.328472222222222</v>
      </c>
      <c r="T482" s="93">
        <f t="shared" si="12"/>
        <v>10.8</v>
      </c>
      <c r="U482" s="96">
        <f t="shared" si="16"/>
        <v>-3.8999999999999986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2"/>
      <c r="AD482" s="54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5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4">
        <v>0.329166666666667</v>
      </c>
      <c r="T483" s="93">
        <f t="shared" si="12"/>
        <v>10.7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2"/>
      <c r="AD483" s="54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5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4">
        <v>0.32986111111111099</v>
      </c>
      <c r="T484" s="93">
        <f t="shared" si="12"/>
        <v>10.7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2"/>
      <c r="AD484" s="54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5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4">
        <v>0.33055555555555599</v>
      </c>
      <c r="T485" s="93">
        <f t="shared" si="12"/>
        <v>10.7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2"/>
      <c r="AD485" s="54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5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4">
        <v>0.33124999999999999</v>
      </c>
      <c r="T486" s="93">
        <f t="shared" si="12"/>
        <v>10.7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2"/>
      <c r="AD486" s="54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5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4">
        <v>0.33194444444444399</v>
      </c>
      <c r="T487" s="93">
        <f t="shared" si="12"/>
        <v>10.7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2"/>
      <c r="AD487" s="54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5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4">
        <v>0.33263888888888898</v>
      </c>
      <c r="T488" s="93">
        <f t="shared" si="12"/>
        <v>10.7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2"/>
      <c r="AD488" s="54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5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4">
        <v>0.33333333333333298</v>
      </c>
      <c r="T489" s="93">
        <f t="shared" si="12"/>
        <v>10.7</v>
      </c>
      <c r="U489" s="96">
        <f t="shared" si="16"/>
        <v>-3.9000000000000004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2"/>
      <c r="AD489" s="54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5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4">
        <v>0.33402777777777798</v>
      </c>
      <c r="T490" s="93">
        <f t="shared" si="12"/>
        <v>10.6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2"/>
      <c r="AD490" s="54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5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4">
        <v>0.33472222222222198</v>
      </c>
      <c r="T491" s="93">
        <f t="shared" si="12"/>
        <v>10.6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2"/>
      <c r="AD491" s="54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5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4">
        <v>0.33541666666666697</v>
      </c>
      <c r="T492" s="93">
        <f t="shared" si="12"/>
        <v>10.6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2"/>
      <c r="AD492" s="54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5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4">
        <v>0.33611111111111103</v>
      </c>
      <c r="T493" s="93">
        <f t="shared" si="12"/>
        <v>10.6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2"/>
      <c r="AD493" s="54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5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4">
        <v>0.33680555555555602</v>
      </c>
      <c r="T494" s="93">
        <f t="shared" si="12"/>
        <v>10.6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2"/>
      <c r="AD494" s="54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5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4">
        <v>0.33750000000000002</v>
      </c>
      <c r="T495" s="93">
        <f t="shared" si="12"/>
        <v>10.6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2"/>
      <c r="AD495" s="54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5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4">
        <v>0.33819444444444402</v>
      </c>
      <c r="T496" s="93">
        <f t="shared" si="12"/>
        <v>10.6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2"/>
      <c r="AD496" s="54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5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4">
        <v>0.33888888888888902</v>
      </c>
      <c r="T497" s="93">
        <f t="shared" si="12"/>
        <v>10.6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2"/>
      <c r="AD497" s="54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5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4">
        <v>0.33958333333333302</v>
      </c>
      <c r="T498" s="93">
        <f t="shared" ref="T498:T561" si="17">MAX($P498,$Q498)</f>
        <v>10.6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2"/>
      <c r="AD498" s="54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5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4">
        <v>0.34027777777777801</v>
      </c>
      <c r="T499" s="93">
        <f t="shared" si="17"/>
        <v>10.6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2"/>
      <c r="AD499" s="54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5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4">
        <v>0.34097222222222201</v>
      </c>
      <c r="T500" s="93">
        <f t="shared" si="17"/>
        <v>10.6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2"/>
      <c r="AD500" s="54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5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4">
        <v>0.34166666666666701</v>
      </c>
      <c r="T501" s="93">
        <f t="shared" si="17"/>
        <v>10.6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2"/>
      <c r="AD501" s="54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5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4">
        <v>0.34236111111111101</v>
      </c>
      <c r="T502" s="93">
        <f t="shared" si="17"/>
        <v>10.6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2"/>
      <c r="AD502" s="54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5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4">
        <v>0.343055555555556</v>
      </c>
      <c r="T503" s="93">
        <f t="shared" si="17"/>
        <v>10.7</v>
      </c>
      <c r="U503" s="96">
        <f t="shared" si="16"/>
        <v>-3.9000000000000004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2"/>
      <c r="AD503" s="54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5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4">
        <v>0.34375</v>
      </c>
      <c r="T504" s="93">
        <f t="shared" si="17"/>
        <v>10.7</v>
      </c>
      <c r="U504" s="96">
        <f t="shared" si="16"/>
        <v>-3.9000000000000004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2"/>
      <c r="AD504" s="54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5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4">
        <v>0.344444444444444</v>
      </c>
      <c r="T505" s="93">
        <f t="shared" si="17"/>
        <v>10.7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2"/>
      <c r="AD505" s="54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5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4">
        <v>0.34513888888888899</v>
      </c>
      <c r="T506" s="93">
        <f t="shared" si="17"/>
        <v>10.7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2"/>
      <c r="AD506" s="54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5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4">
        <v>0.34583333333333299</v>
      </c>
      <c r="T507" s="93">
        <f t="shared" si="17"/>
        <v>10.7</v>
      </c>
      <c r="U507" s="96">
        <f t="shared" si="16"/>
        <v>-3.9000000000000004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2"/>
      <c r="AD507" s="54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5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4">
        <v>0.34652777777777799</v>
      </c>
      <c r="T508" s="93">
        <f t="shared" si="17"/>
        <v>10.7</v>
      </c>
      <c r="U508" s="96">
        <f t="shared" si="16"/>
        <v>-3.9000000000000004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2"/>
      <c r="AD508" s="54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5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4">
        <v>0.34722222222222199</v>
      </c>
      <c r="T509" s="93">
        <f t="shared" si="17"/>
        <v>10.8</v>
      </c>
      <c r="U509" s="96">
        <f t="shared" si="16"/>
        <v>-3.7999999999999989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2"/>
      <c r="AD509" s="54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5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4">
        <v>0.34791666666666698</v>
      </c>
      <c r="T510" s="93">
        <f t="shared" si="17"/>
        <v>10.8</v>
      </c>
      <c r="U510" s="96">
        <f t="shared" si="16"/>
        <v>-3.8999999999999986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2"/>
      <c r="AD510" s="54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5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4">
        <v>0.34861111111111098</v>
      </c>
      <c r="T511" s="93">
        <f t="shared" si="17"/>
        <v>10.8</v>
      </c>
      <c r="U511" s="96">
        <f t="shared" si="16"/>
        <v>-3.8999999999999986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2"/>
      <c r="AD511" s="54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5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4">
        <v>0.34930555555555598</v>
      </c>
      <c r="T512" s="93">
        <f t="shared" si="17"/>
        <v>10.8</v>
      </c>
      <c r="U512" s="96">
        <f t="shared" si="16"/>
        <v>-3.8999999999999986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2"/>
      <c r="AD512" s="54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5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4">
        <v>0.35</v>
      </c>
      <c r="T513" s="93">
        <f t="shared" si="17"/>
        <v>10.8</v>
      </c>
      <c r="U513" s="96">
        <f t="shared" si="16"/>
        <v>-3.8999999999999986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2"/>
      <c r="AD513" s="54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5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4">
        <v>0.35069444444444398</v>
      </c>
      <c r="T514" s="93">
        <f t="shared" si="17"/>
        <v>10.8</v>
      </c>
      <c r="U514" s="96">
        <f t="shared" si="16"/>
        <v>-3.8999999999999986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2"/>
      <c r="AD514" s="54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5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4">
        <v>0.35138888888888897</v>
      </c>
      <c r="T515" s="93">
        <f t="shared" si="17"/>
        <v>10.9</v>
      </c>
      <c r="U515" s="96">
        <f t="shared" si="16"/>
        <v>-3.7999999999999989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2"/>
      <c r="AD515" s="54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5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4">
        <v>0.35208333333333303</v>
      </c>
      <c r="T516" s="93">
        <f t="shared" si="17"/>
        <v>10.9</v>
      </c>
      <c r="U516" s="96">
        <f t="shared" si="16"/>
        <v>-3.7999999999999989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2"/>
      <c r="AD516" s="54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5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4">
        <v>0.35277777777777802</v>
      </c>
      <c r="T517" s="93">
        <f t="shared" si="17"/>
        <v>10.8</v>
      </c>
      <c r="U517" s="96">
        <f t="shared" si="16"/>
        <v>-3.8999999999999986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2"/>
      <c r="AD517" s="54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5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4">
        <v>0.35347222222222202</v>
      </c>
      <c r="T518" s="93">
        <f t="shared" si="17"/>
        <v>10.9</v>
      </c>
      <c r="U518" s="96">
        <f t="shared" si="16"/>
        <v>-3.7999999999999989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2"/>
      <c r="AD518" s="54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5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4">
        <v>0.35416666666666702</v>
      </c>
      <c r="T519" s="93">
        <f t="shared" si="17"/>
        <v>10.9</v>
      </c>
      <c r="U519" s="96">
        <f t="shared" si="16"/>
        <v>-3.7999999999999989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2"/>
      <c r="AD519" s="54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5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4">
        <v>0.35486111111111102</v>
      </c>
      <c r="T520" s="93">
        <f t="shared" si="17"/>
        <v>10.9</v>
      </c>
      <c r="U520" s="96">
        <f t="shared" si="16"/>
        <v>-3.7999999999999989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2"/>
      <c r="AD520" s="54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5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4">
        <v>0.35555555555555601</v>
      </c>
      <c r="T521" s="93">
        <f t="shared" si="17"/>
        <v>10.9</v>
      </c>
      <c r="U521" s="96">
        <f t="shared" si="16"/>
        <v>-3.7999999999999989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2"/>
      <c r="AD521" s="54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5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4">
        <v>0.35625000000000001</v>
      </c>
      <c r="T522" s="93">
        <f t="shared" si="17"/>
        <v>10.9</v>
      </c>
      <c r="U522" s="96">
        <f t="shared" si="16"/>
        <v>-3.7999999999999989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2"/>
      <c r="AD522" s="54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5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4">
        <v>0.35694444444444401</v>
      </c>
      <c r="T523" s="93">
        <f t="shared" si="17"/>
        <v>11</v>
      </c>
      <c r="U523" s="96">
        <f t="shared" si="16"/>
        <v>-3.6999999999999993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2"/>
      <c r="AD523" s="54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5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4">
        <v>0.35763888888888901</v>
      </c>
      <c r="T524" s="93">
        <f t="shared" si="17"/>
        <v>11</v>
      </c>
      <c r="U524" s="96">
        <f t="shared" si="16"/>
        <v>-3.6999999999999993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2"/>
      <c r="AD524" s="54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5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4">
        <v>0.358333333333333</v>
      </c>
      <c r="T525" s="93">
        <f t="shared" si="17"/>
        <v>11.1</v>
      </c>
      <c r="U525" s="96">
        <f t="shared" si="16"/>
        <v>-3.7000000000000011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2"/>
      <c r="AD525" s="54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5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4">
        <v>0.359027777777778</v>
      </c>
      <c r="T526" s="93">
        <f t="shared" si="17"/>
        <v>11.1</v>
      </c>
      <c r="U526" s="96">
        <f t="shared" ref="U526:U560" si="20">(T526-B526)-4</f>
        <v>-3.7000000000000011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2"/>
      <c r="AD526" s="54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5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4">
        <v>0.359722222222222</v>
      </c>
      <c r="T527" s="93">
        <f t="shared" si="17"/>
        <v>11.2</v>
      </c>
      <c r="U527" s="96">
        <f t="shared" si="20"/>
        <v>-3.6000000000000014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2"/>
      <c r="AD527" s="54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5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4">
        <v>0.360416666666667</v>
      </c>
      <c r="T528" s="93">
        <f t="shared" si="17"/>
        <v>11.2</v>
      </c>
      <c r="U528" s="96">
        <f t="shared" si="20"/>
        <v>-3.6000000000000014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2"/>
      <c r="AD528" s="54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5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4">
        <v>0.36111111111111099</v>
      </c>
      <c r="T529" s="93">
        <f t="shared" si="17"/>
        <v>11.2</v>
      </c>
      <c r="U529" s="96">
        <f t="shared" si="20"/>
        <v>-3.6000000000000014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2"/>
      <c r="AD529" s="54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5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4">
        <v>0.36180555555555599</v>
      </c>
      <c r="T530" s="93">
        <f t="shared" si="17"/>
        <v>11.2</v>
      </c>
      <c r="U530" s="96">
        <f t="shared" si="20"/>
        <v>-3.6000000000000014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2"/>
      <c r="AD530" s="54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5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4">
        <v>0.36249999999999999</v>
      </c>
      <c r="T531" s="93">
        <f t="shared" si="17"/>
        <v>11.2</v>
      </c>
      <c r="U531" s="96">
        <f t="shared" si="20"/>
        <v>-3.6000000000000014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2"/>
      <c r="AD531" s="54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5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4">
        <v>0.36319444444444399</v>
      </c>
      <c r="T532" s="93">
        <f t="shared" si="17"/>
        <v>11.3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2"/>
      <c r="AD532" s="54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5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4">
        <v>0.36388888888888898</v>
      </c>
      <c r="T533" s="93">
        <f t="shared" si="17"/>
        <v>11.3</v>
      </c>
      <c r="U533" s="96">
        <f t="shared" si="20"/>
        <v>-3.5999999999999996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2"/>
      <c r="AD533" s="54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5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4">
        <v>0.36458333333333298</v>
      </c>
      <c r="T534" s="93">
        <f t="shared" si="17"/>
        <v>11.3</v>
      </c>
      <c r="U534" s="96">
        <f t="shared" si="20"/>
        <v>-3.5999999999999996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2"/>
      <c r="AD534" s="54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5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4">
        <v>0.36527777777777798</v>
      </c>
      <c r="T535" s="93">
        <f t="shared" si="17"/>
        <v>11.3</v>
      </c>
      <c r="U535" s="96">
        <f t="shared" si="20"/>
        <v>-3.6999999999999993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2"/>
      <c r="AD535" s="54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5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4">
        <v>0.36597222222222198</v>
      </c>
      <c r="T536" s="93">
        <f t="shared" si="17"/>
        <v>11.4</v>
      </c>
      <c r="U536" s="96">
        <f t="shared" si="20"/>
        <v>-3.6999999999999993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2"/>
      <c r="AD536" s="54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5">
        <v>0.36597222222222198</v>
      </c>
    </row>
    <row r="537" spans="2:54" x14ac:dyDescent="0.25">
      <c r="B537" s="5">
        <v>11.1</v>
      </c>
      <c r="C537" s="5">
        <v>89</v>
      </c>
      <c r="D537" s="5">
        <v>9.3000000000000007</v>
      </c>
      <c r="E537" s="5">
        <v>11.1</v>
      </c>
      <c r="F537" s="5">
        <v>6.5</v>
      </c>
      <c r="G537" s="5">
        <v>7.6</v>
      </c>
      <c r="H537" s="5">
        <v>1019.5</v>
      </c>
      <c r="I537" s="5">
        <v>5220</v>
      </c>
      <c r="J537" s="5">
        <v>0</v>
      </c>
      <c r="K537" s="5">
        <v>0</v>
      </c>
      <c r="L537" s="5">
        <v>0</v>
      </c>
      <c r="M537" s="5">
        <v>0</v>
      </c>
      <c r="N537">
        <v>54.5</v>
      </c>
      <c r="O537">
        <v>217.1</v>
      </c>
      <c r="P537">
        <v>11</v>
      </c>
      <c r="Q537">
        <v>11.4</v>
      </c>
      <c r="R537" s="54">
        <v>0.36666666666666697</v>
      </c>
      <c r="T537" s="93">
        <f t="shared" si="17"/>
        <v>11.4</v>
      </c>
      <c r="U537" s="96">
        <f t="shared" si="20"/>
        <v>-3.6999999999999993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2"/>
      <c r="AD537" s="54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5">
        <v>0.36666666666666697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9.6999999999999993</v>
      </c>
      <c r="G538" s="5">
        <v>9.6999999999999993</v>
      </c>
      <c r="H538" s="5">
        <v>1019.6</v>
      </c>
      <c r="I538" s="5">
        <v>5290</v>
      </c>
      <c r="J538" s="5">
        <v>0</v>
      </c>
      <c r="K538" s="5">
        <v>0</v>
      </c>
      <c r="L538" s="5">
        <v>0</v>
      </c>
      <c r="M538" s="5">
        <v>0</v>
      </c>
      <c r="N538">
        <v>54.5</v>
      </c>
      <c r="O538">
        <v>217.1</v>
      </c>
      <c r="P538">
        <v>11.1</v>
      </c>
      <c r="Q538">
        <v>11.5</v>
      </c>
      <c r="R538" s="54">
        <v>0.36736111111111103</v>
      </c>
      <c r="T538" s="93">
        <f t="shared" si="17"/>
        <v>11.5</v>
      </c>
      <c r="U538" s="96">
        <f t="shared" si="20"/>
        <v>-3.6999999999999993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2"/>
      <c r="AD538" s="54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5">
        <v>0.36736111111111103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7.2</v>
      </c>
      <c r="G539" s="5">
        <v>9.4</v>
      </c>
      <c r="H539" s="5">
        <v>1019.7</v>
      </c>
      <c r="I539" s="5">
        <v>5420</v>
      </c>
      <c r="J539" s="5">
        <v>0</v>
      </c>
      <c r="K539" s="5">
        <v>0</v>
      </c>
      <c r="L539" s="5">
        <v>0</v>
      </c>
      <c r="M539" s="5">
        <v>0</v>
      </c>
      <c r="N539">
        <v>54.5</v>
      </c>
      <c r="O539">
        <v>217.1</v>
      </c>
      <c r="P539">
        <v>11.2</v>
      </c>
      <c r="Q539">
        <v>11.5</v>
      </c>
      <c r="R539" s="54">
        <v>0.36805555555555602</v>
      </c>
      <c r="T539" s="93">
        <f t="shared" si="17"/>
        <v>11.5</v>
      </c>
      <c r="U539" s="96">
        <f t="shared" si="20"/>
        <v>-3.6999999999999993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2"/>
      <c r="AD539" s="54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5">
        <v>0.36805555555555602</v>
      </c>
    </row>
    <row r="540" spans="2:54" x14ac:dyDescent="0.25">
      <c r="B540" s="5">
        <v>11.2</v>
      </c>
      <c r="C540" s="5">
        <v>88</v>
      </c>
      <c r="D540" s="5">
        <v>9.1999999999999993</v>
      </c>
      <c r="E540" s="5">
        <v>11.2</v>
      </c>
      <c r="F540" s="5">
        <v>4</v>
      </c>
      <c r="G540" s="5">
        <v>5.4</v>
      </c>
      <c r="H540" s="5">
        <v>1019.7</v>
      </c>
      <c r="I540" s="5">
        <v>5820</v>
      </c>
      <c r="J540" s="5">
        <v>0</v>
      </c>
      <c r="K540" s="5">
        <v>0</v>
      </c>
      <c r="L540" s="5">
        <v>0</v>
      </c>
      <c r="M540" s="5">
        <v>0</v>
      </c>
      <c r="N540">
        <v>54.5</v>
      </c>
      <c r="O540">
        <v>217.1</v>
      </c>
      <c r="P540">
        <v>11.3</v>
      </c>
      <c r="Q540">
        <v>11.6</v>
      </c>
      <c r="R540" s="54">
        <v>0.36875000000000002</v>
      </c>
      <c r="T540" s="93">
        <f t="shared" si="17"/>
        <v>11.6</v>
      </c>
      <c r="U540" s="96">
        <f t="shared" si="20"/>
        <v>-3.5999999999999996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2"/>
      <c r="AD540" s="54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5">
        <v>0.36875000000000002</v>
      </c>
    </row>
    <row r="541" spans="2:54" x14ac:dyDescent="0.25">
      <c r="B541" s="5">
        <v>11.2</v>
      </c>
      <c r="C541" s="5">
        <v>88</v>
      </c>
      <c r="D541" s="5">
        <v>9.1999999999999993</v>
      </c>
      <c r="E541" s="5">
        <v>11.2</v>
      </c>
      <c r="F541" s="5">
        <v>6.1</v>
      </c>
      <c r="G541" s="5">
        <v>9.4</v>
      </c>
      <c r="H541" s="5">
        <v>1019.5</v>
      </c>
      <c r="I541" s="5">
        <v>6110</v>
      </c>
      <c r="J541" s="5">
        <v>0</v>
      </c>
      <c r="K541" s="5">
        <v>0</v>
      </c>
      <c r="L541" s="5">
        <v>0</v>
      </c>
      <c r="M541" s="5">
        <v>0</v>
      </c>
      <c r="N541">
        <v>54.5</v>
      </c>
      <c r="O541">
        <v>217.1</v>
      </c>
      <c r="P541">
        <v>11.3</v>
      </c>
      <c r="Q541">
        <v>11.6</v>
      </c>
      <c r="R541" s="54">
        <v>0.36944444444444402</v>
      </c>
      <c r="T541" s="93">
        <f t="shared" si="17"/>
        <v>11.6</v>
      </c>
      <c r="U541" s="96">
        <f t="shared" si="20"/>
        <v>-3.5999999999999996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2"/>
      <c r="AD541" s="54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5">
        <v>0.36944444444444402</v>
      </c>
    </row>
    <row r="542" spans="2:54" x14ac:dyDescent="0.25">
      <c r="B542" s="5">
        <v>11.3</v>
      </c>
      <c r="C542" s="5">
        <v>88</v>
      </c>
      <c r="D542" s="5">
        <v>9.3000000000000007</v>
      </c>
      <c r="E542" s="5">
        <v>11.3</v>
      </c>
      <c r="F542" s="5">
        <v>5.8</v>
      </c>
      <c r="G542" s="5">
        <v>9.6999999999999993</v>
      </c>
      <c r="H542" s="5">
        <v>1019.6</v>
      </c>
      <c r="I542" s="5">
        <v>6000</v>
      </c>
      <c r="J542" s="5">
        <v>0</v>
      </c>
      <c r="K542" s="5">
        <v>0</v>
      </c>
      <c r="L542" s="5">
        <v>0</v>
      </c>
      <c r="M542" s="5">
        <v>0</v>
      </c>
      <c r="N542">
        <v>54.5</v>
      </c>
      <c r="O542">
        <v>217.1</v>
      </c>
      <c r="P542">
        <v>11.4</v>
      </c>
      <c r="Q542">
        <v>11.7</v>
      </c>
      <c r="R542" s="54">
        <v>0.37013888888888902</v>
      </c>
      <c r="T542" s="93">
        <f t="shared" si="17"/>
        <v>11.7</v>
      </c>
      <c r="U542" s="96">
        <f t="shared" si="20"/>
        <v>-3.6000000000000014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2"/>
      <c r="AD542" s="54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5">
        <v>0.37013888888888902</v>
      </c>
    </row>
    <row r="543" spans="2:54" x14ac:dyDescent="0.25">
      <c r="B543" s="5">
        <v>11.3</v>
      </c>
      <c r="C543" s="5">
        <v>88</v>
      </c>
      <c r="D543" s="5">
        <v>9.3000000000000007</v>
      </c>
      <c r="E543" s="5">
        <v>11.3</v>
      </c>
      <c r="F543" s="5">
        <v>5.8</v>
      </c>
      <c r="G543" s="5">
        <v>10.4</v>
      </c>
      <c r="H543" s="5">
        <v>1019.5</v>
      </c>
      <c r="I543" s="5">
        <v>6070</v>
      </c>
      <c r="J543" s="5">
        <v>0</v>
      </c>
      <c r="K543" s="5">
        <v>0</v>
      </c>
      <c r="L543" s="5">
        <v>0</v>
      </c>
      <c r="M543" s="5">
        <v>0</v>
      </c>
      <c r="N543">
        <v>54.5</v>
      </c>
      <c r="O543">
        <v>217.1</v>
      </c>
      <c r="P543">
        <v>11.5</v>
      </c>
      <c r="Q543">
        <v>11.7</v>
      </c>
      <c r="R543" s="54">
        <v>0.37083333333333302</v>
      </c>
      <c r="T543" s="93">
        <f t="shared" si="17"/>
        <v>11.7</v>
      </c>
      <c r="U543" s="96">
        <f t="shared" si="20"/>
        <v>-3.6000000000000014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2"/>
      <c r="AD543" s="54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5">
        <v>0.37083333333333302</v>
      </c>
    </row>
    <row r="544" spans="2:54" x14ac:dyDescent="0.25">
      <c r="B544" s="5">
        <v>11.3</v>
      </c>
      <c r="C544" s="5">
        <v>88</v>
      </c>
      <c r="D544" s="5">
        <v>9.3000000000000007</v>
      </c>
      <c r="E544" s="5">
        <v>11.3</v>
      </c>
      <c r="F544" s="5">
        <v>2.2000000000000002</v>
      </c>
      <c r="G544" s="5">
        <v>5.8</v>
      </c>
      <c r="H544" s="5">
        <v>1019.3</v>
      </c>
      <c r="I544" s="5">
        <v>6270</v>
      </c>
      <c r="J544" s="5">
        <v>0</v>
      </c>
      <c r="K544" s="5">
        <v>0</v>
      </c>
      <c r="L544" s="5">
        <v>0</v>
      </c>
      <c r="M544" s="5">
        <v>0</v>
      </c>
      <c r="N544">
        <v>54.5</v>
      </c>
      <c r="O544">
        <v>217.1</v>
      </c>
      <c r="P544">
        <v>11.5</v>
      </c>
      <c r="Q544">
        <v>11.8</v>
      </c>
      <c r="R544" s="54">
        <v>0.37152777777777801</v>
      </c>
      <c r="T544" s="93">
        <f t="shared" si="17"/>
        <v>11.8</v>
      </c>
      <c r="U544" s="96">
        <f t="shared" si="20"/>
        <v>-3.5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2"/>
      <c r="AD544" s="54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5">
        <v>0.37152777777777801</v>
      </c>
    </row>
    <row r="545" spans="2:54" x14ac:dyDescent="0.25">
      <c r="B545" s="5">
        <v>11.3</v>
      </c>
      <c r="C545" s="5">
        <v>88</v>
      </c>
      <c r="D545" s="5">
        <v>9.3000000000000007</v>
      </c>
      <c r="E545" s="5">
        <v>11.3</v>
      </c>
      <c r="F545" s="5">
        <v>6.8</v>
      </c>
      <c r="G545" s="5">
        <v>7.6</v>
      </c>
      <c r="H545" s="5">
        <v>1019.4</v>
      </c>
      <c r="I545" s="5">
        <v>6380</v>
      </c>
      <c r="J545" s="5">
        <v>0</v>
      </c>
      <c r="K545" s="5">
        <v>0</v>
      </c>
      <c r="L545" s="5">
        <v>0</v>
      </c>
      <c r="M545" s="5">
        <v>0</v>
      </c>
      <c r="N545">
        <v>54.5</v>
      </c>
      <c r="O545">
        <v>217.1</v>
      </c>
      <c r="P545">
        <v>11.6</v>
      </c>
      <c r="Q545">
        <v>11.8</v>
      </c>
      <c r="R545" s="54">
        <v>0.37222222222222201</v>
      </c>
      <c r="T545" s="93">
        <f t="shared" si="17"/>
        <v>11.8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2"/>
      <c r="AD545" s="54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5">
        <v>0.37222222222222201</v>
      </c>
    </row>
    <row r="546" spans="2:54" x14ac:dyDescent="0.25">
      <c r="B546" s="5">
        <v>11.3</v>
      </c>
      <c r="C546" s="5">
        <v>88</v>
      </c>
      <c r="D546" s="5">
        <v>9.3000000000000007</v>
      </c>
      <c r="E546" s="5">
        <v>11.3</v>
      </c>
      <c r="F546" s="5">
        <v>6.1</v>
      </c>
      <c r="G546" s="5">
        <v>12.2</v>
      </c>
      <c r="H546" s="5">
        <v>1019.4</v>
      </c>
      <c r="I546" s="5">
        <v>6330</v>
      </c>
      <c r="J546" s="5">
        <v>0</v>
      </c>
      <c r="K546" s="5">
        <v>0</v>
      </c>
      <c r="L546" s="5">
        <v>0</v>
      </c>
      <c r="M546" s="5">
        <v>0</v>
      </c>
      <c r="N546">
        <v>54.5</v>
      </c>
      <c r="O546">
        <v>217.1</v>
      </c>
      <c r="P546">
        <v>11.7</v>
      </c>
      <c r="Q546">
        <v>11.8</v>
      </c>
      <c r="R546" s="54">
        <v>0.37291666666666701</v>
      </c>
      <c r="T546" s="93">
        <f t="shared" si="17"/>
        <v>11.8</v>
      </c>
      <c r="U546" s="96">
        <f t="shared" si="20"/>
        <v>-3.5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2"/>
      <c r="AD546" s="54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5">
        <v>0.37291666666666701</v>
      </c>
    </row>
    <row r="547" spans="2:54" x14ac:dyDescent="0.25">
      <c r="B547" s="5">
        <v>11.3</v>
      </c>
      <c r="C547" s="5">
        <v>88</v>
      </c>
      <c r="D547" s="5">
        <v>9.3000000000000007</v>
      </c>
      <c r="E547" s="5">
        <v>11.3</v>
      </c>
      <c r="F547" s="5">
        <v>12.6</v>
      </c>
      <c r="G547" s="5">
        <v>13.3</v>
      </c>
      <c r="H547" s="5">
        <v>1019.5</v>
      </c>
      <c r="I547" s="5">
        <v>6390</v>
      </c>
      <c r="J547" s="5">
        <v>0</v>
      </c>
      <c r="K547" s="5">
        <v>0</v>
      </c>
      <c r="L547" s="5">
        <v>0</v>
      </c>
      <c r="M547" s="5">
        <v>0</v>
      </c>
      <c r="N547">
        <v>54.5</v>
      </c>
      <c r="O547">
        <v>217.1</v>
      </c>
      <c r="P547">
        <v>11.8</v>
      </c>
      <c r="Q547">
        <v>11.9</v>
      </c>
      <c r="R547" s="54">
        <v>0.37361111111111101</v>
      </c>
      <c r="T547" s="93">
        <f t="shared" si="17"/>
        <v>11.9</v>
      </c>
      <c r="U547" s="96">
        <f t="shared" si="20"/>
        <v>-3.4000000000000004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2"/>
      <c r="AD547" s="54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5">
        <v>0.373611111111112</v>
      </c>
    </row>
    <row r="548" spans="2:54" x14ac:dyDescent="0.25">
      <c r="B548" s="5">
        <v>11.3</v>
      </c>
      <c r="C548" s="5">
        <v>88</v>
      </c>
      <c r="D548" s="5">
        <v>9.3000000000000007</v>
      </c>
      <c r="E548" s="5">
        <v>11.3</v>
      </c>
      <c r="F548" s="5">
        <v>10.1</v>
      </c>
      <c r="G548" s="5">
        <v>10.1</v>
      </c>
      <c r="H548" s="5">
        <v>1019.4</v>
      </c>
      <c r="I548" s="5">
        <v>6710</v>
      </c>
      <c r="J548" s="5">
        <v>0</v>
      </c>
      <c r="K548" s="5">
        <v>0</v>
      </c>
      <c r="L548" s="5">
        <v>0</v>
      </c>
      <c r="M548" s="5">
        <v>0</v>
      </c>
      <c r="N548">
        <v>54.5</v>
      </c>
      <c r="O548">
        <v>217.1</v>
      </c>
      <c r="P548">
        <v>11.8</v>
      </c>
      <c r="Q548">
        <v>11.9</v>
      </c>
      <c r="R548" s="54">
        <v>0.374305555555556</v>
      </c>
      <c r="T548" s="93">
        <f t="shared" si="17"/>
        <v>11.9</v>
      </c>
      <c r="U548" s="96">
        <f t="shared" si="20"/>
        <v>-3.4000000000000004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2"/>
      <c r="AD548" s="54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5">
        <v>0.374305555555557</v>
      </c>
    </row>
    <row r="549" spans="2:54" x14ac:dyDescent="0.25">
      <c r="B549" s="5">
        <v>11.3</v>
      </c>
      <c r="C549" s="5">
        <v>88</v>
      </c>
      <c r="D549" s="5">
        <v>9.3000000000000007</v>
      </c>
      <c r="E549" s="5">
        <v>11.3</v>
      </c>
      <c r="F549" s="5">
        <v>5.8</v>
      </c>
      <c r="G549" s="5">
        <v>7.2</v>
      </c>
      <c r="H549" s="5">
        <v>1019.5</v>
      </c>
      <c r="I549" s="5">
        <v>7080</v>
      </c>
      <c r="J549" s="5">
        <v>0</v>
      </c>
      <c r="K549" s="5">
        <v>0</v>
      </c>
      <c r="L549" s="5">
        <v>0</v>
      </c>
      <c r="M549" s="5">
        <v>0</v>
      </c>
      <c r="N549">
        <v>54.5</v>
      </c>
      <c r="O549">
        <v>217.1</v>
      </c>
      <c r="P549">
        <v>11.9</v>
      </c>
      <c r="Q549">
        <v>12</v>
      </c>
      <c r="R549" s="54">
        <v>0.375</v>
      </c>
      <c r="T549" s="93">
        <f t="shared" si="17"/>
        <v>12</v>
      </c>
      <c r="U549" s="96">
        <f t="shared" si="20"/>
        <v>-3.3000000000000007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2"/>
      <c r="AD549" s="54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5">
        <v>0.375000000000002</v>
      </c>
    </row>
    <row r="550" spans="2:54" x14ac:dyDescent="0.25">
      <c r="B550" s="5">
        <v>11.3</v>
      </c>
      <c r="C550" s="5">
        <v>88</v>
      </c>
      <c r="D550" s="5">
        <v>9.3000000000000007</v>
      </c>
      <c r="E550" s="5">
        <v>11.3</v>
      </c>
      <c r="F550" s="5">
        <v>7.9</v>
      </c>
      <c r="G550" s="5">
        <v>7.9</v>
      </c>
      <c r="H550" s="5">
        <v>1019.4</v>
      </c>
      <c r="I550" s="5">
        <v>7340</v>
      </c>
      <c r="J550" s="5">
        <v>0</v>
      </c>
      <c r="K550" s="5">
        <v>0</v>
      </c>
      <c r="L550" s="5">
        <v>0</v>
      </c>
      <c r="M550" s="5">
        <v>0</v>
      </c>
      <c r="N550">
        <v>54.5</v>
      </c>
      <c r="O550">
        <v>217.1</v>
      </c>
      <c r="P550">
        <v>11.9</v>
      </c>
      <c r="Q550">
        <v>12</v>
      </c>
      <c r="R550" s="54">
        <v>0.375694444444444</v>
      </c>
      <c r="T550" s="93">
        <f t="shared" si="17"/>
        <v>12</v>
      </c>
      <c r="U550" s="96">
        <f t="shared" si="20"/>
        <v>-3.3000000000000007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2"/>
      <c r="AD550" s="54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5">
        <v>0.375694444444447</v>
      </c>
    </row>
    <row r="551" spans="2:54" x14ac:dyDescent="0.25">
      <c r="B551" s="5">
        <v>11.3</v>
      </c>
      <c r="C551" s="5">
        <v>88</v>
      </c>
      <c r="D551" s="5">
        <v>9.3000000000000007</v>
      </c>
      <c r="E551" s="5">
        <v>11.3</v>
      </c>
      <c r="F551" s="5">
        <v>3.6</v>
      </c>
      <c r="G551" s="5">
        <v>7.9</v>
      </c>
      <c r="H551" s="5">
        <v>1019.5</v>
      </c>
      <c r="I551" s="5">
        <v>7550</v>
      </c>
      <c r="J551" s="5">
        <v>0</v>
      </c>
      <c r="K551" s="5">
        <v>0</v>
      </c>
      <c r="L551" s="5">
        <v>0</v>
      </c>
      <c r="M551" s="5">
        <v>0</v>
      </c>
      <c r="N551">
        <v>54.5</v>
      </c>
      <c r="O551">
        <v>217.1</v>
      </c>
      <c r="P551">
        <v>12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-3.3000000000000007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2"/>
      <c r="AD551" s="54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5">
        <v>0.37638888888889199</v>
      </c>
    </row>
    <row r="552" spans="2:54" x14ac:dyDescent="0.25">
      <c r="B552" s="5">
        <v>11.3</v>
      </c>
      <c r="C552" s="5">
        <v>88</v>
      </c>
      <c r="D552" s="5">
        <v>9.3000000000000007</v>
      </c>
      <c r="E552" s="5">
        <v>11.3</v>
      </c>
      <c r="F552" s="5">
        <v>3.6</v>
      </c>
      <c r="G552" s="5">
        <v>9</v>
      </c>
      <c r="H552" s="5">
        <v>1019.6</v>
      </c>
      <c r="I552" s="5">
        <v>7490</v>
      </c>
      <c r="J552" s="5">
        <v>0</v>
      </c>
      <c r="K552" s="5">
        <v>0</v>
      </c>
      <c r="L552" s="5">
        <v>0</v>
      </c>
      <c r="M552" s="5">
        <v>0</v>
      </c>
      <c r="N552">
        <v>54.5</v>
      </c>
      <c r="O552">
        <v>217.1</v>
      </c>
      <c r="P552">
        <v>12</v>
      </c>
      <c r="Q552">
        <v>12.1</v>
      </c>
      <c r="R552" s="54">
        <v>0.37708333333333299</v>
      </c>
      <c r="T552" s="93">
        <f t="shared" si="17"/>
        <v>12.1</v>
      </c>
      <c r="U552" s="96">
        <f t="shared" si="20"/>
        <v>-3.2000000000000011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2"/>
      <c r="AD552" s="54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5">
        <v>0.37708333333333699</v>
      </c>
    </row>
    <row r="553" spans="2:54" x14ac:dyDescent="0.25">
      <c r="B553" s="5">
        <v>11.4</v>
      </c>
      <c r="C553" s="5">
        <v>88</v>
      </c>
      <c r="D553" s="5">
        <v>9.4</v>
      </c>
      <c r="E553" s="5">
        <v>11.4</v>
      </c>
      <c r="F553" s="5">
        <v>11.9</v>
      </c>
      <c r="G553" s="5">
        <v>13.7</v>
      </c>
      <c r="H553" s="5">
        <v>1019.4</v>
      </c>
      <c r="I553" s="5">
        <v>7230</v>
      </c>
      <c r="J553" s="5">
        <v>0</v>
      </c>
      <c r="K553" s="5">
        <v>0</v>
      </c>
      <c r="L553" s="5">
        <v>0</v>
      </c>
      <c r="M553" s="5">
        <v>0</v>
      </c>
      <c r="N553">
        <v>54.5</v>
      </c>
      <c r="O553">
        <v>217.1</v>
      </c>
      <c r="P553">
        <v>12.1</v>
      </c>
      <c r="Q553">
        <v>12.1</v>
      </c>
      <c r="R553" s="54">
        <v>0.37777777777777799</v>
      </c>
      <c r="T553" s="93">
        <f t="shared" si="17"/>
        <v>12.1</v>
      </c>
      <c r="U553" s="96">
        <f t="shared" si="20"/>
        <v>-3.3000000000000007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2"/>
      <c r="AD553" s="54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5">
        <v>0.37777777777778199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9</v>
      </c>
      <c r="G554" s="5">
        <v>9.6999999999999993</v>
      </c>
      <c r="H554" s="5">
        <v>1019.4</v>
      </c>
      <c r="I554" s="5">
        <v>6510</v>
      </c>
      <c r="J554" s="5">
        <v>0</v>
      </c>
      <c r="K554" s="5">
        <v>0</v>
      </c>
      <c r="L554" s="5">
        <v>0</v>
      </c>
      <c r="M554" s="5">
        <v>0</v>
      </c>
      <c r="N554">
        <v>54.5</v>
      </c>
      <c r="O554">
        <v>217.1</v>
      </c>
      <c r="P554">
        <v>12.2</v>
      </c>
      <c r="Q554">
        <v>12.1</v>
      </c>
      <c r="R554" s="54">
        <v>0.37847222222222199</v>
      </c>
      <c r="T554" s="93">
        <f t="shared" si="17"/>
        <v>12.2</v>
      </c>
      <c r="U554" s="96">
        <f t="shared" si="20"/>
        <v>-3.2000000000000011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2"/>
      <c r="AD554" s="54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5">
        <v>0.37847222222222698</v>
      </c>
    </row>
    <row r="555" spans="2:54" x14ac:dyDescent="0.25">
      <c r="B555" s="5">
        <v>11.4</v>
      </c>
      <c r="C555" s="5">
        <v>87</v>
      </c>
      <c r="D555" s="5">
        <v>9.3000000000000007</v>
      </c>
      <c r="E555" s="5">
        <v>11.4</v>
      </c>
      <c r="F555" s="5">
        <v>7.6</v>
      </c>
      <c r="G555" s="5">
        <v>7.6</v>
      </c>
      <c r="H555" s="5">
        <v>1019.4</v>
      </c>
      <c r="I555" s="5">
        <v>5890</v>
      </c>
      <c r="J555" s="5">
        <v>0</v>
      </c>
      <c r="K555" s="5">
        <v>0</v>
      </c>
      <c r="L555" s="5">
        <v>0</v>
      </c>
      <c r="M555" s="5">
        <v>0</v>
      </c>
      <c r="N555">
        <v>54.5</v>
      </c>
      <c r="O555">
        <v>217.1</v>
      </c>
      <c r="P555">
        <v>12.2</v>
      </c>
      <c r="Q555">
        <v>12.2</v>
      </c>
      <c r="R555" s="54">
        <v>0.37916666666666698</v>
      </c>
      <c r="T555" s="93">
        <f t="shared" si="17"/>
        <v>12.2</v>
      </c>
      <c r="U555" s="96">
        <f t="shared" si="20"/>
        <v>-3.2000000000000011</v>
      </c>
      <c r="V555" s="92"/>
      <c r="W555" s="96" t="str">
        <f t="shared" si="18"/>
        <v/>
      </c>
      <c r="X555" s="93"/>
      <c r="Z555" s="5"/>
      <c r="AA555"/>
      <c r="AC555" s="372"/>
      <c r="AD555" s="54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5">
        <v>0.37916666666667198</v>
      </c>
    </row>
    <row r="556" spans="2:54" x14ac:dyDescent="0.25">
      <c r="B556" s="5">
        <v>11.4</v>
      </c>
      <c r="C556" s="5">
        <v>87</v>
      </c>
      <c r="D556" s="5">
        <v>9.3000000000000007</v>
      </c>
      <c r="E556" s="5">
        <v>11.4</v>
      </c>
      <c r="F556" s="5">
        <v>9.4</v>
      </c>
      <c r="G556" s="5">
        <v>13.7</v>
      </c>
      <c r="H556" s="5">
        <v>1019.6</v>
      </c>
      <c r="I556" s="5">
        <v>5230</v>
      </c>
      <c r="J556" s="5">
        <v>0</v>
      </c>
      <c r="K556" s="5">
        <v>0</v>
      </c>
      <c r="L556" s="5">
        <v>0</v>
      </c>
      <c r="M556" s="5">
        <v>0</v>
      </c>
      <c r="N556">
        <v>54.5</v>
      </c>
      <c r="O556">
        <v>217.1</v>
      </c>
      <c r="P556">
        <v>12.3</v>
      </c>
      <c r="Q556">
        <v>12.2</v>
      </c>
      <c r="R556" s="54">
        <v>0.37986111111111098</v>
      </c>
      <c r="T556" s="93">
        <f t="shared" si="17"/>
        <v>12.3</v>
      </c>
      <c r="U556" s="96">
        <f t="shared" si="20"/>
        <v>-3.0999999999999996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2"/>
      <c r="AD556" s="54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5">
        <v>0.37986111111111698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4.7</v>
      </c>
      <c r="G557" s="5">
        <v>6.8</v>
      </c>
      <c r="H557" s="5">
        <v>1019.6</v>
      </c>
      <c r="I557" s="5">
        <v>4840</v>
      </c>
      <c r="J557" s="5">
        <v>0</v>
      </c>
      <c r="K557" s="5">
        <v>0</v>
      </c>
      <c r="L557" s="5">
        <v>0</v>
      </c>
      <c r="M557" s="5">
        <v>0</v>
      </c>
      <c r="N557">
        <v>54.5</v>
      </c>
      <c r="O557">
        <v>217.1</v>
      </c>
      <c r="P557">
        <v>12.3</v>
      </c>
      <c r="Q557">
        <v>12.2</v>
      </c>
      <c r="R557" s="54">
        <v>0.38055555555555598</v>
      </c>
      <c r="T557" s="93">
        <f t="shared" si="17"/>
        <v>12.3</v>
      </c>
      <c r="U557" s="96">
        <f t="shared" si="20"/>
        <v>-3.0999999999999996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2"/>
      <c r="AD557" s="54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5">
        <v>0.38055555555556198</v>
      </c>
    </row>
    <row r="558" spans="2:54" x14ac:dyDescent="0.25">
      <c r="B558" s="5">
        <v>11.5</v>
      </c>
      <c r="C558" s="5">
        <v>87</v>
      </c>
      <c r="D558" s="5">
        <v>9.4</v>
      </c>
      <c r="E558" s="5">
        <v>11.5</v>
      </c>
      <c r="F558" s="5">
        <v>8.6</v>
      </c>
      <c r="G558" s="5">
        <v>8.6</v>
      </c>
      <c r="H558" s="5">
        <v>1019.5</v>
      </c>
      <c r="I558" s="5">
        <v>4420</v>
      </c>
      <c r="J558" s="5">
        <v>0</v>
      </c>
      <c r="K558" s="5">
        <v>0</v>
      </c>
      <c r="L558" s="5">
        <v>0</v>
      </c>
      <c r="M558" s="5">
        <v>0</v>
      </c>
      <c r="N558">
        <v>54.5</v>
      </c>
      <c r="O558">
        <v>217.1</v>
      </c>
      <c r="P558">
        <v>12.4</v>
      </c>
      <c r="Q558">
        <v>12.2</v>
      </c>
      <c r="R558" s="54">
        <v>0.38124999999999998</v>
      </c>
      <c r="T558" s="93">
        <f t="shared" si="17"/>
        <v>12.4</v>
      </c>
      <c r="U558" s="96">
        <f t="shared" si="20"/>
        <v>-3.0999999999999996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2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5">
        <v>0.38125000000000703</v>
      </c>
    </row>
    <row r="559" spans="2:54" x14ac:dyDescent="0.25">
      <c r="B559" s="5">
        <v>11.5</v>
      </c>
      <c r="C559" s="5">
        <v>87</v>
      </c>
      <c r="D559" s="5">
        <v>9.4</v>
      </c>
      <c r="E559" s="5">
        <v>11.5</v>
      </c>
      <c r="F559" s="5">
        <v>6.8</v>
      </c>
      <c r="G559" s="5">
        <v>9</v>
      </c>
      <c r="H559" s="5">
        <v>1019.6</v>
      </c>
      <c r="I559" s="5">
        <v>4290</v>
      </c>
      <c r="J559" s="5">
        <v>0</v>
      </c>
      <c r="K559" s="5">
        <v>0</v>
      </c>
      <c r="L559" s="5">
        <v>0</v>
      </c>
      <c r="M559" s="5">
        <v>0</v>
      </c>
      <c r="N559">
        <v>54.5</v>
      </c>
      <c r="O559">
        <v>217.1</v>
      </c>
      <c r="P559">
        <v>12.4</v>
      </c>
      <c r="Q559">
        <v>12.2</v>
      </c>
      <c r="R559" s="54">
        <v>0.38194444444444398</v>
      </c>
      <c r="T559" s="93">
        <f t="shared" si="17"/>
        <v>12.4</v>
      </c>
      <c r="U559" s="96">
        <f t="shared" si="20"/>
        <v>-3.0999999999999996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2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5">
        <v>0.38194444444445202</v>
      </c>
    </row>
    <row r="560" spans="2:54" x14ac:dyDescent="0.25">
      <c r="B560" s="5">
        <v>11.5</v>
      </c>
      <c r="C560" s="5">
        <v>87</v>
      </c>
      <c r="D560" s="5">
        <v>9.4</v>
      </c>
      <c r="E560" s="5">
        <v>11.5</v>
      </c>
      <c r="F560" s="5">
        <v>2.2000000000000002</v>
      </c>
      <c r="G560" s="5">
        <v>7.2</v>
      </c>
      <c r="H560" s="5">
        <v>1019.5</v>
      </c>
      <c r="I560" s="5">
        <v>4880</v>
      </c>
      <c r="J560" s="5">
        <v>0</v>
      </c>
      <c r="K560" s="5">
        <v>0</v>
      </c>
      <c r="L560" s="5">
        <v>0</v>
      </c>
      <c r="M560" s="5">
        <v>0</v>
      </c>
      <c r="N560">
        <v>54.5</v>
      </c>
      <c r="O560">
        <v>217.1</v>
      </c>
      <c r="P560">
        <v>12.4</v>
      </c>
      <c r="Q560">
        <v>12.2</v>
      </c>
      <c r="R560" s="54">
        <v>0.38263888888888897</v>
      </c>
      <c r="T560" s="93">
        <f t="shared" si="17"/>
        <v>12.4</v>
      </c>
      <c r="U560" s="96">
        <f t="shared" si="20"/>
        <v>-3.0999999999999996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2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5">
        <v>0.38263888888889702</v>
      </c>
    </row>
    <row r="561" spans="2:54" x14ac:dyDescent="0.25">
      <c r="B561" s="5">
        <v>11.5</v>
      </c>
      <c r="C561" s="5">
        <v>87</v>
      </c>
      <c r="D561" s="5">
        <v>9.4</v>
      </c>
      <c r="E561" s="5">
        <v>11.5</v>
      </c>
      <c r="F561" s="5">
        <v>3.2</v>
      </c>
      <c r="G561" s="5">
        <v>9</v>
      </c>
      <c r="H561" s="5">
        <v>1019.5</v>
      </c>
      <c r="I561" s="5">
        <v>5700</v>
      </c>
      <c r="J561" s="5">
        <v>0</v>
      </c>
      <c r="K561" s="5">
        <v>0</v>
      </c>
      <c r="L561" s="5">
        <v>0</v>
      </c>
      <c r="M561" s="5">
        <v>0</v>
      </c>
      <c r="N561">
        <v>54.5</v>
      </c>
      <c r="O561">
        <v>217.1</v>
      </c>
      <c r="P561">
        <v>12.4</v>
      </c>
      <c r="Q561">
        <v>12.2</v>
      </c>
      <c r="R561" s="54">
        <v>0.38333333333333303</v>
      </c>
      <c r="T561" s="93">
        <f t="shared" si="17"/>
        <v>12.4</v>
      </c>
      <c r="U561" s="96">
        <f t="shared" ref="U561:U574" si="21">(T561-B561)-2</f>
        <v>-1.0999999999999996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2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5">
        <v>0.38333333333334202</v>
      </c>
    </row>
    <row r="562" spans="2:54" x14ac:dyDescent="0.25">
      <c r="B562" s="5">
        <v>11.5</v>
      </c>
      <c r="C562" s="5">
        <v>87</v>
      </c>
      <c r="D562" s="5">
        <v>9.4</v>
      </c>
      <c r="E562" s="5">
        <v>11.5</v>
      </c>
      <c r="F562" s="5">
        <v>7.6</v>
      </c>
      <c r="G562" s="5">
        <v>10.4</v>
      </c>
      <c r="H562" s="5">
        <v>1019.3</v>
      </c>
      <c r="I562" s="5">
        <v>5980</v>
      </c>
      <c r="J562" s="5">
        <v>0</v>
      </c>
      <c r="K562" s="5">
        <v>0</v>
      </c>
      <c r="L562" s="5">
        <v>0</v>
      </c>
      <c r="M562" s="5">
        <v>0</v>
      </c>
      <c r="N562">
        <v>54.5</v>
      </c>
      <c r="O562">
        <v>217.1</v>
      </c>
      <c r="P562">
        <v>12.4</v>
      </c>
      <c r="Q562">
        <v>12.1</v>
      </c>
      <c r="R562" s="54">
        <v>0.38402777777777802</v>
      </c>
      <c r="T562" s="93">
        <f t="shared" ref="T562:T625" si="22">MAX($P562,$Q562)</f>
        <v>12.4</v>
      </c>
      <c r="U562" s="96">
        <f t="shared" si="21"/>
        <v>-1.0999999999999996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2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5">
        <v>0.38402777777778702</v>
      </c>
    </row>
    <row r="563" spans="2:54" x14ac:dyDescent="0.25">
      <c r="B563" s="5">
        <v>11.5</v>
      </c>
      <c r="C563" s="5">
        <v>87</v>
      </c>
      <c r="D563" s="5">
        <v>9.4</v>
      </c>
      <c r="E563" s="5">
        <v>11.5</v>
      </c>
      <c r="F563" s="5">
        <v>4.3</v>
      </c>
      <c r="G563" s="5">
        <v>5.4</v>
      </c>
      <c r="H563" s="5">
        <v>1019.3</v>
      </c>
      <c r="I563" s="5">
        <v>6060</v>
      </c>
      <c r="J563" s="5">
        <v>0</v>
      </c>
      <c r="K563" s="5">
        <v>0</v>
      </c>
      <c r="L563" s="5">
        <v>0</v>
      </c>
      <c r="M563" s="5">
        <v>0</v>
      </c>
      <c r="N563">
        <v>54.5</v>
      </c>
      <c r="O563">
        <v>217.1</v>
      </c>
      <c r="P563">
        <v>12.4</v>
      </c>
      <c r="Q563">
        <v>12.1</v>
      </c>
      <c r="R563" s="54">
        <v>0.38472222222222202</v>
      </c>
      <c r="T563" s="93">
        <f t="shared" si="22"/>
        <v>12.4</v>
      </c>
      <c r="U563" s="96">
        <f t="shared" si="21"/>
        <v>-1.0999999999999996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2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5">
        <v>0.38472222222223201</v>
      </c>
    </row>
    <row r="564" spans="2:54" x14ac:dyDescent="0.25">
      <c r="B564" s="5">
        <v>11.5</v>
      </c>
      <c r="C564" s="5">
        <v>87</v>
      </c>
      <c r="D564" s="5">
        <v>9.4</v>
      </c>
      <c r="E564" s="5">
        <v>11.5</v>
      </c>
      <c r="F564" s="5">
        <v>8.6</v>
      </c>
      <c r="G564" s="5">
        <v>11.2</v>
      </c>
      <c r="H564" s="5">
        <v>1019.2</v>
      </c>
      <c r="I564" s="5">
        <v>6250</v>
      </c>
      <c r="J564" s="5">
        <v>0</v>
      </c>
      <c r="K564" s="5">
        <v>0</v>
      </c>
      <c r="L564" s="5">
        <v>0</v>
      </c>
      <c r="M564" s="5">
        <v>0</v>
      </c>
      <c r="N564">
        <v>54.5</v>
      </c>
      <c r="O564">
        <v>217.1</v>
      </c>
      <c r="P564">
        <v>12.4</v>
      </c>
      <c r="Q564">
        <v>12.1</v>
      </c>
      <c r="R564" s="54">
        <v>0.38541666666666702</v>
      </c>
      <c r="T564" s="93">
        <f t="shared" si="22"/>
        <v>12.4</v>
      </c>
      <c r="U564" s="96">
        <f t="shared" si="21"/>
        <v>-1.0999999999999996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2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5">
        <v>0.38541666666667701</v>
      </c>
    </row>
    <row r="565" spans="2:54" x14ac:dyDescent="0.25">
      <c r="B565" s="5">
        <v>11.5</v>
      </c>
      <c r="C565" s="5">
        <v>87</v>
      </c>
      <c r="D565" s="5">
        <v>9.4</v>
      </c>
      <c r="E565" s="5">
        <v>11.5</v>
      </c>
      <c r="F565" s="5">
        <v>6.5</v>
      </c>
      <c r="G565" s="5">
        <v>9</v>
      </c>
      <c r="H565" s="5">
        <v>1019.4</v>
      </c>
      <c r="I565" s="5">
        <v>6330</v>
      </c>
      <c r="J565" s="5">
        <v>0</v>
      </c>
      <c r="K565" s="5">
        <v>0</v>
      </c>
      <c r="L565" s="5">
        <v>0</v>
      </c>
      <c r="M565" s="5">
        <v>0</v>
      </c>
      <c r="N565">
        <v>54.5</v>
      </c>
      <c r="O565">
        <v>217.1</v>
      </c>
      <c r="P565">
        <v>12.4</v>
      </c>
      <c r="Q565">
        <v>12.1</v>
      </c>
      <c r="R565" s="54">
        <v>0.38611111111111102</v>
      </c>
      <c r="T565" s="93">
        <f t="shared" si="22"/>
        <v>12.4</v>
      </c>
      <c r="U565" s="96">
        <f t="shared" si="21"/>
        <v>-1.0999999999999996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2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0.38611111111112201</v>
      </c>
    </row>
    <row r="566" spans="2:54" x14ac:dyDescent="0.25">
      <c r="B566" s="5">
        <v>11.6</v>
      </c>
      <c r="C566" s="5">
        <v>87</v>
      </c>
      <c r="D566" s="5">
        <v>9.5</v>
      </c>
      <c r="E566" s="5">
        <v>11.6</v>
      </c>
      <c r="F566" s="5">
        <v>7.9</v>
      </c>
      <c r="G566" s="5">
        <v>13.3</v>
      </c>
      <c r="H566" s="5">
        <v>1019.3</v>
      </c>
      <c r="I566" s="5">
        <v>6090</v>
      </c>
      <c r="J566" s="5">
        <v>0</v>
      </c>
      <c r="K566" s="5">
        <v>0</v>
      </c>
      <c r="L566" s="5">
        <v>0</v>
      </c>
      <c r="M566" s="5">
        <v>0</v>
      </c>
      <c r="N566">
        <v>54.5</v>
      </c>
      <c r="O566">
        <v>217.1</v>
      </c>
      <c r="P566">
        <v>12.4</v>
      </c>
      <c r="Q566">
        <v>12.1</v>
      </c>
      <c r="R566" s="54">
        <v>0.38680555555555601</v>
      </c>
      <c r="T566" s="93">
        <f>MAX($P566,$Q566)</f>
        <v>12.4</v>
      </c>
      <c r="U566" s="96">
        <f t="shared" si="21"/>
        <v>-1.1999999999999993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2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0.386805555555567</v>
      </c>
    </row>
    <row r="567" spans="2:54" x14ac:dyDescent="0.25">
      <c r="B567" s="5">
        <v>11.6</v>
      </c>
      <c r="C567" s="5">
        <v>87</v>
      </c>
      <c r="D567" s="5">
        <v>9.5</v>
      </c>
      <c r="E567" s="5">
        <v>11.6</v>
      </c>
      <c r="F567" s="5">
        <v>2.9</v>
      </c>
      <c r="G567" s="5">
        <v>10.4</v>
      </c>
      <c r="H567" s="5">
        <v>1019.3</v>
      </c>
      <c r="I567" s="5">
        <v>5670</v>
      </c>
      <c r="J567" s="5">
        <v>0</v>
      </c>
      <c r="K567" s="5">
        <v>0</v>
      </c>
      <c r="L567" s="5">
        <v>0</v>
      </c>
      <c r="M567" s="5">
        <v>0</v>
      </c>
      <c r="N567">
        <v>54.5</v>
      </c>
      <c r="O567">
        <v>217.1</v>
      </c>
      <c r="P567">
        <v>12.4</v>
      </c>
      <c r="Q567">
        <v>12.1</v>
      </c>
      <c r="R567" s="54">
        <v>0.38750000000000001</v>
      </c>
      <c r="T567" s="93">
        <f>MAX($P567,$Q567)</f>
        <v>12.4</v>
      </c>
      <c r="U567" s="96">
        <f t="shared" si="21"/>
        <v>-1.1999999999999993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2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0.387500000000012</v>
      </c>
    </row>
    <row r="568" spans="2:54" x14ac:dyDescent="0.25">
      <c r="B568" s="5">
        <v>11.6</v>
      </c>
      <c r="C568" s="5">
        <v>87</v>
      </c>
      <c r="D568" s="5">
        <v>9.5</v>
      </c>
      <c r="E568" s="5">
        <v>11.6</v>
      </c>
      <c r="F568" s="5">
        <v>5</v>
      </c>
      <c r="G568" s="5">
        <v>7.9</v>
      </c>
      <c r="H568" s="5">
        <v>1019.6</v>
      </c>
      <c r="I568" s="5">
        <v>5410</v>
      </c>
      <c r="J568" s="5">
        <v>0</v>
      </c>
      <c r="K568" s="5">
        <v>0</v>
      </c>
      <c r="L568" s="5">
        <v>0</v>
      </c>
      <c r="M568" s="5">
        <v>0</v>
      </c>
      <c r="N568">
        <v>54.5</v>
      </c>
      <c r="O568">
        <v>217.1</v>
      </c>
      <c r="P568">
        <v>12.4</v>
      </c>
      <c r="Q568">
        <v>12.1</v>
      </c>
      <c r="R568" s="54">
        <v>0.38819444444444401</v>
      </c>
      <c r="T568" s="93">
        <f t="shared" si="22"/>
        <v>12.4</v>
      </c>
      <c r="U568" s="96">
        <f>(T568-B568)-2</f>
        <v>-1.1999999999999993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2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0.388194444444457</v>
      </c>
    </row>
    <row r="569" spans="2:54" x14ac:dyDescent="0.25">
      <c r="B569" s="5">
        <v>11.6</v>
      </c>
      <c r="C569" s="5">
        <v>87</v>
      </c>
      <c r="D569" s="5">
        <v>9.5</v>
      </c>
      <c r="E569" s="5">
        <v>11.6</v>
      </c>
      <c r="F569" s="5">
        <v>11.5</v>
      </c>
      <c r="G569" s="5">
        <v>13.7</v>
      </c>
      <c r="H569" s="5">
        <v>1019.2</v>
      </c>
      <c r="I569" s="5">
        <v>5270</v>
      </c>
      <c r="J569" s="5">
        <v>0</v>
      </c>
      <c r="K569" s="5">
        <v>0</v>
      </c>
      <c r="L569" s="5">
        <v>0</v>
      </c>
      <c r="M569" s="5">
        <v>0</v>
      </c>
      <c r="N569">
        <v>54.5</v>
      </c>
      <c r="O569">
        <v>217.1</v>
      </c>
      <c r="P569">
        <v>12.4</v>
      </c>
      <c r="Q569">
        <v>12.1</v>
      </c>
      <c r="R569" s="54">
        <v>0.38888888888888901</v>
      </c>
      <c r="T569" s="93"/>
      <c r="U569" s="96"/>
      <c r="V569" s="92"/>
      <c r="W569" s="96"/>
      <c r="X569" s="93"/>
      <c r="Y569" s="6"/>
      <c r="Z569" s="36"/>
      <c r="AA569" s="6"/>
      <c r="AC569" s="372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/>
    </row>
    <row r="570" spans="2:54" x14ac:dyDescent="0.25">
      <c r="B570" s="5">
        <v>11.6</v>
      </c>
      <c r="C570" s="5">
        <v>87</v>
      </c>
      <c r="D570" s="5">
        <v>9.5</v>
      </c>
      <c r="E570" s="5">
        <v>11.6</v>
      </c>
      <c r="F570" s="5">
        <v>13</v>
      </c>
      <c r="G570" s="5">
        <v>16.600000000000001</v>
      </c>
      <c r="H570" s="5">
        <v>1019.6</v>
      </c>
      <c r="I570" s="5">
        <v>5670</v>
      </c>
      <c r="J570" s="5">
        <v>0</v>
      </c>
      <c r="K570" s="5">
        <v>0</v>
      </c>
      <c r="L570" s="5">
        <v>0</v>
      </c>
      <c r="M570" s="5">
        <v>0</v>
      </c>
      <c r="N570">
        <v>54.5</v>
      </c>
      <c r="O570">
        <v>217.1</v>
      </c>
      <c r="P570">
        <v>12.4</v>
      </c>
      <c r="Q570">
        <v>12.1</v>
      </c>
      <c r="R570" s="54">
        <v>0.389583333333333</v>
      </c>
      <c r="T570" s="93">
        <f t="shared" si="22"/>
        <v>12.4</v>
      </c>
      <c r="U570" s="96">
        <f t="shared" si="21"/>
        <v>-1.1999999999999993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2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0.38958333333334699</v>
      </c>
    </row>
    <row r="571" spans="2:54" x14ac:dyDescent="0.25">
      <c r="B571" s="5">
        <v>11.6</v>
      </c>
      <c r="C571" s="5">
        <v>87</v>
      </c>
      <c r="D571" s="5">
        <v>9.5</v>
      </c>
      <c r="E571" s="5">
        <v>11.6</v>
      </c>
      <c r="F571" s="5">
        <v>6.1</v>
      </c>
      <c r="G571" s="5">
        <v>8.3000000000000007</v>
      </c>
      <c r="H571" s="5">
        <v>1019.5</v>
      </c>
      <c r="I571" s="5">
        <v>6840</v>
      </c>
      <c r="J571" s="5">
        <v>0</v>
      </c>
      <c r="K571" s="5">
        <v>0</v>
      </c>
      <c r="L571" s="5">
        <v>0</v>
      </c>
      <c r="M571" s="5">
        <v>0</v>
      </c>
      <c r="N571">
        <v>54.5</v>
      </c>
      <c r="O571">
        <v>217.1</v>
      </c>
      <c r="P571">
        <v>12.5</v>
      </c>
      <c r="Q571">
        <v>12.1</v>
      </c>
      <c r="R571" s="54">
        <v>0.390277777777778</v>
      </c>
      <c r="T571" s="93">
        <f t="shared" si="22"/>
        <v>12.5</v>
      </c>
      <c r="U571" s="96">
        <f t="shared" si="21"/>
        <v>-1.0999999999999996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2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0.39027777777779199</v>
      </c>
    </row>
    <row r="572" spans="2:54" x14ac:dyDescent="0.25">
      <c r="B572" s="5">
        <v>11.6</v>
      </c>
      <c r="C572" s="5">
        <v>87</v>
      </c>
      <c r="D572" s="5">
        <v>9.5</v>
      </c>
      <c r="E572" s="5">
        <v>11.6</v>
      </c>
      <c r="F572" s="5">
        <v>11.5</v>
      </c>
      <c r="G572" s="5">
        <v>15.5</v>
      </c>
      <c r="H572" s="5">
        <v>1019.4</v>
      </c>
      <c r="I572" s="5">
        <v>7820</v>
      </c>
      <c r="J572" s="5">
        <v>0</v>
      </c>
      <c r="K572" s="5">
        <v>0</v>
      </c>
      <c r="L572" s="5">
        <v>0</v>
      </c>
      <c r="M572" s="5">
        <v>0</v>
      </c>
      <c r="N572">
        <v>54.5</v>
      </c>
      <c r="O572">
        <v>217.1</v>
      </c>
      <c r="P572">
        <v>12.5</v>
      </c>
      <c r="Q572">
        <v>12.1</v>
      </c>
      <c r="R572" s="54">
        <v>0.390972222222222</v>
      </c>
      <c r="T572" s="93">
        <f t="shared" si="22"/>
        <v>12.5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2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0.39097222222223699</v>
      </c>
    </row>
    <row r="573" spans="2:54" x14ac:dyDescent="0.25">
      <c r="B573" s="5">
        <v>11.6</v>
      </c>
      <c r="C573" s="5">
        <v>87</v>
      </c>
      <c r="D573" s="5">
        <v>9.5</v>
      </c>
      <c r="E573" s="5">
        <v>11.6</v>
      </c>
      <c r="F573" s="5">
        <v>3.2</v>
      </c>
      <c r="G573" s="5">
        <v>8.3000000000000007</v>
      </c>
      <c r="H573" s="5">
        <v>1019.4</v>
      </c>
      <c r="I573" s="5">
        <v>8270</v>
      </c>
      <c r="J573" s="5">
        <v>0</v>
      </c>
      <c r="K573" s="5">
        <v>0</v>
      </c>
      <c r="L573" s="5">
        <v>0</v>
      </c>
      <c r="M573" s="5">
        <v>0</v>
      </c>
      <c r="N573">
        <v>54.5</v>
      </c>
      <c r="O573">
        <v>217.1</v>
      </c>
      <c r="P573">
        <v>12.5</v>
      </c>
      <c r="Q573">
        <v>12.1</v>
      </c>
      <c r="R573" s="54">
        <v>0.391666666666667</v>
      </c>
      <c r="T573" s="93">
        <f t="shared" si="22"/>
        <v>12.5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2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0.39166666666668198</v>
      </c>
    </row>
    <row r="574" spans="2:54" x14ac:dyDescent="0.25">
      <c r="B574" s="5">
        <v>11.6</v>
      </c>
      <c r="C574" s="5">
        <v>87</v>
      </c>
      <c r="D574" s="5">
        <v>9.5</v>
      </c>
      <c r="E574" s="5">
        <v>11.6</v>
      </c>
      <c r="F574" s="5">
        <v>4.7</v>
      </c>
      <c r="G574" s="5">
        <v>10.1</v>
      </c>
      <c r="H574" s="5">
        <v>1019.5</v>
      </c>
      <c r="I574" s="5">
        <v>8420</v>
      </c>
      <c r="J574" s="5">
        <v>0</v>
      </c>
      <c r="K574" s="5">
        <v>0</v>
      </c>
      <c r="L574" s="5">
        <v>0</v>
      </c>
      <c r="M574" s="5">
        <v>0</v>
      </c>
      <c r="N574">
        <v>54.5</v>
      </c>
      <c r="O574">
        <v>217.1</v>
      </c>
      <c r="P574">
        <v>12.5</v>
      </c>
      <c r="Q574">
        <v>12.1</v>
      </c>
      <c r="R574" s="54">
        <v>0.39236111111111099</v>
      </c>
      <c r="T574" s="93">
        <f t="shared" si="22"/>
        <v>12.5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2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0.39236111111112698</v>
      </c>
    </row>
    <row r="575" spans="2:54" x14ac:dyDescent="0.25">
      <c r="B575" s="5">
        <v>11.6</v>
      </c>
      <c r="C575" s="5">
        <v>87</v>
      </c>
      <c r="D575" s="5">
        <v>9.5</v>
      </c>
      <c r="E575" s="5">
        <v>11.6</v>
      </c>
      <c r="F575" s="5">
        <v>4.3</v>
      </c>
      <c r="G575" s="5">
        <v>7.2</v>
      </c>
      <c r="H575" s="5">
        <v>1019.3</v>
      </c>
      <c r="I575" s="5">
        <v>9140</v>
      </c>
      <c r="J575" s="5">
        <v>0</v>
      </c>
      <c r="K575" s="5">
        <v>0</v>
      </c>
      <c r="L575" s="5">
        <v>0</v>
      </c>
      <c r="M575" s="5">
        <v>0</v>
      </c>
      <c r="N575">
        <v>54.5</v>
      </c>
      <c r="O575">
        <v>217.1</v>
      </c>
      <c r="P575">
        <v>12.6</v>
      </c>
      <c r="Q575">
        <v>12.1</v>
      </c>
      <c r="R575" s="54">
        <v>0.39305555555555599</v>
      </c>
      <c r="T575" s="93">
        <f t="shared" si="22"/>
        <v>12.6</v>
      </c>
      <c r="U575" s="96">
        <f>(T575-B575)-2</f>
        <v>-1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2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0.39305555555557198</v>
      </c>
    </row>
    <row r="576" spans="2:54" x14ac:dyDescent="0.25">
      <c r="B576" s="5">
        <v>11.6</v>
      </c>
      <c r="C576" s="5">
        <v>87</v>
      </c>
      <c r="D576" s="5">
        <v>9.5</v>
      </c>
      <c r="E576" s="5">
        <v>11.6</v>
      </c>
      <c r="F576" s="5">
        <v>9</v>
      </c>
      <c r="G576" s="5">
        <v>10.1</v>
      </c>
      <c r="H576" s="5">
        <v>1019.3</v>
      </c>
      <c r="I576" s="5">
        <v>9270</v>
      </c>
      <c r="J576" s="5">
        <v>0</v>
      </c>
      <c r="K576" s="5">
        <v>0</v>
      </c>
      <c r="L576" s="5">
        <v>0</v>
      </c>
      <c r="M576" s="5">
        <v>0</v>
      </c>
      <c r="N576">
        <v>54.5</v>
      </c>
      <c r="O576">
        <v>217.1</v>
      </c>
      <c r="P576">
        <v>12.6</v>
      </c>
      <c r="Q576">
        <v>12.2</v>
      </c>
      <c r="R576" s="54">
        <v>0.39374999999999999</v>
      </c>
      <c r="T576" s="93">
        <f t="shared" si="22"/>
        <v>12.6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2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0.39375000000001698</v>
      </c>
    </row>
    <row r="577" spans="2:54" x14ac:dyDescent="0.25">
      <c r="B577" s="5">
        <v>11.7</v>
      </c>
      <c r="C577" s="5">
        <v>87</v>
      </c>
      <c r="D577" s="5">
        <v>9.6</v>
      </c>
      <c r="E577" s="5">
        <v>11.7</v>
      </c>
      <c r="F577" s="5">
        <v>6.1</v>
      </c>
      <c r="G577" s="5">
        <v>9.4</v>
      </c>
      <c r="H577" s="5">
        <v>1019.4</v>
      </c>
      <c r="I577" s="5">
        <v>8530</v>
      </c>
      <c r="J577" s="5">
        <v>0</v>
      </c>
      <c r="K577" s="5">
        <v>0</v>
      </c>
      <c r="L577" s="5">
        <v>0</v>
      </c>
      <c r="M577" s="5">
        <v>0</v>
      </c>
      <c r="N577">
        <v>54.5</v>
      </c>
      <c r="O577">
        <v>217.1</v>
      </c>
      <c r="P577">
        <v>12.7</v>
      </c>
      <c r="Q577">
        <v>12.2</v>
      </c>
      <c r="R577" s="54">
        <v>0.39444444444444399</v>
      </c>
      <c r="T577" s="93">
        <f t="shared" si="22"/>
        <v>12.7</v>
      </c>
      <c r="U577" s="96">
        <f>(T577-B577)-2</f>
        <v>-1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2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0.39444444444446197</v>
      </c>
    </row>
    <row r="578" spans="2:54" x14ac:dyDescent="0.25">
      <c r="B578" s="5">
        <v>11.7</v>
      </c>
      <c r="C578" s="5">
        <v>87</v>
      </c>
      <c r="D578" s="5">
        <v>9.6</v>
      </c>
      <c r="E578" s="5">
        <v>11.7</v>
      </c>
      <c r="F578" s="5">
        <v>4.3</v>
      </c>
      <c r="G578" s="5">
        <v>6.1</v>
      </c>
      <c r="H578" s="5">
        <v>1019.5</v>
      </c>
      <c r="I578" s="5">
        <v>8390</v>
      </c>
      <c r="J578" s="5">
        <v>0</v>
      </c>
      <c r="K578" s="5">
        <v>0</v>
      </c>
      <c r="L578" s="5">
        <v>0</v>
      </c>
      <c r="M578" s="5">
        <v>0</v>
      </c>
      <c r="N578">
        <v>54.5</v>
      </c>
      <c r="O578">
        <v>217.1</v>
      </c>
      <c r="P578">
        <v>12.7</v>
      </c>
      <c r="Q578">
        <v>12.2</v>
      </c>
      <c r="R578" s="54">
        <v>0.39513888888888898</v>
      </c>
      <c r="T578" s="93">
        <f t="shared" si="22"/>
        <v>12.7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2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0.39513888888890702</v>
      </c>
    </row>
    <row r="579" spans="2:54" x14ac:dyDescent="0.25">
      <c r="B579" s="5">
        <v>11.7</v>
      </c>
      <c r="C579" s="5">
        <v>87</v>
      </c>
      <c r="D579" s="5">
        <v>9.6</v>
      </c>
      <c r="E579" s="5">
        <v>11.7</v>
      </c>
      <c r="F579" s="5">
        <v>2.9</v>
      </c>
      <c r="G579" s="5">
        <v>9</v>
      </c>
      <c r="H579" s="5">
        <v>1019.6</v>
      </c>
      <c r="I579" s="5">
        <v>8490</v>
      </c>
      <c r="J579" s="5">
        <v>0</v>
      </c>
      <c r="K579" s="5">
        <v>0</v>
      </c>
      <c r="L579" s="5">
        <v>0</v>
      </c>
      <c r="M579" s="5">
        <v>0</v>
      </c>
      <c r="N579">
        <v>54.5</v>
      </c>
      <c r="O579">
        <v>217.1</v>
      </c>
      <c r="P579">
        <v>12.8</v>
      </c>
      <c r="Q579">
        <v>12.3</v>
      </c>
      <c r="R579" s="54">
        <v>0.39583333333333298</v>
      </c>
      <c r="T579" s="93">
        <f t="shared" si="22"/>
        <v>12.8</v>
      </c>
      <c r="U579" s="96">
        <f t="shared" si="24"/>
        <v>-0.89999999999999858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2"/>
      <c r="AD579" s="54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4">
        <v>0.39583333333335202</v>
      </c>
    </row>
    <row r="580" spans="2:54" x14ac:dyDescent="0.25">
      <c r="B580" s="5">
        <v>11.7</v>
      </c>
      <c r="C580" s="5">
        <v>87</v>
      </c>
      <c r="D580" s="5">
        <v>9.6</v>
      </c>
      <c r="E580" s="5">
        <v>11.7</v>
      </c>
      <c r="F580" s="5">
        <v>7.6</v>
      </c>
      <c r="G580" s="5">
        <v>11.2</v>
      </c>
      <c r="H580" s="5">
        <v>1019.6</v>
      </c>
      <c r="I580" s="5">
        <v>7700</v>
      </c>
      <c r="J580" s="5">
        <v>0</v>
      </c>
      <c r="K580" s="5">
        <v>0</v>
      </c>
      <c r="L580" s="5">
        <v>0</v>
      </c>
      <c r="M580" s="5">
        <v>0</v>
      </c>
      <c r="N580">
        <v>54.5</v>
      </c>
      <c r="O580">
        <v>217.1</v>
      </c>
      <c r="P580">
        <v>12.8</v>
      </c>
      <c r="Q580">
        <v>12.3</v>
      </c>
      <c r="R580" s="54">
        <v>0.39652777777777798</v>
      </c>
      <c r="T580" s="93">
        <f t="shared" si="22"/>
        <v>12.8</v>
      </c>
      <c r="U580" s="96">
        <f t="shared" si="24"/>
        <v>-0.89999999999999858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2"/>
      <c r="AD580" s="54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4">
        <v>0.39652777777779702</v>
      </c>
    </row>
    <row r="581" spans="2:54" x14ac:dyDescent="0.25">
      <c r="B581" s="5">
        <v>11.7</v>
      </c>
      <c r="C581" s="5">
        <v>87</v>
      </c>
      <c r="D581" s="5">
        <v>9.6</v>
      </c>
      <c r="E581" s="5">
        <v>11.7</v>
      </c>
      <c r="F581" s="5">
        <v>6.1</v>
      </c>
      <c r="G581" s="5">
        <v>7.6</v>
      </c>
      <c r="H581" s="5">
        <v>1019.6</v>
      </c>
      <c r="I581" s="5">
        <v>6680</v>
      </c>
      <c r="J581" s="5">
        <v>0</v>
      </c>
      <c r="K581" s="5">
        <v>0</v>
      </c>
      <c r="L581" s="5">
        <v>0</v>
      </c>
      <c r="M581" s="5">
        <v>0</v>
      </c>
      <c r="N581">
        <v>54.5</v>
      </c>
      <c r="O581">
        <v>217.1</v>
      </c>
      <c r="P581">
        <v>12.8</v>
      </c>
      <c r="Q581">
        <v>12.3</v>
      </c>
      <c r="R581" s="54">
        <v>0.39722222222222198</v>
      </c>
      <c r="T581" s="93">
        <f t="shared" si="22"/>
        <v>12.8</v>
      </c>
      <c r="U581" s="96">
        <f t="shared" si="24"/>
        <v>-0.89999999999999858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2"/>
      <c r="AD581" s="54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4">
        <v>0.39722222222224202</v>
      </c>
    </row>
    <row r="582" spans="2:54" x14ac:dyDescent="0.25">
      <c r="B582" s="5">
        <v>11.7</v>
      </c>
      <c r="C582" s="5">
        <v>87</v>
      </c>
      <c r="D582" s="5">
        <v>9.6</v>
      </c>
      <c r="E582" s="5">
        <v>11.7</v>
      </c>
      <c r="F582" s="5">
        <v>2.5</v>
      </c>
      <c r="G582" s="5">
        <v>8.6</v>
      </c>
      <c r="H582" s="5">
        <v>1019.6</v>
      </c>
      <c r="I582" s="5">
        <v>6460</v>
      </c>
      <c r="J582" s="5">
        <v>0</v>
      </c>
      <c r="K582" s="5">
        <v>0</v>
      </c>
      <c r="L582" s="5">
        <v>0</v>
      </c>
      <c r="M582" s="5">
        <v>0</v>
      </c>
      <c r="N582">
        <v>54.5</v>
      </c>
      <c r="O582">
        <v>217.1</v>
      </c>
      <c r="P582">
        <v>12.9</v>
      </c>
      <c r="Q582">
        <v>12.3</v>
      </c>
      <c r="R582" s="54">
        <v>0.39791666666666697</v>
      </c>
      <c r="T582" s="93">
        <f t="shared" si="22"/>
        <v>12.9</v>
      </c>
      <c r="U582" s="96">
        <f t="shared" si="24"/>
        <v>-0.79999999999999893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2"/>
      <c r="AD582" s="54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4">
        <v>0.39791666666668701</v>
      </c>
    </row>
    <row r="583" spans="2:54" x14ac:dyDescent="0.25">
      <c r="B583" s="5">
        <v>11.7</v>
      </c>
      <c r="C583" s="5">
        <v>87</v>
      </c>
      <c r="D583" s="5">
        <v>9.6</v>
      </c>
      <c r="E583" s="5">
        <v>11.7</v>
      </c>
      <c r="F583" s="5">
        <v>6.1</v>
      </c>
      <c r="G583" s="5">
        <v>8.3000000000000007</v>
      </c>
      <c r="H583" s="5">
        <v>1019.5</v>
      </c>
      <c r="I583" s="5">
        <v>6860</v>
      </c>
      <c r="J583" s="5">
        <v>0</v>
      </c>
      <c r="K583" s="5">
        <v>0</v>
      </c>
      <c r="L583" s="5">
        <v>0</v>
      </c>
      <c r="M583" s="5">
        <v>0</v>
      </c>
      <c r="N583">
        <v>54.5</v>
      </c>
      <c r="O583">
        <v>217.1</v>
      </c>
      <c r="P583">
        <v>12.9</v>
      </c>
      <c r="Q583">
        <v>12.3</v>
      </c>
      <c r="R583" s="54">
        <v>0.39861111111111103</v>
      </c>
      <c r="T583" s="93">
        <f t="shared" si="22"/>
        <v>12.9</v>
      </c>
      <c r="U583" s="96">
        <f t="shared" si="24"/>
        <v>-0.79999999999999893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2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4">
        <v>0.39861111111113201</v>
      </c>
    </row>
    <row r="584" spans="2:54" x14ac:dyDescent="0.25">
      <c r="B584" s="5">
        <v>11.7</v>
      </c>
      <c r="C584" s="5">
        <v>87</v>
      </c>
      <c r="D584" s="5">
        <v>9.6</v>
      </c>
      <c r="E584" s="5">
        <v>11.7</v>
      </c>
      <c r="F584" s="5">
        <v>6.8</v>
      </c>
      <c r="G584" s="5">
        <v>6.8</v>
      </c>
      <c r="H584" s="5">
        <v>1019.3</v>
      </c>
      <c r="I584" s="5">
        <v>6770</v>
      </c>
      <c r="J584" s="5">
        <v>0</v>
      </c>
      <c r="K584" s="5">
        <v>0</v>
      </c>
      <c r="L584" s="5">
        <v>0</v>
      </c>
      <c r="M584" s="5">
        <v>0</v>
      </c>
      <c r="N584">
        <v>54.5</v>
      </c>
      <c r="O584">
        <v>217.1</v>
      </c>
      <c r="P584">
        <v>12.9</v>
      </c>
      <c r="Q584">
        <v>12.4</v>
      </c>
      <c r="R584" s="54">
        <v>0.39930555555555602</v>
      </c>
      <c r="T584" s="93">
        <f t="shared" si="22"/>
        <v>12.9</v>
      </c>
      <c r="U584" s="96">
        <f t="shared" si="24"/>
        <v>-0.79999999999999893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2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4">
        <v>0.39930555555557701</v>
      </c>
    </row>
    <row r="585" spans="2:54" x14ac:dyDescent="0.25">
      <c r="B585" s="5">
        <v>11.7</v>
      </c>
      <c r="C585" s="5">
        <v>87</v>
      </c>
      <c r="D585" s="5">
        <v>9.6</v>
      </c>
      <c r="E585" s="5">
        <v>11.7</v>
      </c>
      <c r="F585" s="5">
        <v>7.6</v>
      </c>
      <c r="G585" s="5">
        <v>10.1</v>
      </c>
      <c r="H585" s="5">
        <v>1019.4</v>
      </c>
      <c r="I585" s="5">
        <v>6400</v>
      </c>
      <c r="J585" s="5">
        <v>0</v>
      </c>
      <c r="K585" s="5">
        <v>0</v>
      </c>
      <c r="L585" s="5">
        <v>0</v>
      </c>
      <c r="M585" s="5">
        <v>0</v>
      </c>
      <c r="N585">
        <v>54.5</v>
      </c>
      <c r="O585">
        <v>217.1</v>
      </c>
      <c r="P585">
        <v>12.9</v>
      </c>
      <c r="Q585">
        <v>12.3</v>
      </c>
      <c r="R585" s="54">
        <v>0.4</v>
      </c>
      <c r="T585" s="93">
        <f t="shared" si="22"/>
        <v>12.9</v>
      </c>
      <c r="U585" s="96">
        <f t="shared" si="24"/>
        <v>-0.79999999999999893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2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4">
        <v>0.400000000000022</v>
      </c>
    </row>
    <row r="586" spans="2:54" x14ac:dyDescent="0.25">
      <c r="B586" s="5">
        <v>11.7</v>
      </c>
      <c r="C586" s="5">
        <v>87</v>
      </c>
      <c r="D586" s="5">
        <v>9.6</v>
      </c>
      <c r="E586" s="5">
        <v>11.7</v>
      </c>
      <c r="F586" s="5">
        <v>7.6</v>
      </c>
      <c r="G586" s="5">
        <v>9</v>
      </c>
      <c r="H586" s="5">
        <v>1019.5</v>
      </c>
      <c r="I586" s="5">
        <v>6400</v>
      </c>
      <c r="J586" s="5">
        <v>0</v>
      </c>
      <c r="K586" s="5">
        <v>0</v>
      </c>
      <c r="L586" s="5">
        <v>0</v>
      </c>
      <c r="M586" s="5">
        <v>0</v>
      </c>
      <c r="N586">
        <v>54.5</v>
      </c>
      <c r="O586">
        <v>217.1</v>
      </c>
      <c r="P586">
        <v>12.9</v>
      </c>
      <c r="Q586">
        <v>12.4</v>
      </c>
      <c r="R586" s="54">
        <v>0.40069444444444402</v>
      </c>
      <c r="T586" s="93">
        <f t="shared" si="22"/>
        <v>12.9</v>
      </c>
      <c r="U586" s="96">
        <f t="shared" si="24"/>
        <v>-0.79999999999999893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2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4">
        <v>0.400694444444467</v>
      </c>
    </row>
    <row r="587" spans="2:54" x14ac:dyDescent="0.25">
      <c r="B587" s="5">
        <v>11.7</v>
      </c>
      <c r="C587" s="5">
        <v>87</v>
      </c>
      <c r="D587" s="5">
        <v>9.6</v>
      </c>
      <c r="E587" s="5">
        <v>11.7</v>
      </c>
      <c r="F587" s="5">
        <v>4.3</v>
      </c>
      <c r="G587" s="5">
        <v>5</v>
      </c>
      <c r="H587" s="5">
        <v>1019.5</v>
      </c>
      <c r="I587" s="5">
        <v>6170</v>
      </c>
      <c r="J587" s="5">
        <v>0</v>
      </c>
      <c r="K587" s="5">
        <v>0</v>
      </c>
      <c r="L587" s="5">
        <v>0</v>
      </c>
      <c r="M587" s="5">
        <v>0</v>
      </c>
      <c r="N587">
        <v>54.5</v>
      </c>
      <c r="O587">
        <v>217.1</v>
      </c>
      <c r="P587">
        <v>13</v>
      </c>
      <c r="Q587">
        <v>12.4</v>
      </c>
      <c r="R587" s="54">
        <v>0.40138888888888902</v>
      </c>
      <c r="T587" s="93">
        <f t="shared" si="22"/>
        <v>13</v>
      </c>
      <c r="U587" s="96">
        <f t="shared" si="24"/>
        <v>-0.69999999999999929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2"/>
      <c r="AD587" s="54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4">
        <v>0.401388888888912</v>
      </c>
    </row>
    <row r="588" spans="2:54" x14ac:dyDescent="0.25">
      <c r="B588" s="5">
        <v>11.7</v>
      </c>
      <c r="C588" s="5">
        <v>87</v>
      </c>
      <c r="D588" s="5">
        <v>9.6</v>
      </c>
      <c r="E588" s="5">
        <v>11.7</v>
      </c>
      <c r="F588" s="5">
        <v>7.2</v>
      </c>
      <c r="G588" s="5">
        <v>7.2</v>
      </c>
      <c r="H588" s="5">
        <v>1019.4</v>
      </c>
      <c r="I588" s="5">
        <v>5890</v>
      </c>
      <c r="J588" s="5">
        <v>0</v>
      </c>
      <c r="K588" s="5">
        <v>0</v>
      </c>
      <c r="L588" s="5">
        <v>0</v>
      </c>
      <c r="M588" s="5">
        <v>0</v>
      </c>
      <c r="N588">
        <v>54.5</v>
      </c>
      <c r="O588">
        <v>217.1</v>
      </c>
      <c r="P588">
        <v>13</v>
      </c>
      <c r="Q588">
        <v>12.3</v>
      </c>
      <c r="R588" s="54">
        <v>0.40208333333333302</v>
      </c>
      <c r="T588" s="93">
        <f t="shared" si="22"/>
        <v>13</v>
      </c>
      <c r="U588" s="96">
        <f t="shared" si="24"/>
        <v>-0.69999999999999929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2"/>
      <c r="AD588" s="54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4">
        <v>0.402083333333357</v>
      </c>
    </row>
    <row r="589" spans="2:54" x14ac:dyDescent="0.25">
      <c r="B589" s="5">
        <v>11.7</v>
      </c>
      <c r="C589" s="5">
        <v>87</v>
      </c>
      <c r="D589" s="5">
        <v>9.6</v>
      </c>
      <c r="E589" s="5">
        <v>11.7</v>
      </c>
      <c r="F589" s="5">
        <v>9.6999999999999993</v>
      </c>
      <c r="G589" s="5">
        <v>11.2</v>
      </c>
      <c r="H589" s="5">
        <v>1019.3</v>
      </c>
      <c r="I589" s="5">
        <v>5700</v>
      </c>
      <c r="J589" s="5">
        <v>0</v>
      </c>
      <c r="K589" s="5">
        <v>0</v>
      </c>
      <c r="L589" s="5">
        <v>0</v>
      </c>
      <c r="M589" s="5">
        <v>0</v>
      </c>
      <c r="N589">
        <v>54.5</v>
      </c>
      <c r="O589">
        <v>217.1</v>
      </c>
      <c r="P589">
        <v>13</v>
      </c>
      <c r="Q589">
        <v>12.4</v>
      </c>
      <c r="R589" s="54">
        <v>0.40277777777777801</v>
      </c>
      <c r="T589" s="93">
        <f t="shared" si="22"/>
        <v>13</v>
      </c>
      <c r="U589" s="96">
        <f t="shared" si="24"/>
        <v>-0.69999999999999929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2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4">
        <v>0.40277777777780199</v>
      </c>
    </row>
    <row r="590" spans="2:54" x14ac:dyDescent="0.25">
      <c r="B590" s="5">
        <v>11.7</v>
      </c>
      <c r="C590" s="5">
        <v>87</v>
      </c>
      <c r="D590" s="5">
        <v>9.6</v>
      </c>
      <c r="E590" s="5">
        <v>11.7</v>
      </c>
      <c r="F590" s="5">
        <v>7.6</v>
      </c>
      <c r="G590" s="5">
        <v>10.8</v>
      </c>
      <c r="H590" s="5">
        <v>1019.3</v>
      </c>
      <c r="I590" s="5">
        <v>5410</v>
      </c>
      <c r="J590" s="5">
        <v>0</v>
      </c>
      <c r="K590" s="5">
        <v>0</v>
      </c>
      <c r="L590" s="5">
        <v>0</v>
      </c>
      <c r="M590" s="5">
        <v>0</v>
      </c>
      <c r="N590">
        <v>54.5</v>
      </c>
      <c r="O590">
        <v>217.1</v>
      </c>
      <c r="P590">
        <v>13</v>
      </c>
      <c r="Q590">
        <v>12.4</v>
      </c>
      <c r="R590" s="54">
        <v>0.40347222222222201</v>
      </c>
      <c r="T590" s="93">
        <f t="shared" si="22"/>
        <v>13</v>
      </c>
      <c r="U590" s="96">
        <f t="shared" si="24"/>
        <v>-0.69999999999999929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2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4">
        <v>0.40347222222224699</v>
      </c>
    </row>
    <row r="591" spans="2:54" x14ac:dyDescent="0.25">
      <c r="B591" s="5">
        <v>11.7</v>
      </c>
      <c r="C591" s="5">
        <v>87</v>
      </c>
      <c r="D591" s="5">
        <v>9.6</v>
      </c>
      <c r="E591" s="5">
        <v>11.7</v>
      </c>
      <c r="F591" s="5">
        <v>4</v>
      </c>
      <c r="G591" s="5">
        <v>6.8</v>
      </c>
      <c r="H591" s="5">
        <v>1019.5</v>
      </c>
      <c r="I591" s="5">
        <v>4830</v>
      </c>
      <c r="J591" s="5">
        <v>0</v>
      </c>
      <c r="K591" s="5">
        <v>0</v>
      </c>
      <c r="L591" s="5">
        <v>0</v>
      </c>
      <c r="M591" s="5">
        <v>0</v>
      </c>
      <c r="N591">
        <v>54.5</v>
      </c>
      <c r="O591">
        <v>217.1</v>
      </c>
      <c r="P591">
        <v>12.9</v>
      </c>
      <c r="Q591">
        <v>12.3</v>
      </c>
      <c r="R591" s="54">
        <v>0.40416666666666701</v>
      </c>
      <c r="T591" s="93">
        <f t="shared" si="22"/>
        <v>12.9</v>
      </c>
      <c r="U591" s="96">
        <f t="shared" si="24"/>
        <v>-0.79999999999999893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2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4">
        <v>0.40416666666669199</v>
      </c>
    </row>
    <row r="592" spans="2:54" x14ac:dyDescent="0.25">
      <c r="B592" s="5">
        <v>11.7</v>
      </c>
      <c r="C592" s="5">
        <v>87</v>
      </c>
      <c r="D592" s="5">
        <v>9.6</v>
      </c>
      <c r="E592" s="5">
        <v>11.7</v>
      </c>
      <c r="F592" s="5">
        <v>7.2</v>
      </c>
      <c r="G592" s="5">
        <v>8.3000000000000007</v>
      </c>
      <c r="H592" s="5">
        <v>1019.4</v>
      </c>
      <c r="I592" s="5">
        <v>4390</v>
      </c>
      <c r="J592" s="5">
        <v>0</v>
      </c>
      <c r="K592" s="5">
        <v>0</v>
      </c>
      <c r="L592" s="5">
        <v>0</v>
      </c>
      <c r="M592" s="5">
        <v>0</v>
      </c>
      <c r="N592">
        <v>54.5</v>
      </c>
      <c r="O592">
        <v>217.1</v>
      </c>
      <c r="P592">
        <v>12.9</v>
      </c>
      <c r="Q592">
        <v>12.3</v>
      </c>
      <c r="R592" s="54">
        <v>0.40486111111111101</v>
      </c>
      <c r="T592" s="93">
        <f t="shared" si="22"/>
        <v>12.9</v>
      </c>
      <c r="U592" s="96">
        <f t="shared" si="24"/>
        <v>-0.79999999999999893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2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4">
        <v>0.40486111111113698</v>
      </c>
    </row>
    <row r="593" spans="2:54" x14ac:dyDescent="0.25">
      <c r="B593" s="5">
        <v>11.7</v>
      </c>
      <c r="C593" s="5">
        <v>87</v>
      </c>
      <c r="D593" s="5">
        <v>9.6</v>
      </c>
      <c r="E593" s="5">
        <v>11.7</v>
      </c>
      <c r="F593" s="5">
        <v>7.9</v>
      </c>
      <c r="G593" s="5">
        <v>10.8</v>
      </c>
      <c r="H593" s="5">
        <v>1019.5</v>
      </c>
      <c r="I593" s="5">
        <v>4280</v>
      </c>
      <c r="J593" s="5">
        <v>0</v>
      </c>
      <c r="K593" s="5">
        <v>0</v>
      </c>
      <c r="L593" s="5">
        <v>0</v>
      </c>
      <c r="M593" s="5">
        <v>0</v>
      </c>
      <c r="N593">
        <v>54.5</v>
      </c>
      <c r="O593">
        <v>217.1</v>
      </c>
      <c r="P593">
        <v>12.9</v>
      </c>
      <c r="Q593">
        <v>12.3</v>
      </c>
      <c r="R593" s="54">
        <v>0.405555555555556</v>
      </c>
      <c r="T593" s="93">
        <f t="shared" si="22"/>
        <v>12.9</v>
      </c>
      <c r="U593" s="96">
        <f t="shared" si="24"/>
        <v>-0.79999999999999893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2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4">
        <v>0.40555555555558198</v>
      </c>
    </row>
    <row r="594" spans="2:54" x14ac:dyDescent="0.25">
      <c r="B594" s="5">
        <v>11.7</v>
      </c>
      <c r="C594" s="5">
        <v>87</v>
      </c>
      <c r="D594" s="5">
        <v>9.6</v>
      </c>
      <c r="E594" s="5">
        <v>11.7</v>
      </c>
      <c r="F594" s="5">
        <v>3.2</v>
      </c>
      <c r="G594" s="5">
        <v>7.9</v>
      </c>
      <c r="H594" s="5">
        <v>1019.5</v>
      </c>
      <c r="I594" s="5">
        <v>4230</v>
      </c>
      <c r="J594" s="5">
        <v>0</v>
      </c>
      <c r="K594" s="5">
        <v>0</v>
      </c>
      <c r="L594" s="5">
        <v>0</v>
      </c>
      <c r="M594" s="5">
        <v>0</v>
      </c>
      <c r="N594">
        <v>54.5</v>
      </c>
      <c r="O594">
        <v>217.1</v>
      </c>
      <c r="P594">
        <v>12.9</v>
      </c>
      <c r="Q594">
        <v>12.3</v>
      </c>
      <c r="R594" s="54">
        <v>0.40625</v>
      </c>
      <c r="T594" s="93">
        <f t="shared" si="22"/>
        <v>12.9</v>
      </c>
      <c r="U594" s="96">
        <f t="shared" si="24"/>
        <v>-0.79999999999999893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2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4">
        <v>0.40625000000002698</v>
      </c>
    </row>
    <row r="595" spans="2:54" x14ac:dyDescent="0.25">
      <c r="B595" s="5">
        <v>11.7</v>
      </c>
      <c r="C595" s="5">
        <v>87</v>
      </c>
      <c r="D595" s="5">
        <v>9.6</v>
      </c>
      <c r="E595" s="5">
        <v>11.7</v>
      </c>
      <c r="F595" s="5">
        <v>4.7</v>
      </c>
      <c r="G595" s="5">
        <v>7.6</v>
      </c>
      <c r="H595" s="5">
        <v>1019.5</v>
      </c>
      <c r="I595" s="5">
        <v>4180</v>
      </c>
      <c r="J595" s="5">
        <v>0</v>
      </c>
      <c r="K595" s="5">
        <v>0</v>
      </c>
      <c r="L595" s="5">
        <v>0</v>
      </c>
      <c r="M595" s="5">
        <v>0</v>
      </c>
      <c r="N595">
        <v>54.5</v>
      </c>
      <c r="O595">
        <v>217.1</v>
      </c>
      <c r="P595">
        <v>12.9</v>
      </c>
      <c r="Q595">
        <v>12.3</v>
      </c>
      <c r="R595" s="54">
        <v>0.406944444444444</v>
      </c>
      <c r="T595" s="93">
        <f t="shared" si="22"/>
        <v>12.9</v>
      </c>
      <c r="U595" s="96">
        <f t="shared" si="24"/>
        <v>-0.79999999999999893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2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4">
        <v>0.40694444444447198</v>
      </c>
    </row>
    <row r="596" spans="2:54" x14ac:dyDescent="0.25">
      <c r="B596" s="5">
        <v>11.7</v>
      </c>
      <c r="C596" s="5">
        <v>87</v>
      </c>
      <c r="D596" s="5">
        <v>9.6</v>
      </c>
      <c r="E596" s="5">
        <v>11.7</v>
      </c>
      <c r="F596" s="5">
        <v>7.9</v>
      </c>
      <c r="G596" s="5">
        <v>7.9</v>
      </c>
      <c r="H596" s="5">
        <v>1019.5</v>
      </c>
      <c r="I596" s="5">
        <v>4310</v>
      </c>
      <c r="J596" s="5">
        <v>0</v>
      </c>
      <c r="K596" s="5">
        <v>0</v>
      </c>
      <c r="L596" s="5">
        <v>0</v>
      </c>
      <c r="M596" s="5">
        <v>0</v>
      </c>
      <c r="N596">
        <v>54.5</v>
      </c>
      <c r="O596">
        <v>217.1</v>
      </c>
      <c r="P596">
        <v>12.8</v>
      </c>
      <c r="Q596">
        <v>12.3</v>
      </c>
      <c r="R596" s="54">
        <v>0.40763888888888899</v>
      </c>
      <c r="T596" s="93">
        <f t="shared" si="22"/>
        <v>12.8</v>
      </c>
      <c r="U596" s="96">
        <f t="shared" si="24"/>
        <v>-0.89999999999999858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2"/>
      <c r="AD596" s="54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4">
        <v>0.40763888888891697</v>
      </c>
    </row>
    <row r="597" spans="2:54" x14ac:dyDescent="0.25">
      <c r="B597" s="5">
        <v>11.7</v>
      </c>
      <c r="C597" s="5">
        <v>87</v>
      </c>
      <c r="D597" s="5">
        <v>9.6</v>
      </c>
      <c r="E597" s="5">
        <v>11.7</v>
      </c>
      <c r="F597" s="5">
        <v>4.7</v>
      </c>
      <c r="G597" s="5">
        <v>12.2</v>
      </c>
      <c r="H597" s="5">
        <v>1019.4</v>
      </c>
      <c r="I597" s="5">
        <v>4650</v>
      </c>
      <c r="J597" s="5">
        <v>0</v>
      </c>
      <c r="K597" s="5">
        <v>0</v>
      </c>
      <c r="L597" s="5">
        <v>0</v>
      </c>
      <c r="M597" s="5">
        <v>0</v>
      </c>
      <c r="N597">
        <v>54.5</v>
      </c>
      <c r="O597">
        <v>217.1</v>
      </c>
      <c r="P597">
        <v>12.8</v>
      </c>
      <c r="Q597">
        <v>12.3</v>
      </c>
      <c r="R597" s="54">
        <v>0.40833333333333299</v>
      </c>
      <c r="T597" s="93">
        <f t="shared" si="22"/>
        <v>12.8</v>
      </c>
      <c r="U597" s="96">
        <f t="shared" si="24"/>
        <v>-0.89999999999999858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2"/>
      <c r="AD597" s="54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4">
        <v>0.40833333333336203</v>
      </c>
    </row>
    <row r="598" spans="2:54" x14ac:dyDescent="0.25">
      <c r="B598" s="5">
        <v>11.7</v>
      </c>
      <c r="C598" s="5">
        <v>87</v>
      </c>
      <c r="D598" s="5">
        <v>9.6</v>
      </c>
      <c r="E598" s="5">
        <v>11.7</v>
      </c>
      <c r="F598" s="5">
        <v>8.3000000000000007</v>
      </c>
      <c r="G598" s="5">
        <v>10.4</v>
      </c>
      <c r="H598" s="5">
        <v>1019.4</v>
      </c>
      <c r="I598" s="5">
        <v>5170</v>
      </c>
      <c r="J598" s="5">
        <v>0</v>
      </c>
      <c r="K598" s="5">
        <v>0</v>
      </c>
      <c r="L598" s="5">
        <v>0</v>
      </c>
      <c r="M598" s="5">
        <v>0</v>
      </c>
      <c r="N598">
        <v>54.5</v>
      </c>
      <c r="O598">
        <v>217.1</v>
      </c>
      <c r="P598">
        <v>12.8</v>
      </c>
      <c r="Q598">
        <v>12.2</v>
      </c>
      <c r="R598" s="54">
        <v>0.40902777777777799</v>
      </c>
      <c r="T598" s="93">
        <f t="shared" si="22"/>
        <v>12.8</v>
      </c>
      <c r="U598" s="96">
        <f t="shared" si="24"/>
        <v>-0.89999999999999858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2"/>
      <c r="AD598" s="54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4">
        <v>0.40902777777780702</v>
      </c>
    </row>
    <row r="599" spans="2:54" x14ac:dyDescent="0.25">
      <c r="B599" s="5">
        <v>11.7</v>
      </c>
      <c r="C599" s="5">
        <v>87</v>
      </c>
      <c r="D599" s="5">
        <v>9.6</v>
      </c>
      <c r="E599" s="5">
        <v>11.7</v>
      </c>
      <c r="F599" s="5">
        <v>11.2</v>
      </c>
      <c r="G599" s="5">
        <v>19.100000000000001</v>
      </c>
      <c r="H599" s="5">
        <v>1019.3</v>
      </c>
      <c r="I599" s="5">
        <v>5710</v>
      </c>
      <c r="J599" s="5">
        <v>0</v>
      </c>
      <c r="K599" s="5">
        <v>0</v>
      </c>
      <c r="L599" s="5">
        <v>0</v>
      </c>
      <c r="M599" s="5">
        <v>0</v>
      </c>
      <c r="N599">
        <v>54.5</v>
      </c>
      <c r="O599">
        <v>217.1</v>
      </c>
      <c r="P599">
        <v>12.8</v>
      </c>
      <c r="Q599">
        <v>12.2</v>
      </c>
      <c r="R599" s="54">
        <v>0.40972222222222199</v>
      </c>
      <c r="T599" s="93">
        <f t="shared" si="22"/>
        <v>12.8</v>
      </c>
      <c r="U599" s="96">
        <f t="shared" si="24"/>
        <v>-0.89999999999999858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2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4">
        <v>0.40972222222225202</v>
      </c>
    </row>
    <row r="600" spans="2:54" x14ac:dyDescent="0.25">
      <c r="B600" s="5">
        <v>11.7</v>
      </c>
      <c r="C600" s="5">
        <v>87</v>
      </c>
      <c r="D600" s="5">
        <v>9.6</v>
      </c>
      <c r="E600" s="5">
        <v>11.7</v>
      </c>
      <c r="F600" s="5">
        <v>7.6</v>
      </c>
      <c r="G600" s="5">
        <v>12.6</v>
      </c>
      <c r="H600" s="5">
        <v>1019.1</v>
      </c>
      <c r="I600" s="5">
        <v>6250</v>
      </c>
      <c r="J600" s="5">
        <v>0</v>
      </c>
      <c r="K600" s="5">
        <v>0</v>
      </c>
      <c r="L600" s="5">
        <v>0</v>
      </c>
      <c r="M600" s="5">
        <v>0</v>
      </c>
      <c r="N600">
        <v>54.5</v>
      </c>
      <c r="O600">
        <v>217.1</v>
      </c>
      <c r="P600">
        <v>12.7</v>
      </c>
      <c r="Q600">
        <v>12.2</v>
      </c>
      <c r="R600" s="54">
        <v>0.41041666666666698</v>
      </c>
      <c r="T600" s="93">
        <f t="shared" si="22"/>
        <v>12.7</v>
      </c>
      <c r="U600" s="96">
        <f t="shared" si="24"/>
        <v>-1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2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4">
        <v>0.41041666666669702</v>
      </c>
    </row>
    <row r="601" spans="2:54" x14ac:dyDescent="0.25">
      <c r="B601" s="5">
        <v>11.7</v>
      </c>
      <c r="C601" s="5">
        <v>87</v>
      </c>
      <c r="D601" s="5">
        <v>9.6</v>
      </c>
      <c r="E601" s="5">
        <v>11.7</v>
      </c>
      <c r="F601" s="5">
        <v>4</v>
      </c>
      <c r="G601" s="5">
        <v>9.6999999999999993</v>
      </c>
      <c r="H601" s="5">
        <v>1019.3</v>
      </c>
      <c r="I601" s="5">
        <v>6120</v>
      </c>
      <c r="J601" s="5">
        <v>0</v>
      </c>
      <c r="K601" s="5">
        <v>0</v>
      </c>
      <c r="L601" s="5">
        <v>0</v>
      </c>
      <c r="M601" s="5">
        <v>0</v>
      </c>
      <c r="N601">
        <v>54.5</v>
      </c>
      <c r="O601">
        <v>217.1</v>
      </c>
      <c r="P601">
        <v>12.7</v>
      </c>
      <c r="Q601">
        <v>12.2</v>
      </c>
      <c r="R601" s="54">
        <v>0.41111111111111098</v>
      </c>
      <c r="T601" s="93">
        <f t="shared" si="22"/>
        <v>12.7</v>
      </c>
      <c r="U601" s="96">
        <f t="shared" si="24"/>
        <v>-1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2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4">
        <v>0.41111111111114201</v>
      </c>
    </row>
    <row r="602" spans="2:54" x14ac:dyDescent="0.25">
      <c r="B602" s="5">
        <v>11.7</v>
      </c>
      <c r="C602" s="5">
        <v>87</v>
      </c>
      <c r="D602" s="5">
        <v>9.6</v>
      </c>
      <c r="E602" s="5">
        <v>11.7</v>
      </c>
      <c r="F602" s="5">
        <v>6.8</v>
      </c>
      <c r="G602" s="5">
        <v>8.3000000000000007</v>
      </c>
      <c r="H602" s="5">
        <v>1019.3</v>
      </c>
      <c r="I602" s="5">
        <v>5340</v>
      </c>
      <c r="J602" s="5">
        <v>0</v>
      </c>
      <c r="K602" s="5">
        <v>0</v>
      </c>
      <c r="L602" s="5">
        <v>0</v>
      </c>
      <c r="M602" s="5">
        <v>0</v>
      </c>
      <c r="N602">
        <v>54.5</v>
      </c>
      <c r="O602">
        <v>217.1</v>
      </c>
      <c r="P602">
        <v>12.7</v>
      </c>
      <c r="Q602">
        <v>12.2</v>
      </c>
      <c r="R602" s="54">
        <v>0.41180555555555598</v>
      </c>
      <c r="T602" s="93">
        <f t="shared" si="22"/>
        <v>12.7</v>
      </c>
      <c r="U602" s="96">
        <f t="shared" si="24"/>
        <v>-1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2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4">
        <v>0.41180555555558701</v>
      </c>
    </row>
    <row r="603" spans="2:54" x14ac:dyDescent="0.25">
      <c r="B603" s="5">
        <v>11.7</v>
      </c>
      <c r="C603" s="5">
        <v>87</v>
      </c>
      <c r="D603" s="5">
        <v>9.6</v>
      </c>
      <c r="E603" s="5">
        <v>11.7</v>
      </c>
      <c r="F603" s="5">
        <v>5.8</v>
      </c>
      <c r="G603" s="5">
        <v>10.4</v>
      </c>
      <c r="H603" s="5">
        <v>1019.4</v>
      </c>
      <c r="I603" s="5">
        <v>4730</v>
      </c>
      <c r="J603" s="5">
        <v>0</v>
      </c>
      <c r="K603" s="5">
        <v>0</v>
      </c>
      <c r="L603" s="5">
        <v>0</v>
      </c>
      <c r="M603" s="5">
        <v>0</v>
      </c>
      <c r="N603">
        <v>54.5</v>
      </c>
      <c r="O603">
        <v>217.1</v>
      </c>
      <c r="P603">
        <v>12.7</v>
      </c>
      <c r="Q603">
        <v>12.2</v>
      </c>
      <c r="R603" s="54">
        <v>0.41249999999999998</v>
      </c>
      <c r="T603" s="93">
        <f t="shared" si="22"/>
        <v>12.7</v>
      </c>
      <c r="U603" s="96">
        <f t="shared" si="24"/>
        <v>-1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2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4">
        <v>0.41250000000003201</v>
      </c>
    </row>
    <row r="604" spans="2:54" x14ac:dyDescent="0.25">
      <c r="B604" s="5">
        <v>11.7</v>
      </c>
      <c r="C604" s="5">
        <v>87</v>
      </c>
      <c r="D604" s="5">
        <v>9.6</v>
      </c>
      <c r="E604" s="5">
        <v>11.7</v>
      </c>
      <c r="F604" s="5">
        <v>5.4</v>
      </c>
      <c r="G604" s="5">
        <v>7.6</v>
      </c>
      <c r="H604" s="5">
        <v>1019.2</v>
      </c>
      <c r="I604" s="5">
        <v>4600</v>
      </c>
      <c r="J604" s="5">
        <v>0</v>
      </c>
      <c r="K604" s="5">
        <v>0</v>
      </c>
      <c r="L604" s="5">
        <v>0</v>
      </c>
      <c r="M604" s="5">
        <v>0</v>
      </c>
      <c r="N604">
        <v>54.5</v>
      </c>
      <c r="O604">
        <v>217.1</v>
      </c>
      <c r="P604">
        <v>12.7</v>
      </c>
      <c r="Q604">
        <v>12.2</v>
      </c>
      <c r="R604" s="54">
        <v>0.41319444444444398</v>
      </c>
      <c r="T604" s="93">
        <f t="shared" si="22"/>
        <v>12.7</v>
      </c>
      <c r="U604" s="96">
        <f t="shared" si="24"/>
        <v>-1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2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4">
        <v>0.413194444444477</v>
      </c>
    </row>
    <row r="605" spans="2:54" x14ac:dyDescent="0.25">
      <c r="B605" s="5">
        <v>11.7</v>
      </c>
      <c r="C605" s="5">
        <v>87</v>
      </c>
      <c r="D605" s="5">
        <v>9.6</v>
      </c>
      <c r="E605" s="5">
        <v>11.7</v>
      </c>
      <c r="F605" s="5">
        <v>3.2</v>
      </c>
      <c r="G605" s="5">
        <v>6.1</v>
      </c>
      <c r="H605" s="5">
        <v>1019.4</v>
      </c>
      <c r="I605" s="5">
        <v>4700</v>
      </c>
      <c r="J605" s="5">
        <v>0</v>
      </c>
      <c r="K605" s="5">
        <v>0</v>
      </c>
      <c r="L605" s="5">
        <v>0</v>
      </c>
      <c r="M605" s="5">
        <v>0</v>
      </c>
      <c r="N605">
        <v>54.5</v>
      </c>
      <c r="O605">
        <v>217.1</v>
      </c>
      <c r="P605">
        <v>12.7</v>
      </c>
      <c r="Q605">
        <v>12.3</v>
      </c>
      <c r="R605" s="54">
        <v>0.41388888888888897</v>
      </c>
      <c r="T605" s="93">
        <f t="shared" si="22"/>
        <v>12.7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2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4">
        <v>0.413888888888922</v>
      </c>
    </row>
    <row r="606" spans="2:54" x14ac:dyDescent="0.25">
      <c r="B606" s="5">
        <v>11.7</v>
      </c>
      <c r="C606" s="5">
        <v>87</v>
      </c>
      <c r="D606" s="5">
        <v>9.6</v>
      </c>
      <c r="E606" s="5">
        <v>11.7</v>
      </c>
      <c r="F606" s="5">
        <v>7.6</v>
      </c>
      <c r="G606" s="5">
        <v>14</v>
      </c>
      <c r="H606" s="5">
        <v>1019.3</v>
      </c>
      <c r="I606" s="5">
        <v>4950</v>
      </c>
      <c r="J606" s="5">
        <v>0</v>
      </c>
      <c r="K606" s="5">
        <v>0</v>
      </c>
      <c r="L606" s="5">
        <v>0</v>
      </c>
      <c r="M606" s="5">
        <v>0</v>
      </c>
      <c r="N606">
        <v>54.5</v>
      </c>
      <c r="O606">
        <v>217.1</v>
      </c>
      <c r="P606">
        <v>12.7</v>
      </c>
      <c r="Q606">
        <v>12.3</v>
      </c>
      <c r="R606" s="54">
        <v>0.41458333333333303</v>
      </c>
      <c r="T606" s="93">
        <f t="shared" si="22"/>
        <v>12.7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2"/>
      <c r="AD606" s="54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4">
        <v>0.414583333333367</v>
      </c>
    </row>
    <row r="607" spans="2:54" x14ac:dyDescent="0.25">
      <c r="B607" s="5">
        <v>11.7</v>
      </c>
      <c r="C607" s="5">
        <v>87</v>
      </c>
      <c r="D607" s="5">
        <v>9.6</v>
      </c>
      <c r="E607" s="5">
        <v>11.7</v>
      </c>
      <c r="F607" s="5">
        <v>7.9</v>
      </c>
      <c r="G607" s="5">
        <v>8.6</v>
      </c>
      <c r="H607" s="5">
        <v>1019.2</v>
      </c>
      <c r="I607" s="5">
        <v>5350</v>
      </c>
      <c r="J607" s="5">
        <v>0</v>
      </c>
      <c r="K607" s="5">
        <v>0</v>
      </c>
      <c r="L607" s="5">
        <v>0</v>
      </c>
      <c r="M607" s="5">
        <v>0</v>
      </c>
      <c r="N607">
        <v>54.5</v>
      </c>
      <c r="O607">
        <v>217.1</v>
      </c>
      <c r="P607">
        <v>12.7</v>
      </c>
      <c r="Q607">
        <v>12.3</v>
      </c>
      <c r="R607" s="54">
        <v>0.41527777777777802</v>
      </c>
      <c r="T607" s="93">
        <f t="shared" si="22"/>
        <v>12.7</v>
      </c>
      <c r="U607" s="96">
        <f t="shared" si="24"/>
        <v>-1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2"/>
      <c r="AD607" s="54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4">
        <v>0.415277777777812</v>
      </c>
    </row>
    <row r="608" spans="2:54" x14ac:dyDescent="0.25">
      <c r="B608" s="5">
        <v>11.7</v>
      </c>
      <c r="C608" s="5">
        <v>87</v>
      </c>
      <c r="D608" s="5">
        <v>9.6</v>
      </c>
      <c r="E608" s="5">
        <v>11.7</v>
      </c>
      <c r="F608" s="5">
        <v>7.2</v>
      </c>
      <c r="G608" s="5">
        <v>9.4</v>
      </c>
      <c r="H608" s="5">
        <v>1019.3</v>
      </c>
      <c r="I608" s="5">
        <v>5930</v>
      </c>
      <c r="J608" s="5">
        <v>0</v>
      </c>
      <c r="K608" s="5">
        <v>0</v>
      </c>
      <c r="L608" s="5">
        <v>0</v>
      </c>
      <c r="M608" s="5">
        <v>0</v>
      </c>
      <c r="N608">
        <v>54.5</v>
      </c>
      <c r="O608">
        <v>217.1</v>
      </c>
      <c r="P608">
        <v>12.7</v>
      </c>
      <c r="Q608">
        <v>12.3</v>
      </c>
      <c r="R608" s="54">
        <v>0.41597222222222202</v>
      </c>
      <c r="T608" s="93">
        <f t="shared" si="22"/>
        <v>12.7</v>
      </c>
      <c r="U608" s="96">
        <f t="shared" si="24"/>
        <v>-1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2"/>
      <c r="AD608" s="54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4">
        <v>0.41597222222225699</v>
      </c>
    </row>
    <row r="609" spans="2:54" x14ac:dyDescent="0.25">
      <c r="B609" s="5">
        <v>11.7</v>
      </c>
      <c r="C609" s="5">
        <v>87</v>
      </c>
      <c r="D609" s="5">
        <v>9.6</v>
      </c>
      <c r="E609" s="5">
        <v>11.7</v>
      </c>
      <c r="F609" s="5">
        <v>7.9</v>
      </c>
      <c r="G609" s="5">
        <v>11.2</v>
      </c>
      <c r="H609" s="5">
        <v>1019.2</v>
      </c>
      <c r="I609" s="5">
        <v>6560</v>
      </c>
      <c r="J609" s="5">
        <v>0</v>
      </c>
      <c r="K609" s="5">
        <v>0</v>
      </c>
      <c r="L609" s="5">
        <v>0</v>
      </c>
      <c r="M609" s="5">
        <v>0</v>
      </c>
      <c r="N609">
        <v>54.5</v>
      </c>
      <c r="O609">
        <v>217.1</v>
      </c>
      <c r="P609">
        <v>12.7</v>
      </c>
      <c r="Q609">
        <v>12.3</v>
      </c>
      <c r="R609" s="54">
        <v>0.41666666666666702</v>
      </c>
      <c r="T609" s="93">
        <f t="shared" si="22"/>
        <v>12.7</v>
      </c>
      <c r="U609" s="96">
        <f t="shared" si="24"/>
        <v>-1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2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4">
        <v>0.41666666666670199</v>
      </c>
    </row>
    <row r="610" spans="2:54" x14ac:dyDescent="0.25">
      <c r="B610" s="5">
        <v>11.7</v>
      </c>
      <c r="C610" s="5">
        <v>87</v>
      </c>
      <c r="D610" s="5">
        <v>9.6</v>
      </c>
      <c r="E610" s="5">
        <v>11.7</v>
      </c>
      <c r="F610" s="5">
        <v>5</v>
      </c>
      <c r="G610" s="5">
        <v>6.8</v>
      </c>
      <c r="H610" s="5">
        <v>1019.2</v>
      </c>
      <c r="I610" s="5">
        <v>7270</v>
      </c>
      <c r="J610" s="5">
        <v>0</v>
      </c>
      <c r="K610" s="5">
        <v>0</v>
      </c>
      <c r="L610" s="5">
        <v>0</v>
      </c>
      <c r="M610" s="5">
        <v>0</v>
      </c>
      <c r="N610">
        <v>54.5</v>
      </c>
      <c r="O610">
        <v>217.1</v>
      </c>
      <c r="P610">
        <v>12.7</v>
      </c>
      <c r="Q610">
        <v>12.2</v>
      </c>
      <c r="R610" s="54">
        <v>0.41736111111111102</v>
      </c>
      <c r="T610" s="93">
        <f t="shared" si="22"/>
        <v>12.7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2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4">
        <v>0.41736111111114699</v>
      </c>
    </row>
    <row r="611" spans="2:54" x14ac:dyDescent="0.25">
      <c r="B611" s="5">
        <v>11.7</v>
      </c>
      <c r="C611" s="5">
        <v>87</v>
      </c>
      <c r="D611" s="5">
        <v>9.6</v>
      </c>
      <c r="E611" s="5">
        <v>11.7</v>
      </c>
      <c r="F611" s="5">
        <v>2.5</v>
      </c>
      <c r="G611" s="5">
        <v>6.1</v>
      </c>
      <c r="H611" s="5">
        <v>1019.4</v>
      </c>
      <c r="I611" s="5">
        <v>8010</v>
      </c>
      <c r="J611" s="5">
        <v>0</v>
      </c>
      <c r="K611" s="5">
        <v>0</v>
      </c>
      <c r="L611" s="5">
        <v>0</v>
      </c>
      <c r="M611" s="5">
        <v>0</v>
      </c>
      <c r="N611">
        <v>54.5</v>
      </c>
      <c r="O611">
        <v>217.1</v>
      </c>
      <c r="P611">
        <v>12.7</v>
      </c>
      <c r="Q611">
        <v>12.3</v>
      </c>
      <c r="R611" s="54">
        <v>0.41805555555555601</v>
      </c>
      <c r="T611" s="93">
        <f t="shared" si="22"/>
        <v>12.7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2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4">
        <v>0.41805555555559198</v>
      </c>
    </row>
    <row r="612" spans="2:54" x14ac:dyDescent="0.25">
      <c r="B612" s="5">
        <v>11.8</v>
      </c>
      <c r="C612" s="5">
        <v>87</v>
      </c>
      <c r="D612" s="5">
        <v>9.6999999999999993</v>
      </c>
      <c r="E612" s="5">
        <v>11.8</v>
      </c>
      <c r="F612" s="5">
        <v>6.8</v>
      </c>
      <c r="G612" s="5">
        <v>7.6</v>
      </c>
      <c r="H612" s="5">
        <v>1019.4</v>
      </c>
      <c r="I612" s="5">
        <v>8870</v>
      </c>
      <c r="J612" s="5">
        <v>0</v>
      </c>
      <c r="K612" s="5">
        <v>0</v>
      </c>
      <c r="L612" s="5">
        <v>0</v>
      </c>
      <c r="M612" s="5">
        <v>0</v>
      </c>
      <c r="N612">
        <v>54.5</v>
      </c>
      <c r="O612">
        <v>217.1</v>
      </c>
      <c r="P612">
        <v>12.8</v>
      </c>
      <c r="Q612">
        <v>12.3</v>
      </c>
      <c r="R612" s="54">
        <v>0.41875000000000001</v>
      </c>
      <c r="T612" s="93">
        <f t="shared" si="22"/>
        <v>12.8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2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4">
        <v>0.41875000000003698</v>
      </c>
    </row>
    <row r="613" spans="2:54" s="6" customFormat="1" x14ac:dyDescent="0.25">
      <c r="B613" s="5">
        <v>11.8</v>
      </c>
      <c r="C613" s="5">
        <v>87</v>
      </c>
      <c r="D613" s="5">
        <v>9.6999999999999993</v>
      </c>
      <c r="E613" s="5">
        <v>11.8</v>
      </c>
      <c r="F613" s="5">
        <v>7.6</v>
      </c>
      <c r="G613" s="5">
        <v>8.6</v>
      </c>
      <c r="H613" s="5">
        <v>1019.2</v>
      </c>
      <c r="I613" s="5">
        <v>9550</v>
      </c>
      <c r="J613" s="5">
        <v>0</v>
      </c>
      <c r="K613" s="5">
        <v>0</v>
      </c>
      <c r="L613" s="5">
        <v>0</v>
      </c>
      <c r="M613" s="5">
        <v>0</v>
      </c>
      <c r="N613">
        <v>54.5</v>
      </c>
      <c r="O613">
        <v>217.1</v>
      </c>
      <c r="P613">
        <v>12.8</v>
      </c>
      <c r="Q613">
        <v>12.3</v>
      </c>
      <c r="R613" s="54">
        <v>0.41944444444444401</v>
      </c>
      <c r="S613"/>
      <c r="T613" s="93">
        <f t="shared" si="22"/>
        <v>12.8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3"/>
      <c r="Y613"/>
      <c r="Z613" s="5"/>
      <c r="AA613"/>
      <c r="AC613" s="372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4">
        <v>0.41944444444448198</v>
      </c>
    </row>
    <row r="614" spans="2:54" s="6" customFormat="1" x14ac:dyDescent="0.25">
      <c r="B614" s="5">
        <v>11.8</v>
      </c>
      <c r="C614" s="5">
        <v>87</v>
      </c>
      <c r="D614" s="5">
        <v>9.6999999999999993</v>
      </c>
      <c r="E614" s="5">
        <v>11.8</v>
      </c>
      <c r="F614" s="5">
        <v>3.2</v>
      </c>
      <c r="G614" s="5">
        <v>9</v>
      </c>
      <c r="H614" s="5">
        <v>1019.3</v>
      </c>
      <c r="I614" s="5">
        <v>9770</v>
      </c>
      <c r="J614" s="5">
        <v>0</v>
      </c>
      <c r="K614" s="5">
        <v>0</v>
      </c>
      <c r="L614" s="5">
        <v>0</v>
      </c>
      <c r="M614" s="5">
        <v>0</v>
      </c>
      <c r="N614">
        <v>54.5</v>
      </c>
      <c r="O614">
        <v>217.1</v>
      </c>
      <c r="P614">
        <v>12.8</v>
      </c>
      <c r="Q614">
        <v>12.4</v>
      </c>
      <c r="R614" s="54">
        <v>0.42013888888888901</v>
      </c>
      <c r="S614"/>
      <c r="T614" s="93">
        <f t="shared" si="22"/>
        <v>12.8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3"/>
      <c r="Y614"/>
      <c r="Z614" s="5"/>
      <c r="AA614"/>
      <c r="AC614" s="372"/>
      <c r="AD614" s="54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4">
        <v>0.42013888888892698</v>
      </c>
    </row>
    <row r="615" spans="2:54" s="6" customFormat="1" x14ac:dyDescent="0.25">
      <c r="B615" s="5">
        <v>11.8</v>
      </c>
      <c r="C615" s="5">
        <v>87</v>
      </c>
      <c r="D615" s="5">
        <v>9.6999999999999993</v>
      </c>
      <c r="E615" s="5">
        <v>11.8</v>
      </c>
      <c r="F615" s="5">
        <v>5.8</v>
      </c>
      <c r="G615" s="5">
        <v>6.5</v>
      </c>
      <c r="H615" s="5">
        <v>1019.2</v>
      </c>
      <c r="I615" s="5">
        <v>9850</v>
      </c>
      <c r="J615" s="5">
        <v>0</v>
      </c>
      <c r="K615" s="5">
        <v>0</v>
      </c>
      <c r="L615" s="5">
        <v>0</v>
      </c>
      <c r="M615" s="5">
        <v>0</v>
      </c>
      <c r="N615">
        <v>54.5</v>
      </c>
      <c r="O615">
        <v>217.1</v>
      </c>
      <c r="P615">
        <v>12.9</v>
      </c>
      <c r="Q615">
        <v>12.4</v>
      </c>
      <c r="R615" s="54">
        <v>0.420833333333333</v>
      </c>
      <c r="S615"/>
      <c r="T615" s="93">
        <f t="shared" si="22"/>
        <v>12.9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3"/>
      <c r="Y615"/>
      <c r="Z615" s="5"/>
      <c r="AA615"/>
      <c r="AC615" s="372"/>
      <c r="AD615" s="54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4">
        <v>0.42083333333337197</v>
      </c>
    </row>
    <row r="616" spans="2:54" s="6" customFormat="1" x14ac:dyDescent="0.25">
      <c r="B616" s="5">
        <v>11.8</v>
      </c>
      <c r="C616" s="5">
        <v>87</v>
      </c>
      <c r="D616" s="5">
        <v>9.6999999999999993</v>
      </c>
      <c r="E616" s="5">
        <v>11.8</v>
      </c>
      <c r="F616" s="5">
        <v>6.8</v>
      </c>
      <c r="G616" s="5">
        <v>6.8</v>
      </c>
      <c r="H616" s="5">
        <v>1019.1</v>
      </c>
      <c r="I616" s="5">
        <v>9670</v>
      </c>
      <c r="J616" s="5">
        <v>0</v>
      </c>
      <c r="K616" s="5">
        <v>0</v>
      </c>
      <c r="L616" s="5">
        <v>0</v>
      </c>
      <c r="M616" s="5">
        <v>0</v>
      </c>
      <c r="N616">
        <v>54.5</v>
      </c>
      <c r="O616">
        <v>217.1</v>
      </c>
      <c r="P616">
        <v>12.9</v>
      </c>
      <c r="Q616">
        <v>12.4</v>
      </c>
      <c r="R616" s="54">
        <v>0.421527777777778</v>
      </c>
      <c r="S616"/>
      <c r="T616" s="93">
        <f t="shared" si="22"/>
        <v>12.9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3"/>
      <c r="Y616"/>
      <c r="Z616" s="5"/>
      <c r="AA616"/>
      <c r="AC616" s="372"/>
      <c r="AD616" s="54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4">
        <v>0.42152777777781703</v>
      </c>
    </row>
    <row r="617" spans="2:54" s="6" customFormat="1" x14ac:dyDescent="0.25">
      <c r="B617" s="5">
        <v>11.8</v>
      </c>
      <c r="C617" s="5">
        <v>87</v>
      </c>
      <c r="D617" s="5">
        <v>9.6999999999999993</v>
      </c>
      <c r="E617" s="5">
        <v>11.8</v>
      </c>
      <c r="F617" s="5">
        <v>4.7</v>
      </c>
      <c r="G617" s="5">
        <v>7.6</v>
      </c>
      <c r="H617" s="5">
        <v>1019.3</v>
      </c>
      <c r="I617" s="5">
        <v>9330</v>
      </c>
      <c r="J617" s="5">
        <v>0</v>
      </c>
      <c r="K617" s="5">
        <v>0</v>
      </c>
      <c r="L617" s="5">
        <v>0</v>
      </c>
      <c r="M617" s="5">
        <v>0</v>
      </c>
      <c r="N617">
        <v>54.5</v>
      </c>
      <c r="O617">
        <v>217.1</v>
      </c>
      <c r="P617">
        <v>13</v>
      </c>
      <c r="Q617">
        <v>12.5</v>
      </c>
      <c r="R617" s="54">
        <v>0.422222222222222</v>
      </c>
      <c r="S617"/>
      <c r="T617" s="93">
        <f t="shared" si="22"/>
        <v>13</v>
      </c>
      <c r="U617" s="96">
        <f t="shared" si="24"/>
        <v>-0.80000000000000071</v>
      </c>
      <c r="V617" s="92" t="str">
        <f t="shared" si="25"/>
        <v/>
      </c>
      <c r="W617" s="96" t="str">
        <f t="shared" si="23"/>
        <v/>
      </c>
      <c r="X617" s="423"/>
      <c r="Y617"/>
      <c r="Z617" s="5"/>
      <c r="AA617"/>
      <c r="AC617" s="372"/>
      <c r="AD617" s="54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4">
        <v>0.42222222222226202</v>
      </c>
    </row>
    <row r="618" spans="2:54" s="6" customFormat="1" x14ac:dyDescent="0.25">
      <c r="B618" s="5">
        <v>11.8</v>
      </c>
      <c r="C618" s="5">
        <v>87</v>
      </c>
      <c r="D618" s="5">
        <v>9.6999999999999993</v>
      </c>
      <c r="E618" s="5">
        <v>11.8</v>
      </c>
      <c r="F618" s="5">
        <v>4.3</v>
      </c>
      <c r="G618" s="5">
        <v>7.6</v>
      </c>
      <c r="H618" s="5">
        <v>1019.4</v>
      </c>
      <c r="I618" s="5">
        <v>8870</v>
      </c>
      <c r="J618" s="5">
        <v>0</v>
      </c>
      <c r="K618" s="5">
        <v>0</v>
      </c>
      <c r="L618" s="5">
        <v>0</v>
      </c>
      <c r="M618" s="5">
        <v>0</v>
      </c>
      <c r="N618">
        <v>54.5</v>
      </c>
      <c r="O618">
        <v>217.1</v>
      </c>
      <c r="P618">
        <v>13</v>
      </c>
      <c r="Q618">
        <v>12.5</v>
      </c>
      <c r="R618" s="54">
        <v>0.422916666666667</v>
      </c>
      <c r="S618"/>
      <c r="T618" s="93">
        <f t="shared" si="22"/>
        <v>13</v>
      </c>
      <c r="U618" s="96">
        <f t="shared" si="24"/>
        <v>-0.80000000000000071</v>
      </c>
      <c r="V618" s="92" t="str">
        <f t="shared" si="25"/>
        <v/>
      </c>
      <c r="W618" s="96" t="str">
        <f t="shared" si="23"/>
        <v/>
      </c>
      <c r="X618" s="423"/>
      <c r="Y618"/>
      <c r="Z618" s="5"/>
      <c r="AA618"/>
      <c r="AC618" s="372"/>
      <c r="AD618" s="54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4">
        <v>0.42291666666670702</v>
      </c>
    </row>
    <row r="619" spans="2:54" s="6" customFormat="1" x14ac:dyDescent="0.25">
      <c r="B619" s="5">
        <v>11.9</v>
      </c>
      <c r="C619" s="5">
        <v>87</v>
      </c>
      <c r="D619" s="5">
        <v>9.8000000000000007</v>
      </c>
      <c r="E619" s="5">
        <v>11.9</v>
      </c>
      <c r="F619" s="5">
        <v>3.2</v>
      </c>
      <c r="G619" s="5">
        <v>5.8</v>
      </c>
      <c r="H619" s="5">
        <v>1019.3</v>
      </c>
      <c r="I619" s="5">
        <v>8390</v>
      </c>
      <c r="J619" s="5">
        <v>0</v>
      </c>
      <c r="K619" s="5">
        <v>0</v>
      </c>
      <c r="L619" s="5">
        <v>0</v>
      </c>
      <c r="M619" s="5">
        <v>0</v>
      </c>
      <c r="N619">
        <v>54.5</v>
      </c>
      <c r="O619">
        <v>217.1</v>
      </c>
      <c r="P619">
        <v>13.1</v>
      </c>
      <c r="Q619">
        <v>12.6</v>
      </c>
      <c r="R619" s="54">
        <v>0.42361111111111099</v>
      </c>
      <c r="S619"/>
      <c r="T619" s="93">
        <f t="shared" si="22"/>
        <v>13.1</v>
      </c>
      <c r="U619" s="96">
        <f t="shared" si="24"/>
        <v>-0.80000000000000071</v>
      </c>
      <c r="V619" s="92" t="str">
        <f t="shared" si="25"/>
        <v/>
      </c>
      <c r="W619" s="96" t="str">
        <f t="shared" si="23"/>
        <v/>
      </c>
      <c r="X619" s="423"/>
      <c r="Y619"/>
      <c r="Z619" s="5"/>
      <c r="AA619"/>
      <c r="AC619" s="372"/>
      <c r="AD619" s="54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4">
        <v>0.42361111111115202</v>
      </c>
    </row>
    <row r="620" spans="2:54" s="6" customFormat="1" x14ac:dyDescent="0.25">
      <c r="B620" s="5">
        <v>11.9</v>
      </c>
      <c r="C620" s="5">
        <v>87</v>
      </c>
      <c r="D620" s="5">
        <v>9.8000000000000007</v>
      </c>
      <c r="E620" s="5">
        <v>11.9</v>
      </c>
      <c r="F620" s="5">
        <v>2.5</v>
      </c>
      <c r="G620" s="5">
        <v>4.3</v>
      </c>
      <c r="H620" s="5">
        <v>1019.3</v>
      </c>
      <c r="I620" s="5">
        <v>7940</v>
      </c>
      <c r="J620" s="5">
        <v>0</v>
      </c>
      <c r="K620" s="5">
        <v>0</v>
      </c>
      <c r="L620" s="5">
        <v>0</v>
      </c>
      <c r="M620" s="5">
        <v>0</v>
      </c>
      <c r="N620">
        <v>54.5</v>
      </c>
      <c r="O620">
        <v>217.1</v>
      </c>
      <c r="P620">
        <v>13.1</v>
      </c>
      <c r="Q620">
        <v>12.6</v>
      </c>
      <c r="R620" s="54">
        <v>0.42430555555555599</v>
      </c>
      <c r="S620"/>
      <c r="T620" s="93">
        <f t="shared" si="22"/>
        <v>13.1</v>
      </c>
      <c r="U620" s="96">
        <f t="shared" si="24"/>
        <v>-0.80000000000000071</v>
      </c>
      <c r="V620" s="92" t="str">
        <f t="shared" si="25"/>
        <v/>
      </c>
      <c r="W620" s="96" t="str">
        <f t="shared" si="23"/>
        <v/>
      </c>
      <c r="X620" s="423"/>
      <c r="Y620"/>
      <c r="Z620" s="5"/>
      <c r="AA620"/>
      <c r="AC620" s="372"/>
      <c r="AD620" s="54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4">
        <v>0.42430555555559701</v>
      </c>
    </row>
    <row r="621" spans="2:54" s="6" customFormat="1" x14ac:dyDescent="0.25">
      <c r="B621" s="5">
        <v>11.9</v>
      </c>
      <c r="C621" s="5">
        <v>87</v>
      </c>
      <c r="D621" s="5">
        <v>9.8000000000000007</v>
      </c>
      <c r="E621" s="5">
        <v>11.9</v>
      </c>
      <c r="F621" s="5">
        <v>7.2</v>
      </c>
      <c r="G621" s="5">
        <v>10.1</v>
      </c>
      <c r="H621" s="5">
        <v>1019.4</v>
      </c>
      <c r="I621" s="5">
        <v>7350</v>
      </c>
      <c r="J621" s="5">
        <v>0</v>
      </c>
      <c r="K621" s="5">
        <v>0</v>
      </c>
      <c r="L621" s="5">
        <v>0</v>
      </c>
      <c r="M621" s="5">
        <v>0</v>
      </c>
      <c r="N621">
        <v>54.5</v>
      </c>
      <c r="O621">
        <v>217.1</v>
      </c>
      <c r="P621">
        <v>13.2</v>
      </c>
      <c r="Q621">
        <v>12.6</v>
      </c>
      <c r="R621" s="54">
        <v>0.42499999999999999</v>
      </c>
      <c r="S621"/>
      <c r="T621" s="93">
        <f t="shared" si="22"/>
        <v>13.2</v>
      </c>
      <c r="U621" s="96">
        <f>(T621-B621)-4</f>
        <v>-2.7000000000000011</v>
      </c>
      <c r="V621" s="92" t="str">
        <f t="shared" si="25"/>
        <v/>
      </c>
      <c r="W621" s="96" t="str">
        <f t="shared" si="23"/>
        <v/>
      </c>
      <c r="X621" s="423"/>
      <c r="Y621"/>
      <c r="Z621" s="5"/>
      <c r="AA621"/>
      <c r="AC621" s="372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4">
        <v>0.42500000000004201</v>
      </c>
    </row>
    <row r="622" spans="2:54" s="6" customFormat="1" x14ac:dyDescent="0.25">
      <c r="B622" s="5">
        <v>11.9</v>
      </c>
      <c r="C622" s="5">
        <v>87</v>
      </c>
      <c r="D622" s="5">
        <v>9.8000000000000007</v>
      </c>
      <c r="E622" s="5">
        <v>11.9</v>
      </c>
      <c r="F622" s="5">
        <v>4</v>
      </c>
      <c r="G622" s="5">
        <v>6.1</v>
      </c>
      <c r="H622" s="5">
        <v>1019.6</v>
      </c>
      <c r="I622" s="5">
        <v>6640</v>
      </c>
      <c r="J622" s="5">
        <v>0</v>
      </c>
      <c r="K622" s="5">
        <v>0</v>
      </c>
      <c r="L622" s="5">
        <v>0</v>
      </c>
      <c r="M622" s="5">
        <v>0</v>
      </c>
      <c r="N622">
        <v>54.5</v>
      </c>
      <c r="O622">
        <v>217.1</v>
      </c>
      <c r="P622">
        <v>13.3</v>
      </c>
      <c r="Q622">
        <v>12.6</v>
      </c>
      <c r="R622" s="54">
        <v>0.42569444444444399</v>
      </c>
      <c r="S622"/>
      <c r="T622" s="93">
        <f t="shared" si="22"/>
        <v>13.3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3"/>
      <c r="Y622"/>
      <c r="Z622" s="5"/>
      <c r="AA622"/>
      <c r="AC622" s="372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4">
        <v>0.42569444444448701</v>
      </c>
    </row>
    <row r="623" spans="2:54" s="6" customFormat="1" x14ac:dyDescent="0.25">
      <c r="B623" s="5">
        <v>11.9</v>
      </c>
      <c r="C623" s="5">
        <v>87</v>
      </c>
      <c r="D623" s="5">
        <v>9.8000000000000007</v>
      </c>
      <c r="E623" s="5">
        <v>11.9</v>
      </c>
      <c r="F623" s="5">
        <v>7.9</v>
      </c>
      <c r="G623" s="5">
        <v>8.3000000000000007</v>
      </c>
      <c r="H623" s="5">
        <v>1019.3</v>
      </c>
      <c r="I623" s="5">
        <v>6100</v>
      </c>
      <c r="J623" s="5">
        <v>0</v>
      </c>
      <c r="K623" s="5">
        <v>0</v>
      </c>
      <c r="L623" s="5">
        <v>0</v>
      </c>
      <c r="M623" s="5">
        <v>0</v>
      </c>
      <c r="N623">
        <v>54.5</v>
      </c>
      <c r="O623">
        <v>217.1</v>
      </c>
      <c r="P623">
        <v>13.3</v>
      </c>
      <c r="Q623">
        <v>12.6</v>
      </c>
      <c r="R623" s="54">
        <v>0.42638888888888898</v>
      </c>
      <c r="S623"/>
      <c r="T623" s="93">
        <f t="shared" si="22"/>
        <v>13.3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3"/>
      <c r="Y623"/>
      <c r="Z623" s="5"/>
      <c r="AA623"/>
      <c r="AC623" s="372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4">
        <v>0.42638888888893201</v>
      </c>
    </row>
    <row r="624" spans="2:54" s="6" customFormat="1" x14ac:dyDescent="0.25">
      <c r="B624" s="5">
        <v>11.9</v>
      </c>
      <c r="C624" s="5">
        <v>87</v>
      </c>
      <c r="D624" s="5">
        <v>9.8000000000000007</v>
      </c>
      <c r="E624" s="5">
        <v>11.9</v>
      </c>
      <c r="F624" s="5">
        <v>2.5</v>
      </c>
      <c r="G624" s="5">
        <v>5.8</v>
      </c>
      <c r="H624" s="5">
        <v>1019.4</v>
      </c>
      <c r="I624" s="5">
        <v>5760</v>
      </c>
      <c r="J624" s="5">
        <v>0</v>
      </c>
      <c r="K624" s="5">
        <v>0</v>
      </c>
      <c r="L624" s="5">
        <v>0</v>
      </c>
      <c r="M624" s="5">
        <v>0</v>
      </c>
      <c r="N624">
        <v>54.5</v>
      </c>
      <c r="O624">
        <v>217.1</v>
      </c>
      <c r="P624">
        <v>13.3</v>
      </c>
      <c r="Q624">
        <v>12.6</v>
      </c>
      <c r="R624" s="54">
        <v>0.42708333333333298</v>
      </c>
      <c r="S624"/>
      <c r="T624" s="93">
        <f t="shared" si="22"/>
        <v>13.3</v>
      </c>
      <c r="U624" s="96">
        <f t="shared" si="26"/>
        <v>-2.5999999999999996</v>
      </c>
      <c r="V624" s="92" t="str">
        <f t="shared" si="25"/>
        <v/>
      </c>
      <c r="W624" s="96" t="str">
        <f t="shared" si="23"/>
        <v/>
      </c>
      <c r="X624" s="423"/>
      <c r="Y624"/>
      <c r="Z624" s="5"/>
      <c r="AA624"/>
      <c r="AC624" s="372"/>
      <c r="AD624" s="54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4">
        <v>0.427083333333377</v>
      </c>
    </row>
    <row r="625" spans="2:54" s="6" customFormat="1" x14ac:dyDescent="0.25">
      <c r="B625" s="5">
        <v>11.9</v>
      </c>
      <c r="C625" s="5">
        <v>87</v>
      </c>
      <c r="D625" s="5">
        <v>9.8000000000000007</v>
      </c>
      <c r="E625" s="5">
        <v>11.9</v>
      </c>
      <c r="F625" s="5">
        <v>4.7</v>
      </c>
      <c r="G625" s="5">
        <v>5.8</v>
      </c>
      <c r="H625" s="5">
        <v>1019.4</v>
      </c>
      <c r="I625" s="5">
        <v>5620</v>
      </c>
      <c r="J625" s="5">
        <v>0</v>
      </c>
      <c r="K625" s="5">
        <v>0</v>
      </c>
      <c r="L625" s="5">
        <v>0</v>
      </c>
      <c r="M625" s="5">
        <v>0</v>
      </c>
      <c r="N625">
        <v>54.5</v>
      </c>
      <c r="O625">
        <v>217.1</v>
      </c>
      <c r="P625">
        <v>13.3</v>
      </c>
      <c r="Q625">
        <v>12.6</v>
      </c>
      <c r="R625" s="54">
        <v>0.42777777777777798</v>
      </c>
      <c r="S625"/>
      <c r="T625" s="93">
        <f t="shared" si="22"/>
        <v>13.3</v>
      </c>
      <c r="U625" s="96">
        <f t="shared" si="26"/>
        <v>-2.5999999999999996</v>
      </c>
      <c r="V625" s="92" t="str">
        <f t="shared" si="25"/>
        <v/>
      </c>
      <c r="W625" s="96" t="str">
        <f t="shared" si="23"/>
        <v/>
      </c>
      <c r="X625" s="423"/>
      <c r="Y625"/>
      <c r="Z625" s="5"/>
      <c r="AA625"/>
      <c r="AC625" s="372"/>
      <c r="AD625" s="54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4">
        <v>0.427777777777822</v>
      </c>
    </row>
    <row r="626" spans="2:54" s="6" customFormat="1" x14ac:dyDescent="0.25">
      <c r="B626" s="5">
        <v>11.9</v>
      </c>
      <c r="C626" s="5">
        <v>87</v>
      </c>
      <c r="D626" s="5">
        <v>9.8000000000000007</v>
      </c>
      <c r="E626" s="5">
        <v>11.9</v>
      </c>
      <c r="F626" s="5">
        <v>7.2</v>
      </c>
      <c r="G626" s="5">
        <v>7.9</v>
      </c>
      <c r="H626" s="5">
        <v>1019.4</v>
      </c>
      <c r="I626" s="5">
        <v>5610</v>
      </c>
      <c r="J626" s="5">
        <v>0</v>
      </c>
      <c r="K626" s="5">
        <v>0</v>
      </c>
      <c r="L626" s="5">
        <v>0</v>
      </c>
      <c r="M626" s="5">
        <v>0</v>
      </c>
      <c r="N626">
        <v>54.5</v>
      </c>
      <c r="O626">
        <v>217.1</v>
      </c>
      <c r="P626">
        <v>13.3</v>
      </c>
      <c r="Q626">
        <v>12.6</v>
      </c>
      <c r="R626" s="54">
        <v>0.42847222222222198</v>
      </c>
      <c r="S626"/>
      <c r="T626" s="93">
        <f t="shared" ref="T626:T689" si="27">MAX($P626,$Q626)</f>
        <v>13.3</v>
      </c>
      <c r="U626" s="96">
        <f t="shared" si="26"/>
        <v>-2.5999999999999996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3"/>
      <c r="Y626"/>
      <c r="Z626" s="5"/>
      <c r="AA626"/>
      <c r="AC626" s="372"/>
      <c r="AD626" s="54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4">
        <v>0.428472222222267</v>
      </c>
    </row>
    <row r="627" spans="2:54" s="6" customFormat="1" x14ac:dyDescent="0.25">
      <c r="B627" s="5">
        <v>11.9</v>
      </c>
      <c r="C627" s="5">
        <v>87</v>
      </c>
      <c r="D627" s="5">
        <v>9.8000000000000007</v>
      </c>
      <c r="E627" s="5">
        <v>11.9</v>
      </c>
      <c r="F627" s="5">
        <v>6.5</v>
      </c>
      <c r="G627" s="5">
        <v>7.9</v>
      </c>
      <c r="H627" s="5">
        <v>1019.5</v>
      </c>
      <c r="I627" s="5">
        <v>5770</v>
      </c>
      <c r="J627" s="5">
        <v>0</v>
      </c>
      <c r="K627" s="5">
        <v>0</v>
      </c>
      <c r="L627" s="5">
        <v>0</v>
      </c>
      <c r="M627" s="5">
        <v>0</v>
      </c>
      <c r="N627">
        <v>54.5</v>
      </c>
      <c r="O627">
        <v>217.1</v>
      </c>
      <c r="P627">
        <v>13.3</v>
      </c>
      <c r="Q627">
        <v>12.6</v>
      </c>
      <c r="R627" s="54">
        <v>0.42916666666666697</v>
      </c>
      <c r="S627"/>
      <c r="T627" s="93">
        <f t="shared" si="27"/>
        <v>13.3</v>
      </c>
      <c r="U627" s="96">
        <f t="shared" si="26"/>
        <v>-2.5999999999999996</v>
      </c>
      <c r="V627" s="92" t="str">
        <f t="shared" si="25"/>
        <v/>
      </c>
      <c r="W627" s="96" t="str">
        <f t="shared" si="28"/>
        <v/>
      </c>
      <c r="X627" s="423"/>
      <c r="Y627"/>
      <c r="Z627" s="5"/>
      <c r="AA627"/>
      <c r="AC627" s="372"/>
      <c r="AD627" s="54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4">
        <v>0.42916666666671199</v>
      </c>
    </row>
    <row r="628" spans="2:54" s="6" customFormat="1" x14ac:dyDescent="0.25">
      <c r="B628" s="5">
        <v>11.9</v>
      </c>
      <c r="C628" s="5">
        <v>87</v>
      </c>
      <c r="D628" s="5">
        <v>9.8000000000000007</v>
      </c>
      <c r="E628" s="5">
        <v>11.9</v>
      </c>
      <c r="F628" s="5">
        <v>5.4</v>
      </c>
      <c r="G628" s="5">
        <v>5.4</v>
      </c>
      <c r="H628" s="5">
        <v>1019.5</v>
      </c>
      <c r="I628" s="5">
        <v>6100</v>
      </c>
      <c r="J628" s="5">
        <v>0</v>
      </c>
      <c r="K628" s="5">
        <v>0</v>
      </c>
      <c r="L628" s="5">
        <v>0</v>
      </c>
      <c r="M628" s="5">
        <v>0</v>
      </c>
      <c r="N628">
        <v>54.5</v>
      </c>
      <c r="O628">
        <v>217.1</v>
      </c>
      <c r="P628">
        <v>13.3</v>
      </c>
      <c r="Q628">
        <v>12.6</v>
      </c>
      <c r="R628" s="54">
        <v>0.42986111111111103</v>
      </c>
      <c r="S628"/>
      <c r="T628" s="93">
        <f t="shared" si="27"/>
        <v>13.3</v>
      </c>
      <c r="U628" s="96">
        <f t="shared" si="26"/>
        <v>-2.5999999999999996</v>
      </c>
      <c r="V628" s="92" t="str">
        <f t="shared" si="25"/>
        <v/>
      </c>
      <c r="W628" s="96" t="str">
        <f t="shared" si="28"/>
        <v/>
      </c>
      <c r="X628" s="423"/>
      <c r="Y628"/>
      <c r="Z628" s="5"/>
      <c r="AA628"/>
      <c r="AC628" s="372"/>
      <c r="AD628" s="54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0.42986111111115699</v>
      </c>
    </row>
    <row r="629" spans="2:54" s="6" customFormat="1" x14ac:dyDescent="0.25">
      <c r="B629" s="5">
        <v>11.9</v>
      </c>
      <c r="C629" s="5">
        <v>87</v>
      </c>
      <c r="D629" s="5">
        <v>9.8000000000000007</v>
      </c>
      <c r="E629" s="5">
        <v>11.9</v>
      </c>
      <c r="F629" s="5">
        <v>6.8</v>
      </c>
      <c r="G629" s="5">
        <v>6.8</v>
      </c>
      <c r="H629" s="5">
        <v>1019.5</v>
      </c>
      <c r="I629" s="5">
        <v>6480</v>
      </c>
      <c r="J629" s="5">
        <v>0</v>
      </c>
      <c r="K629" s="5">
        <v>0</v>
      </c>
      <c r="L629" s="5">
        <v>0</v>
      </c>
      <c r="M629" s="5">
        <v>0</v>
      </c>
      <c r="N629">
        <v>54.5</v>
      </c>
      <c r="O629">
        <v>217.1</v>
      </c>
      <c r="P629">
        <v>13.2</v>
      </c>
      <c r="Q629">
        <v>12.6</v>
      </c>
      <c r="R629" s="54">
        <v>0.43055555555555602</v>
      </c>
      <c r="S629"/>
      <c r="T629" s="93">
        <f t="shared" si="27"/>
        <v>13.2</v>
      </c>
      <c r="U629" s="96">
        <f t="shared" si="26"/>
        <v>-2.7000000000000011</v>
      </c>
      <c r="V629" s="92" t="str">
        <f t="shared" si="25"/>
        <v/>
      </c>
      <c r="W629" s="96" t="str">
        <f t="shared" si="28"/>
        <v/>
      </c>
      <c r="X629" s="423"/>
      <c r="Y629"/>
      <c r="Z629" s="5"/>
      <c r="AA629"/>
      <c r="AC629" s="372"/>
      <c r="AD629" s="54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0.43055555555560199</v>
      </c>
    </row>
    <row r="630" spans="2:54" s="6" customFormat="1" x14ac:dyDescent="0.25">
      <c r="B630" s="5">
        <v>11.9</v>
      </c>
      <c r="C630" s="5">
        <v>86</v>
      </c>
      <c r="D630" s="5">
        <v>9.6999999999999993</v>
      </c>
      <c r="E630" s="5">
        <v>11.9</v>
      </c>
      <c r="F630" s="5">
        <v>5</v>
      </c>
      <c r="G630" s="5">
        <v>7.6</v>
      </c>
      <c r="H630" s="5">
        <v>1019.4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54.5</v>
      </c>
      <c r="O630">
        <v>217.1</v>
      </c>
      <c r="P630">
        <v>13.2</v>
      </c>
      <c r="Q630">
        <v>12.6</v>
      </c>
      <c r="R630" s="54">
        <v>0.43125000000000002</v>
      </c>
      <c r="S630"/>
      <c r="T630" s="93">
        <f t="shared" si="27"/>
        <v>13.2</v>
      </c>
      <c r="U630" s="96">
        <f t="shared" si="26"/>
        <v>-2.7000000000000011</v>
      </c>
      <c r="V630" s="92" t="str">
        <f t="shared" si="25"/>
        <v/>
      </c>
      <c r="W630" s="96" t="str">
        <f t="shared" si="28"/>
        <v/>
      </c>
      <c r="X630" s="423"/>
      <c r="Y630"/>
      <c r="Z630" s="5"/>
      <c r="AA630"/>
      <c r="AC630" s="372"/>
      <c r="AD630" s="54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4">
        <v>0.43125000000004698</v>
      </c>
    </row>
    <row r="631" spans="2:54" s="6" customFormat="1" x14ac:dyDescent="0.25">
      <c r="B631" s="5">
        <v>11.9</v>
      </c>
      <c r="C631" s="5">
        <v>86</v>
      </c>
      <c r="D631" s="5">
        <v>9.6999999999999993</v>
      </c>
      <c r="E631" s="5">
        <v>11.9</v>
      </c>
      <c r="F631" s="5">
        <v>7.9</v>
      </c>
      <c r="G631" s="5">
        <v>10.1</v>
      </c>
      <c r="H631" s="5">
        <v>1019.4</v>
      </c>
      <c r="I631" s="5">
        <v>6220</v>
      </c>
      <c r="J631" s="5">
        <v>0</v>
      </c>
      <c r="K631" s="5">
        <v>0</v>
      </c>
      <c r="L631" s="5">
        <v>0</v>
      </c>
      <c r="M631" s="5">
        <v>0</v>
      </c>
      <c r="N631">
        <v>54.5</v>
      </c>
      <c r="O631">
        <v>217.1</v>
      </c>
      <c r="P631">
        <v>13.2</v>
      </c>
      <c r="Q631">
        <v>12.5</v>
      </c>
      <c r="R631" s="54">
        <v>0.43194444444444402</v>
      </c>
      <c r="S631"/>
      <c r="T631" s="93">
        <f t="shared" si="27"/>
        <v>13.2</v>
      </c>
      <c r="U631" s="96">
        <f t="shared" si="26"/>
        <v>-2.7000000000000011</v>
      </c>
      <c r="V631" s="92" t="str">
        <f t="shared" si="25"/>
        <v/>
      </c>
      <c r="W631" s="96" t="str">
        <f t="shared" si="28"/>
        <v/>
      </c>
      <c r="X631" s="423"/>
      <c r="Y631"/>
      <c r="Z631" s="5"/>
      <c r="AA631"/>
      <c r="AC631" s="372"/>
      <c r="AD631" s="54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4">
        <v>0.43194444444449198</v>
      </c>
    </row>
    <row r="632" spans="2:54" s="6" customFormat="1" x14ac:dyDescent="0.25">
      <c r="B632" s="5">
        <v>12</v>
      </c>
      <c r="C632" s="5">
        <v>86</v>
      </c>
      <c r="D632" s="5">
        <v>9.8000000000000007</v>
      </c>
      <c r="E632" s="5">
        <v>12</v>
      </c>
      <c r="F632" s="5">
        <v>6.1</v>
      </c>
      <c r="G632" s="5">
        <v>8.3000000000000007</v>
      </c>
      <c r="H632" s="5">
        <v>1019.6</v>
      </c>
      <c r="I632" s="5">
        <v>6160</v>
      </c>
      <c r="J632" s="5">
        <v>0</v>
      </c>
      <c r="K632" s="5">
        <v>0</v>
      </c>
      <c r="L632" s="5">
        <v>0</v>
      </c>
      <c r="M632" s="5">
        <v>0</v>
      </c>
      <c r="N632">
        <v>54.5</v>
      </c>
      <c r="O632">
        <v>217.1</v>
      </c>
      <c r="P632">
        <v>13.2</v>
      </c>
      <c r="Q632">
        <v>12.5</v>
      </c>
      <c r="R632" s="54">
        <v>0.43263888888888902</v>
      </c>
      <c r="S632"/>
      <c r="T632" s="93">
        <f t="shared" si="27"/>
        <v>13.2</v>
      </c>
      <c r="U632" s="96">
        <f t="shared" si="26"/>
        <v>-2.8000000000000007</v>
      </c>
      <c r="V632" s="92" t="str">
        <f t="shared" si="25"/>
        <v/>
      </c>
      <c r="W632" s="96" t="str">
        <f t="shared" si="28"/>
        <v/>
      </c>
      <c r="X632" s="423"/>
      <c r="Y632"/>
      <c r="Z632" s="5"/>
      <c r="AA632"/>
      <c r="AC632" s="372"/>
      <c r="AD632" s="54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4">
        <v>0.43263888888893698</v>
      </c>
    </row>
    <row r="633" spans="2:54" s="6" customFormat="1" x14ac:dyDescent="0.25">
      <c r="B633" s="5">
        <v>12.1</v>
      </c>
      <c r="C633" s="5">
        <v>85</v>
      </c>
      <c r="D633" s="5">
        <v>9.6999999999999993</v>
      </c>
      <c r="E633" s="5">
        <v>12.1</v>
      </c>
      <c r="F633" s="5">
        <v>6.1</v>
      </c>
      <c r="G633" s="5">
        <v>6.5</v>
      </c>
      <c r="H633" s="5">
        <v>1019.5</v>
      </c>
      <c r="I633" s="5">
        <v>5960</v>
      </c>
      <c r="J633" s="5">
        <v>0</v>
      </c>
      <c r="K633" s="5">
        <v>0</v>
      </c>
      <c r="L633" s="5">
        <v>0</v>
      </c>
      <c r="M633" s="5">
        <v>0</v>
      </c>
      <c r="N633">
        <v>54.5</v>
      </c>
      <c r="O633">
        <v>217.1</v>
      </c>
      <c r="P633">
        <v>13.3</v>
      </c>
      <c r="Q633">
        <v>12.6</v>
      </c>
      <c r="R633" s="54">
        <v>0.43333333333333302</v>
      </c>
      <c r="S633"/>
      <c r="T633" s="93">
        <f t="shared" si="27"/>
        <v>13.3</v>
      </c>
      <c r="U633" s="96">
        <f t="shared" si="26"/>
        <v>-2.7999999999999989</v>
      </c>
      <c r="V633" s="92" t="str">
        <f t="shared" si="25"/>
        <v/>
      </c>
      <c r="W633" s="96" t="str">
        <f t="shared" si="28"/>
        <v/>
      </c>
      <c r="X633" s="423"/>
      <c r="Y633"/>
      <c r="Z633" s="5"/>
      <c r="AA633"/>
      <c r="AC633" s="372"/>
      <c r="AD633" s="54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4">
        <v>0.43333333333338198</v>
      </c>
    </row>
    <row r="634" spans="2:54" s="6" customFormat="1" x14ac:dyDescent="0.25">
      <c r="B634" s="5">
        <v>12.1</v>
      </c>
      <c r="C634" s="5">
        <v>85</v>
      </c>
      <c r="D634" s="5">
        <v>9.6999999999999993</v>
      </c>
      <c r="E634" s="5">
        <v>12.1</v>
      </c>
      <c r="F634" s="5">
        <v>8.6</v>
      </c>
      <c r="G634" s="5">
        <v>10.1</v>
      </c>
      <c r="H634" s="5">
        <v>1019.6</v>
      </c>
      <c r="I634" s="5">
        <v>5620</v>
      </c>
      <c r="J634" s="5">
        <v>0</v>
      </c>
      <c r="K634" s="5">
        <v>0</v>
      </c>
      <c r="L634" s="5">
        <v>0</v>
      </c>
      <c r="M634" s="5">
        <v>0</v>
      </c>
      <c r="N634">
        <v>54.5</v>
      </c>
      <c r="O634">
        <v>217.1</v>
      </c>
      <c r="P634">
        <v>13.3</v>
      </c>
      <c r="Q634">
        <v>12.6</v>
      </c>
      <c r="R634" s="54">
        <v>0.43402777777777801</v>
      </c>
      <c r="S634"/>
      <c r="T634" s="93">
        <f t="shared" si="27"/>
        <v>13.3</v>
      </c>
      <c r="U634" s="96">
        <f t="shared" si="26"/>
        <v>-2.7999999999999989</v>
      </c>
      <c r="V634" s="92" t="str">
        <f t="shared" si="25"/>
        <v/>
      </c>
      <c r="W634" s="96" t="str">
        <f t="shared" si="28"/>
        <v/>
      </c>
      <c r="X634" s="423"/>
      <c r="Y634"/>
      <c r="Z634" s="5"/>
      <c r="AA634"/>
      <c r="AC634" s="372"/>
      <c r="AD634" s="54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4">
        <v>0.43402777777782697</v>
      </c>
    </row>
    <row r="635" spans="2:54" s="6" customFormat="1" x14ac:dyDescent="0.25">
      <c r="B635" s="5">
        <v>12.2</v>
      </c>
      <c r="C635" s="5">
        <v>84</v>
      </c>
      <c r="D635" s="5">
        <v>9.6</v>
      </c>
      <c r="E635" s="5">
        <v>12.2</v>
      </c>
      <c r="F635" s="5">
        <v>6.5</v>
      </c>
      <c r="G635" s="5">
        <v>6.5</v>
      </c>
      <c r="H635" s="5">
        <v>1019.6</v>
      </c>
      <c r="I635" s="5">
        <v>5600</v>
      </c>
      <c r="J635" s="5">
        <v>0</v>
      </c>
      <c r="K635" s="5">
        <v>0</v>
      </c>
      <c r="L635" s="5">
        <v>0</v>
      </c>
      <c r="M635" s="5">
        <v>0</v>
      </c>
      <c r="N635">
        <v>54.5</v>
      </c>
      <c r="O635">
        <v>217.1</v>
      </c>
      <c r="P635">
        <v>13.3</v>
      </c>
      <c r="Q635">
        <v>12.6</v>
      </c>
      <c r="R635" s="54">
        <v>0.43472222222222201</v>
      </c>
      <c r="S635"/>
      <c r="T635" s="93">
        <f t="shared" si="27"/>
        <v>13.3</v>
      </c>
      <c r="U635" s="96">
        <f t="shared" si="26"/>
        <v>-2.8999999999999986</v>
      </c>
      <c r="V635" s="92" t="str">
        <f t="shared" si="25"/>
        <v/>
      </c>
      <c r="W635" s="96" t="str">
        <f t="shared" si="28"/>
        <v/>
      </c>
      <c r="X635" s="423"/>
      <c r="Y635"/>
      <c r="Z635" s="5"/>
      <c r="AA635"/>
      <c r="AC635" s="372"/>
      <c r="AD635" s="54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4">
        <v>0.43472222222227203</v>
      </c>
    </row>
    <row r="636" spans="2:54" s="6" customFormat="1" x14ac:dyDescent="0.25">
      <c r="B636" s="5">
        <v>12.2</v>
      </c>
      <c r="C636" s="5">
        <v>84</v>
      </c>
      <c r="D636" s="5">
        <v>9.6</v>
      </c>
      <c r="E636" s="5">
        <v>12.2</v>
      </c>
      <c r="F636" s="5">
        <v>5.8</v>
      </c>
      <c r="G636" s="5">
        <v>8.3000000000000007</v>
      </c>
      <c r="H636" s="5">
        <v>1019.6</v>
      </c>
      <c r="I636" s="5">
        <v>6160</v>
      </c>
      <c r="J636" s="5">
        <v>0</v>
      </c>
      <c r="K636" s="5">
        <v>0</v>
      </c>
      <c r="L636" s="5">
        <v>0</v>
      </c>
      <c r="M636" s="5">
        <v>0</v>
      </c>
      <c r="N636">
        <v>54.5</v>
      </c>
      <c r="O636">
        <v>217.1</v>
      </c>
      <c r="P636">
        <v>13.3</v>
      </c>
      <c r="Q636">
        <v>12.6</v>
      </c>
      <c r="R636" s="54">
        <v>0.43541666666666701</v>
      </c>
      <c r="S636"/>
      <c r="T636" s="93">
        <f t="shared" si="27"/>
        <v>13.3</v>
      </c>
      <c r="U636" s="96">
        <f t="shared" si="26"/>
        <v>-2.8999999999999986</v>
      </c>
      <c r="V636" s="92" t="str">
        <f t="shared" si="25"/>
        <v/>
      </c>
      <c r="W636" s="96" t="str">
        <f t="shared" si="28"/>
        <v/>
      </c>
      <c r="X636" s="423"/>
      <c r="Y636"/>
      <c r="Z636" s="5"/>
      <c r="AA636"/>
      <c r="AC636" s="372"/>
      <c r="AD636" s="54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4">
        <v>0.43541666666671702</v>
      </c>
    </row>
    <row r="637" spans="2:54" s="6" customFormat="1" x14ac:dyDescent="0.25">
      <c r="B637" s="5">
        <v>12.2</v>
      </c>
      <c r="C637" s="5">
        <v>84</v>
      </c>
      <c r="D637" s="5">
        <v>9.6</v>
      </c>
      <c r="E637" s="5">
        <v>12.2</v>
      </c>
      <c r="F637" s="5">
        <v>5.4</v>
      </c>
      <c r="G637" s="5">
        <v>5.4</v>
      </c>
      <c r="H637" s="5">
        <v>1019.6</v>
      </c>
      <c r="I637" s="5">
        <v>7000</v>
      </c>
      <c r="J637" s="5">
        <v>0</v>
      </c>
      <c r="K637" s="5">
        <v>0</v>
      </c>
      <c r="L637" s="5">
        <v>0</v>
      </c>
      <c r="M637" s="5">
        <v>0</v>
      </c>
      <c r="N637">
        <v>54.5</v>
      </c>
      <c r="O637">
        <v>217.1</v>
      </c>
      <c r="P637">
        <v>13.3</v>
      </c>
      <c r="Q637">
        <v>12.6</v>
      </c>
      <c r="R637" s="54">
        <v>0.43611111111111101</v>
      </c>
      <c r="S637"/>
      <c r="T637" s="93">
        <f t="shared" si="27"/>
        <v>13.3</v>
      </c>
      <c r="U637" s="96">
        <f t="shared" si="26"/>
        <v>-2.8999999999999986</v>
      </c>
      <c r="V637" s="92" t="str">
        <f t="shared" si="25"/>
        <v/>
      </c>
      <c r="W637" s="96" t="str">
        <f t="shared" si="28"/>
        <v/>
      </c>
      <c r="X637" s="423"/>
      <c r="Y637"/>
      <c r="Z637" s="5"/>
      <c r="AA637"/>
      <c r="AC637" s="372"/>
      <c r="AD637" s="54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4">
        <v>0.43611111111116202</v>
      </c>
    </row>
    <row r="638" spans="2:54" s="6" customFormat="1" x14ac:dyDescent="0.25">
      <c r="B638" s="5">
        <v>12.3</v>
      </c>
      <c r="C638" s="5">
        <v>84</v>
      </c>
      <c r="D638" s="5">
        <v>9.6999999999999993</v>
      </c>
      <c r="E638" s="5">
        <v>12.3</v>
      </c>
      <c r="F638" s="5">
        <v>7.6</v>
      </c>
      <c r="G638" s="5">
        <v>8.3000000000000007</v>
      </c>
      <c r="H638" s="5">
        <v>1019.6</v>
      </c>
      <c r="I638" s="5">
        <v>8370</v>
      </c>
      <c r="J638" s="5">
        <v>0</v>
      </c>
      <c r="K638" s="5">
        <v>0</v>
      </c>
      <c r="L638" s="5">
        <v>0</v>
      </c>
      <c r="M638" s="5">
        <v>0</v>
      </c>
      <c r="N638">
        <v>54.5</v>
      </c>
      <c r="O638">
        <v>217.1</v>
      </c>
      <c r="P638">
        <v>13.3</v>
      </c>
      <c r="Q638">
        <v>12.6</v>
      </c>
      <c r="R638" s="54">
        <v>0.436805555555556</v>
      </c>
      <c r="S638"/>
      <c r="T638" s="93">
        <f t="shared" si="27"/>
        <v>13.3</v>
      </c>
      <c r="U638" s="96">
        <f t="shared" si="26"/>
        <v>-3</v>
      </c>
      <c r="V638" s="92" t="str">
        <f t="shared" si="25"/>
        <v/>
      </c>
      <c r="W638" s="96" t="str">
        <f t="shared" si="28"/>
        <v/>
      </c>
      <c r="X638" s="423"/>
      <c r="Y638"/>
      <c r="Z638" s="5"/>
      <c r="AA638"/>
      <c r="AC638" s="372"/>
      <c r="AD638" s="54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4">
        <v>0.43680555555560702</v>
      </c>
    </row>
    <row r="639" spans="2:54" s="6" customFormat="1" x14ac:dyDescent="0.25">
      <c r="B639" s="5">
        <v>12.3</v>
      </c>
      <c r="C639" s="5">
        <v>83</v>
      </c>
      <c r="D639" s="5">
        <v>9.5</v>
      </c>
      <c r="E639" s="5">
        <v>12.3</v>
      </c>
      <c r="F639" s="5">
        <v>6.8</v>
      </c>
      <c r="G639" s="5">
        <v>7.9</v>
      </c>
      <c r="H639" s="5">
        <v>1019.5</v>
      </c>
      <c r="I639" s="5">
        <v>9850</v>
      </c>
      <c r="J639" s="5">
        <v>0</v>
      </c>
      <c r="K639" s="5">
        <v>0</v>
      </c>
      <c r="L639" s="5">
        <v>0</v>
      </c>
      <c r="M639" s="5">
        <v>0</v>
      </c>
      <c r="N639">
        <v>54.5</v>
      </c>
      <c r="O639">
        <v>217.1</v>
      </c>
      <c r="P639">
        <v>13.3</v>
      </c>
      <c r="Q639">
        <v>12.6</v>
      </c>
      <c r="R639" s="54">
        <v>0.4375</v>
      </c>
      <c r="S639"/>
      <c r="T639" s="93">
        <f t="shared" si="27"/>
        <v>13.3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3"/>
      <c r="Y639"/>
      <c r="Z639" s="5"/>
      <c r="AA639"/>
      <c r="AC639" s="372"/>
      <c r="AD639" s="54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4">
        <v>0.43750000000005201</v>
      </c>
    </row>
    <row r="640" spans="2:54" s="6" customFormat="1" x14ac:dyDescent="0.25">
      <c r="B640" s="5">
        <v>12.3</v>
      </c>
      <c r="C640" s="5">
        <v>83</v>
      </c>
      <c r="D640" s="5">
        <v>9.5</v>
      </c>
      <c r="E640" s="5">
        <v>12.3</v>
      </c>
      <c r="F640" s="5">
        <v>3.6</v>
      </c>
      <c r="G640" s="5">
        <v>9</v>
      </c>
      <c r="H640" s="5">
        <v>1019.6</v>
      </c>
      <c r="I640" s="5">
        <v>10140</v>
      </c>
      <c r="J640" s="5">
        <v>0</v>
      </c>
      <c r="K640" s="5">
        <v>0</v>
      </c>
      <c r="L640" s="5">
        <v>0</v>
      </c>
      <c r="M640" s="5">
        <v>0</v>
      </c>
      <c r="N640">
        <v>54.5</v>
      </c>
      <c r="O640">
        <v>217.1</v>
      </c>
      <c r="P640">
        <v>13.4</v>
      </c>
      <c r="Q640">
        <v>12.6</v>
      </c>
      <c r="R640" s="54">
        <v>0.438194444444444</v>
      </c>
      <c r="S640"/>
      <c r="T640" s="93">
        <f t="shared" si="27"/>
        <v>13.4</v>
      </c>
      <c r="U640" s="96">
        <f t="shared" si="26"/>
        <v>-2.9000000000000004</v>
      </c>
      <c r="V640" s="92" t="str">
        <f t="shared" si="25"/>
        <v/>
      </c>
      <c r="W640" s="96" t="str">
        <f t="shared" si="28"/>
        <v/>
      </c>
      <c r="X640" s="423"/>
      <c r="Y640"/>
      <c r="Z640" s="5"/>
      <c r="AA640"/>
      <c r="AC640" s="372"/>
      <c r="AD640" s="54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4">
        <v>0.43819444444449701</v>
      </c>
    </row>
    <row r="641" spans="2:54" s="6" customFormat="1" x14ac:dyDescent="0.25">
      <c r="B641" s="5">
        <v>12.3</v>
      </c>
      <c r="C641" s="5">
        <v>83</v>
      </c>
      <c r="D641" s="5">
        <v>9.5</v>
      </c>
      <c r="E641" s="5">
        <v>12.3</v>
      </c>
      <c r="F641" s="5">
        <v>5.4</v>
      </c>
      <c r="G641" s="5">
        <v>9.6999999999999993</v>
      </c>
      <c r="H641" s="5">
        <v>1019.6</v>
      </c>
      <c r="I641" s="5">
        <v>9730</v>
      </c>
      <c r="J641" s="5">
        <v>0</v>
      </c>
      <c r="K641" s="5">
        <v>0</v>
      </c>
      <c r="L641" s="5">
        <v>0</v>
      </c>
      <c r="M641" s="5">
        <v>0</v>
      </c>
      <c r="N641">
        <v>54.5</v>
      </c>
      <c r="O641">
        <v>217.1</v>
      </c>
      <c r="P641">
        <v>13.4</v>
      </c>
      <c r="Q641">
        <v>12.7</v>
      </c>
      <c r="R641" s="54">
        <v>0.43888888888888899</v>
      </c>
      <c r="S641"/>
      <c r="T641" s="93">
        <f t="shared" si="27"/>
        <v>13.4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3"/>
      <c r="Y641"/>
      <c r="Z641" s="5"/>
      <c r="AA641"/>
      <c r="AC641" s="372"/>
      <c r="AD641" s="54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4">
        <v>0.43888888888894201</v>
      </c>
    </row>
    <row r="642" spans="2:54" s="6" customFormat="1" x14ac:dyDescent="0.25">
      <c r="B642" s="5">
        <v>12.4</v>
      </c>
      <c r="C642" s="5">
        <v>82</v>
      </c>
      <c r="D642" s="5">
        <v>9.4</v>
      </c>
      <c r="E642" s="5">
        <v>12.4</v>
      </c>
      <c r="F642" s="5">
        <v>5</v>
      </c>
      <c r="G642" s="5">
        <v>7.2</v>
      </c>
      <c r="H642" s="5">
        <v>1019.5</v>
      </c>
      <c r="I642" s="5">
        <v>9760</v>
      </c>
      <c r="J642" s="5">
        <v>0</v>
      </c>
      <c r="K642" s="5">
        <v>0</v>
      </c>
      <c r="L642" s="5">
        <v>0</v>
      </c>
      <c r="M642" s="5">
        <v>0</v>
      </c>
      <c r="N642">
        <v>54.5</v>
      </c>
      <c r="O642">
        <v>217.1</v>
      </c>
      <c r="P642">
        <v>13.4</v>
      </c>
      <c r="Q642">
        <v>12.7</v>
      </c>
      <c r="R642" s="54">
        <v>0.43958333333333299</v>
      </c>
      <c r="S642"/>
      <c r="T642" s="93">
        <f t="shared" si="27"/>
        <v>13.4</v>
      </c>
      <c r="U642" s="96">
        <f t="shared" si="26"/>
        <v>-3</v>
      </c>
      <c r="V642" s="92" t="str">
        <f t="shared" si="25"/>
        <v/>
      </c>
      <c r="W642" s="96" t="str">
        <f t="shared" si="28"/>
        <v/>
      </c>
      <c r="X642" s="423"/>
      <c r="Y642"/>
      <c r="Z642" s="5"/>
      <c r="AA642"/>
      <c r="AC642" s="372"/>
      <c r="AD642" s="54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4">
        <v>0.43958333333338701</v>
      </c>
    </row>
    <row r="643" spans="2:54" s="6" customFormat="1" x14ac:dyDescent="0.25">
      <c r="B643" s="5">
        <v>12.4</v>
      </c>
      <c r="C643" s="5">
        <v>82</v>
      </c>
      <c r="D643" s="5">
        <v>9.4</v>
      </c>
      <c r="E643" s="5">
        <v>12.4</v>
      </c>
      <c r="F643" s="5">
        <v>5</v>
      </c>
      <c r="G643" s="5">
        <v>10.1</v>
      </c>
      <c r="H643" s="5">
        <v>1019.6</v>
      </c>
      <c r="I643" s="5">
        <v>10150</v>
      </c>
      <c r="J643" s="5">
        <v>0</v>
      </c>
      <c r="K643" s="5">
        <v>0</v>
      </c>
      <c r="L643" s="5">
        <v>0</v>
      </c>
      <c r="M643" s="5">
        <v>0</v>
      </c>
      <c r="N643">
        <v>54.5</v>
      </c>
      <c r="O643">
        <v>217.1</v>
      </c>
      <c r="P643">
        <v>13.5</v>
      </c>
      <c r="Q643">
        <v>12.7</v>
      </c>
      <c r="R643" s="54">
        <v>0.44027777777777799</v>
      </c>
      <c r="S643"/>
      <c r="T643" s="93">
        <f t="shared" si="27"/>
        <v>13.5</v>
      </c>
      <c r="U643" s="96">
        <f t="shared" si="26"/>
        <v>-2.9000000000000004</v>
      </c>
      <c r="V643" s="92" t="str">
        <f t="shared" si="25"/>
        <v/>
      </c>
      <c r="W643" s="96" t="str">
        <f t="shared" si="28"/>
        <v/>
      </c>
      <c r="X643" s="423"/>
      <c r="Y643"/>
      <c r="Z643" s="5"/>
      <c r="AA643"/>
      <c r="AC643" s="372"/>
      <c r="AD643" s="54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4">
        <v>0.440277777777832</v>
      </c>
    </row>
    <row r="644" spans="2:54" s="6" customFormat="1" x14ac:dyDescent="0.25">
      <c r="B644" s="5">
        <v>12.4</v>
      </c>
      <c r="C644" s="5">
        <v>82</v>
      </c>
      <c r="D644" s="5">
        <v>9.4</v>
      </c>
      <c r="E644" s="5">
        <v>12.4</v>
      </c>
      <c r="F644" s="5">
        <v>7.9</v>
      </c>
      <c r="G644" s="5">
        <v>8.6</v>
      </c>
      <c r="H644" s="5">
        <v>1019.5</v>
      </c>
      <c r="I644" s="5">
        <v>10800</v>
      </c>
      <c r="J644" s="5">
        <v>0</v>
      </c>
      <c r="K644" s="5">
        <v>0</v>
      </c>
      <c r="L644" s="5">
        <v>0</v>
      </c>
      <c r="M644" s="5">
        <v>0</v>
      </c>
      <c r="N644">
        <v>54.5</v>
      </c>
      <c r="O644">
        <v>217.1</v>
      </c>
      <c r="P644">
        <v>13.6</v>
      </c>
      <c r="Q644">
        <v>12.8</v>
      </c>
      <c r="R644" s="54">
        <v>0.44097222222222199</v>
      </c>
      <c r="S644"/>
      <c r="T644" s="93">
        <f t="shared" si="27"/>
        <v>13.6</v>
      </c>
      <c r="U644" s="96">
        <f t="shared" si="26"/>
        <v>-2.8000000000000007</v>
      </c>
      <c r="V644" s="92" t="str">
        <f t="shared" si="25"/>
        <v/>
      </c>
      <c r="W644" s="96" t="str">
        <f t="shared" si="28"/>
        <v/>
      </c>
      <c r="X644" s="423"/>
      <c r="Y644"/>
      <c r="Z644" s="5"/>
      <c r="AA644"/>
      <c r="AC644" s="372"/>
      <c r="AD644" s="54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4">
        <v>0.440972222222277</v>
      </c>
    </row>
    <row r="645" spans="2:54" s="6" customFormat="1" x14ac:dyDescent="0.25">
      <c r="B645" s="5">
        <v>12.4</v>
      </c>
      <c r="C645" s="5">
        <v>82</v>
      </c>
      <c r="D645" s="5">
        <v>9.4</v>
      </c>
      <c r="E645" s="5">
        <v>12.4</v>
      </c>
      <c r="F645" s="5">
        <v>4.3</v>
      </c>
      <c r="G645" s="5">
        <v>5.4</v>
      </c>
      <c r="H645" s="5">
        <v>1019.6</v>
      </c>
      <c r="I645" s="5">
        <v>11030</v>
      </c>
      <c r="J645" s="5">
        <v>0</v>
      </c>
      <c r="K645" s="5">
        <v>0</v>
      </c>
      <c r="L645" s="5">
        <v>0</v>
      </c>
      <c r="M645" s="5">
        <v>0</v>
      </c>
      <c r="N645">
        <v>54.5</v>
      </c>
      <c r="O645">
        <v>217.1</v>
      </c>
      <c r="P645">
        <v>13.6</v>
      </c>
      <c r="Q645">
        <v>12.8</v>
      </c>
      <c r="R645" s="54">
        <v>0.44166666666666698</v>
      </c>
      <c r="S645"/>
      <c r="T645" s="93">
        <f t="shared" si="27"/>
        <v>13.6</v>
      </c>
      <c r="U645" s="96">
        <f t="shared" si="26"/>
        <v>-2.8000000000000007</v>
      </c>
      <c r="V645" s="92" t="str">
        <f t="shared" si="25"/>
        <v/>
      </c>
      <c r="W645" s="96" t="str">
        <f t="shared" si="28"/>
        <v/>
      </c>
      <c r="X645" s="423"/>
      <c r="Y645"/>
      <c r="Z645" s="5"/>
      <c r="AA645"/>
      <c r="AC645" s="372"/>
      <c r="AD645" s="54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4">
        <v>0.441666666666722</v>
      </c>
    </row>
    <row r="646" spans="2:54" s="6" customFormat="1" x14ac:dyDescent="0.25">
      <c r="B646" s="5">
        <v>12.4</v>
      </c>
      <c r="C646" s="5">
        <v>82</v>
      </c>
      <c r="D646" s="5">
        <v>9.4</v>
      </c>
      <c r="E646" s="5">
        <v>12.4</v>
      </c>
      <c r="F646" s="5">
        <v>5.8</v>
      </c>
      <c r="G646" s="5">
        <v>6.8</v>
      </c>
      <c r="H646" s="5">
        <v>1019.8</v>
      </c>
      <c r="I646" s="5">
        <v>10090</v>
      </c>
      <c r="J646" s="5">
        <v>0</v>
      </c>
      <c r="K646" s="5">
        <v>0</v>
      </c>
      <c r="L646" s="5">
        <v>0</v>
      </c>
      <c r="M646" s="5">
        <v>0</v>
      </c>
      <c r="N646">
        <v>54.5</v>
      </c>
      <c r="O646">
        <v>217.1</v>
      </c>
      <c r="P646">
        <v>13.7</v>
      </c>
      <c r="Q646">
        <v>12.8</v>
      </c>
      <c r="R646" s="54">
        <v>0.44236111111111098</v>
      </c>
      <c r="S646"/>
      <c r="T646" s="93">
        <f t="shared" si="27"/>
        <v>13.7</v>
      </c>
      <c r="U646" s="96">
        <f t="shared" si="26"/>
        <v>-2.7000000000000011</v>
      </c>
      <c r="V646" s="92" t="str">
        <f t="shared" si="25"/>
        <v/>
      </c>
      <c r="W646" s="96" t="str">
        <f t="shared" si="28"/>
        <v/>
      </c>
      <c r="X646" s="423"/>
      <c r="Y646"/>
      <c r="Z646" s="5"/>
      <c r="AA646"/>
      <c r="AC646" s="372"/>
      <c r="AD646" s="54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4">
        <v>0.44236111111116699</v>
      </c>
    </row>
    <row r="647" spans="2:54" s="6" customFormat="1" x14ac:dyDescent="0.25">
      <c r="B647" s="5">
        <v>12.4</v>
      </c>
      <c r="C647" s="5">
        <v>82</v>
      </c>
      <c r="D647" s="5">
        <v>9.4</v>
      </c>
      <c r="E647" s="5">
        <v>12.4</v>
      </c>
      <c r="F647" s="5">
        <v>3.2</v>
      </c>
      <c r="G647" s="5">
        <v>5</v>
      </c>
      <c r="H647" s="5">
        <v>1019.8</v>
      </c>
      <c r="I647" s="5">
        <v>9220</v>
      </c>
      <c r="J647" s="5">
        <v>0</v>
      </c>
      <c r="K647" s="5">
        <v>0</v>
      </c>
      <c r="L647" s="5">
        <v>0</v>
      </c>
      <c r="M647" s="5">
        <v>0</v>
      </c>
      <c r="N647">
        <v>54.5</v>
      </c>
      <c r="O647">
        <v>217.1</v>
      </c>
      <c r="P647">
        <v>13.7</v>
      </c>
      <c r="Q647">
        <v>12.9</v>
      </c>
      <c r="R647" s="54">
        <v>0.44305555555555598</v>
      </c>
      <c r="S647"/>
      <c r="T647" s="93">
        <f t="shared" si="27"/>
        <v>13.7</v>
      </c>
      <c r="U647" s="96">
        <f t="shared" si="26"/>
        <v>-2.7000000000000011</v>
      </c>
      <c r="V647" s="92" t="str">
        <f t="shared" si="25"/>
        <v/>
      </c>
      <c r="W647" s="96" t="str">
        <f t="shared" si="28"/>
        <v/>
      </c>
      <c r="X647" s="423"/>
      <c r="Y647"/>
      <c r="Z647" s="5"/>
      <c r="AA647"/>
      <c r="AC647" s="372"/>
      <c r="AD647" s="54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4">
        <v>0.44305555555561199</v>
      </c>
    </row>
    <row r="648" spans="2:54" s="6" customFormat="1" x14ac:dyDescent="0.25">
      <c r="B648" s="5">
        <v>12.4</v>
      </c>
      <c r="C648" s="5">
        <v>82</v>
      </c>
      <c r="D648" s="5">
        <v>9.4</v>
      </c>
      <c r="E648" s="5">
        <v>12.4</v>
      </c>
      <c r="F648" s="5">
        <v>5.4</v>
      </c>
      <c r="G648" s="5">
        <v>10.1</v>
      </c>
      <c r="H648" s="5">
        <v>1019.8</v>
      </c>
      <c r="I648" s="5">
        <v>9890</v>
      </c>
      <c r="J648" s="5">
        <v>0</v>
      </c>
      <c r="K648" s="5">
        <v>0</v>
      </c>
      <c r="L648" s="5">
        <v>0</v>
      </c>
      <c r="M648" s="5">
        <v>0</v>
      </c>
      <c r="N648">
        <v>54.5</v>
      </c>
      <c r="O648">
        <v>217.1</v>
      </c>
      <c r="P648">
        <v>13.8</v>
      </c>
      <c r="Q648">
        <v>12.9</v>
      </c>
      <c r="R648" s="54">
        <v>0.44374999999999998</v>
      </c>
      <c r="S648"/>
      <c r="T648" s="93">
        <f t="shared" si="27"/>
        <v>13.8</v>
      </c>
      <c r="U648" s="96">
        <f t="shared" si="26"/>
        <v>-2.5999999999999996</v>
      </c>
      <c r="V648" s="92" t="str">
        <f t="shared" si="25"/>
        <v/>
      </c>
      <c r="W648" s="96" t="str">
        <f t="shared" si="28"/>
        <v/>
      </c>
      <c r="X648" s="423"/>
      <c r="Y648"/>
      <c r="Z648" s="5"/>
      <c r="AA648"/>
      <c r="AC648" s="372"/>
      <c r="AD648" s="54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4">
        <v>0.44375000000005699</v>
      </c>
    </row>
    <row r="649" spans="2:54" s="6" customFormat="1" x14ac:dyDescent="0.25">
      <c r="B649" s="5">
        <v>12.4</v>
      </c>
      <c r="C649" s="5">
        <v>82</v>
      </c>
      <c r="D649" s="5">
        <v>9.4</v>
      </c>
      <c r="E649" s="5">
        <v>12.4</v>
      </c>
      <c r="F649" s="5">
        <v>4</v>
      </c>
      <c r="G649" s="5">
        <v>6.5</v>
      </c>
      <c r="H649" s="5">
        <v>1019.8</v>
      </c>
      <c r="I649" s="5">
        <v>10570</v>
      </c>
      <c r="J649" s="5">
        <v>0</v>
      </c>
      <c r="K649" s="5">
        <v>0</v>
      </c>
      <c r="L649" s="5">
        <v>0</v>
      </c>
      <c r="M649" s="5">
        <v>0</v>
      </c>
      <c r="N649">
        <v>54.5</v>
      </c>
      <c r="O649">
        <v>217.1</v>
      </c>
      <c r="P649">
        <v>13.8</v>
      </c>
      <c r="Q649">
        <v>12.9</v>
      </c>
      <c r="R649" s="54">
        <v>0.44444444444444398</v>
      </c>
      <c r="S649"/>
      <c r="T649" s="93">
        <f t="shared" si="27"/>
        <v>13.8</v>
      </c>
      <c r="U649" s="96">
        <f t="shared" si="26"/>
        <v>-2.5999999999999996</v>
      </c>
      <c r="V649" s="92" t="str">
        <f t="shared" si="25"/>
        <v/>
      </c>
      <c r="W649" s="96" t="str">
        <f t="shared" si="28"/>
        <v/>
      </c>
      <c r="X649" s="423"/>
      <c r="Y649"/>
      <c r="Z649" s="5"/>
      <c r="AA649"/>
      <c r="AC649" s="372"/>
      <c r="AD649" s="54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4">
        <v>0.44444444444450198</v>
      </c>
    </row>
    <row r="650" spans="2:54" s="6" customFormat="1" x14ac:dyDescent="0.25">
      <c r="B650" s="5">
        <v>12.4</v>
      </c>
      <c r="C650" s="5">
        <v>82</v>
      </c>
      <c r="D650" s="5">
        <v>9.4</v>
      </c>
      <c r="E650" s="5">
        <v>12.4</v>
      </c>
      <c r="F650" s="5">
        <v>9.6999999999999993</v>
      </c>
      <c r="G650" s="5">
        <v>9.6999999999999993</v>
      </c>
      <c r="H650" s="5">
        <v>1019.8</v>
      </c>
      <c r="I650" s="5">
        <v>10080</v>
      </c>
      <c r="J650" s="5">
        <v>0</v>
      </c>
      <c r="K650" s="5">
        <v>0</v>
      </c>
      <c r="L650" s="5">
        <v>0</v>
      </c>
      <c r="M650" s="5">
        <v>0</v>
      </c>
      <c r="N650">
        <v>54.5</v>
      </c>
      <c r="O650">
        <v>217.1</v>
      </c>
      <c r="P650">
        <v>13.9</v>
      </c>
      <c r="Q650">
        <v>13</v>
      </c>
      <c r="R650" s="54">
        <v>0.44513888888888897</v>
      </c>
      <c r="S650"/>
      <c r="T650" s="93">
        <f t="shared" si="27"/>
        <v>13.9</v>
      </c>
      <c r="U650" s="96">
        <f t="shared" si="26"/>
        <v>-2.5</v>
      </c>
      <c r="V650" s="92" t="str">
        <f t="shared" si="25"/>
        <v/>
      </c>
      <c r="W650" s="96" t="str">
        <f t="shared" si="28"/>
        <v/>
      </c>
      <c r="X650" s="423"/>
      <c r="Y650"/>
      <c r="Z650" s="5"/>
      <c r="AA650"/>
      <c r="AC650" s="372"/>
      <c r="AD650" s="54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4">
        <v>0.44513888888894698</v>
      </c>
    </row>
    <row r="651" spans="2:54" s="6" customFormat="1" x14ac:dyDescent="0.25">
      <c r="B651" s="5">
        <v>12.3</v>
      </c>
      <c r="C651" s="5">
        <v>82</v>
      </c>
      <c r="D651" s="5">
        <v>9.3000000000000007</v>
      </c>
      <c r="E651" s="5">
        <v>12.3</v>
      </c>
      <c r="F651" s="5">
        <v>11.2</v>
      </c>
      <c r="G651" s="5">
        <v>14.8</v>
      </c>
      <c r="H651" s="5">
        <v>1019.7</v>
      </c>
      <c r="I651" s="5">
        <v>9180</v>
      </c>
      <c r="J651" s="5">
        <v>0</v>
      </c>
      <c r="K651" s="5">
        <v>0</v>
      </c>
      <c r="L651" s="5">
        <v>0</v>
      </c>
      <c r="M651" s="5">
        <v>0</v>
      </c>
      <c r="N651">
        <v>54.5</v>
      </c>
      <c r="O651">
        <v>217.1</v>
      </c>
      <c r="P651">
        <v>13.9</v>
      </c>
      <c r="Q651">
        <v>12.9</v>
      </c>
      <c r="R651" s="54">
        <v>0.44583333333333303</v>
      </c>
      <c r="S651"/>
      <c r="T651" s="93">
        <f t="shared" si="27"/>
        <v>13.9</v>
      </c>
      <c r="U651" s="96">
        <f t="shared" si="26"/>
        <v>-2.4000000000000004</v>
      </c>
      <c r="V651" s="92" t="str">
        <f t="shared" ref="V651:V714" si="29">IF($K651&gt;0,1,"")</f>
        <v/>
      </c>
      <c r="W651" s="96" t="str">
        <f t="shared" si="28"/>
        <v/>
      </c>
      <c r="X651" s="423"/>
      <c r="Y651"/>
      <c r="Z651" s="5"/>
      <c r="AA651"/>
      <c r="AC651" s="372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4">
        <v>0.44583333333339198</v>
      </c>
    </row>
    <row r="652" spans="2:54" s="6" customFormat="1" x14ac:dyDescent="0.25">
      <c r="B652" s="5">
        <v>12.2</v>
      </c>
      <c r="C652" s="5">
        <v>82</v>
      </c>
      <c r="D652" s="5">
        <v>9.1999999999999993</v>
      </c>
      <c r="E652" s="5">
        <v>12.2</v>
      </c>
      <c r="F652" s="5">
        <v>1.8</v>
      </c>
      <c r="G652" s="5">
        <v>8.3000000000000007</v>
      </c>
      <c r="H652" s="5">
        <v>1019.6</v>
      </c>
      <c r="I652" s="5">
        <v>8490</v>
      </c>
      <c r="J652" s="5">
        <v>0</v>
      </c>
      <c r="K652" s="5">
        <v>0</v>
      </c>
      <c r="L652" s="5">
        <v>0</v>
      </c>
      <c r="M652" s="5">
        <v>0</v>
      </c>
      <c r="N652">
        <v>54.5</v>
      </c>
      <c r="O652">
        <v>217.1</v>
      </c>
      <c r="P652">
        <v>14</v>
      </c>
      <c r="Q652">
        <v>13</v>
      </c>
      <c r="R652" s="54">
        <v>0.44652777777777802</v>
      </c>
      <c r="S652"/>
      <c r="T652" s="93">
        <f t="shared" si="27"/>
        <v>14</v>
      </c>
      <c r="U652" s="96">
        <f t="shared" si="26"/>
        <v>-2.1999999999999993</v>
      </c>
      <c r="V652" s="92" t="str">
        <f t="shared" si="29"/>
        <v/>
      </c>
      <c r="W652" s="96" t="str">
        <f t="shared" si="28"/>
        <v/>
      </c>
      <c r="X652" s="423"/>
      <c r="Y652"/>
      <c r="Z652" s="5"/>
      <c r="AA652"/>
      <c r="AC652" s="372"/>
      <c r="AD652" s="54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4">
        <v>0.44652777777783698</v>
      </c>
    </row>
    <row r="653" spans="2:54" s="6" customFormat="1" x14ac:dyDescent="0.25">
      <c r="B653" s="5">
        <v>12.2</v>
      </c>
      <c r="C653" s="5">
        <v>82</v>
      </c>
      <c r="D653" s="5">
        <v>9.1999999999999993</v>
      </c>
      <c r="E653" s="5">
        <v>12.2</v>
      </c>
      <c r="F653" s="5">
        <v>3.2</v>
      </c>
      <c r="G653" s="5">
        <v>11.9</v>
      </c>
      <c r="H653" s="5">
        <v>1019.8</v>
      </c>
      <c r="I653" s="5">
        <v>8130</v>
      </c>
      <c r="J653" s="5">
        <v>0</v>
      </c>
      <c r="K653" s="5">
        <v>0</v>
      </c>
      <c r="L653" s="5">
        <v>0</v>
      </c>
      <c r="M653" s="5">
        <v>0</v>
      </c>
      <c r="N653">
        <v>54.5</v>
      </c>
      <c r="O653">
        <v>217.1</v>
      </c>
      <c r="P653">
        <v>14</v>
      </c>
      <c r="Q653">
        <v>12.9</v>
      </c>
      <c r="R653" s="54">
        <v>0.44722222222222202</v>
      </c>
      <c r="S653"/>
      <c r="T653" s="93">
        <f t="shared" si="27"/>
        <v>14</v>
      </c>
      <c r="U653" s="96">
        <f t="shared" si="26"/>
        <v>-2.1999999999999993</v>
      </c>
      <c r="V653" s="92" t="str">
        <f t="shared" si="29"/>
        <v/>
      </c>
      <c r="W653" s="96" t="str">
        <f t="shared" si="28"/>
        <v/>
      </c>
      <c r="X653" s="423"/>
      <c r="Y653"/>
      <c r="Z653" s="5"/>
      <c r="AA653"/>
      <c r="AC653" s="372"/>
      <c r="AD653" s="54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4">
        <v>0.44722222222228197</v>
      </c>
    </row>
    <row r="654" spans="2:54" s="6" customFormat="1" x14ac:dyDescent="0.25">
      <c r="B654" s="5">
        <v>12.1</v>
      </c>
      <c r="C654" s="5">
        <v>83</v>
      </c>
      <c r="D654" s="5">
        <v>9.3000000000000007</v>
      </c>
      <c r="E654" s="5">
        <v>12.1</v>
      </c>
      <c r="F654" s="5">
        <v>9</v>
      </c>
      <c r="G654" s="5">
        <v>12.2</v>
      </c>
      <c r="H654" s="5">
        <v>1020</v>
      </c>
      <c r="I654" s="5">
        <v>7870</v>
      </c>
      <c r="J654" s="5">
        <v>0</v>
      </c>
      <c r="K654" s="5">
        <v>0</v>
      </c>
      <c r="L654" s="5">
        <v>0</v>
      </c>
      <c r="M654" s="5">
        <v>0</v>
      </c>
      <c r="N654">
        <v>54.5</v>
      </c>
      <c r="O654">
        <v>217.1</v>
      </c>
      <c r="P654">
        <v>13.9</v>
      </c>
      <c r="Q654">
        <v>12.9</v>
      </c>
      <c r="R654" s="54">
        <v>0.44791666666666702</v>
      </c>
      <c r="S654"/>
      <c r="T654" s="93">
        <f t="shared" si="27"/>
        <v>13.9</v>
      </c>
      <c r="U654" s="96">
        <f t="shared" si="26"/>
        <v>-2.1999999999999993</v>
      </c>
      <c r="V654" s="92" t="str">
        <f t="shared" si="29"/>
        <v/>
      </c>
      <c r="W654" s="96" t="str">
        <f t="shared" si="28"/>
        <v/>
      </c>
      <c r="X654" s="423"/>
      <c r="Y654"/>
      <c r="Z654" s="5"/>
      <c r="AA654"/>
      <c r="AC654" s="372"/>
      <c r="AD654" s="54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4">
        <v>0.44791666666672703</v>
      </c>
    </row>
    <row r="655" spans="2:54" s="6" customFormat="1" x14ac:dyDescent="0.25">
      <c r="B655" s="5">
        <v>12.1</v>
      </c>
      <c r="C655" s="5">
        <v>83</v>
      </c>
      <c r="D655" s="5">
        <v>9.3000000000000007</v>
      </c>
      <c r="E655" s="5">
        <v>12.1</v>
      </c>
      <c r="F655" s="5">
        <v>11.2</v>
      </c>
      <c r="G655" s="5">
        <v>15.5</v>
      </c>
      <c r="H655" s="5">
        <v>1019.9</v>
      </c>
      <c r="I655" s="5">
        <v>7550</v>
      </c>
      <c r="J655" s="5">
        <v>0</v>
      </c>
      <c r="K655" s="5">
        <v>0</v>
      </c>
      <c r="L655" s="5">
        <v>0</v>
      </c>
      <c r="M655" s="5">
        <v>0</v>
      </c>
      <c r="N655">
        <v>54.5</v>
      </c>
      <c r="O655">
        <v>217.1</v>
      </c>
      <c r="P655">
        <v>14</v>
      </c>
      <c r="Q655">
        <v>12.9</v>
      </c>
      <c r="R655" s="54">
        <v>0.44861111111111102</v>
      </c>
      <c r="S655"/>
      <c r="T655" s="93">
        <f t="shared" si="27"/>
        <v>14</v>
      </c>
      <c r="U655" s="96">
        <f t="shared" si="26"/>
        <v>-2.0999999999999996</v>
      </c>
      <c r="V655" s="92" t="str">
        <f t="shared" si="29"/>
        <v/>
      </c>
      <c r="W655" s="96" t="str">
        <f t="shared" si="28"/>
        <v/>
      </c>
      <c r="X655" s="423"/>
      <c r="Y655"/>
      <c r="Z655" s="5"/>
      <c r="AA655"/>
      <c r="AC655" s="372"/>
      <c r="AD655" s="54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4">
        <v>0.44861111111117202</v>
      </c>
    </row>
    <row r="656" spans="2:54" s="6" customFormat="1" x14ac:dyDescent="0.25">
      <c r="B656" s="5">
        <v>12</v>
      </c>
      <c r="C656" s="5">
        <v>84</v>
      </c>
      <c r="D656" s="5">
        <v>9.4</v>
      </c>
      <c r="E656" s="5">
        <v>12</v>
      </c>
      <c r="F656" s="5">
        <v>5</v>
      </c>
      <c r="G656" s="5">
        <v>9</v>
      </c>
      <c r="H656" s="5">
        <v>1019.9</v>
      </c>
      <c r="I656" s="5">
        <v>6550</v>
      </c>
      <c r="J656" s="5">
        <v>0</v>
      </c>
      <c r="K656" s="5">
        <v>0</v>
      </c>
      <c r="L656" s="5">
        <v>0</v>
      </c>
      <c r="M656" s="5">
        <v>0</v>
      </c>
      <c r="N656">
        <v>54.5</v>
      </c>
      <c r="O656">
        <v>217.1</v>
      </c>
      <c r="P656">
        <v>13.9</v>
      </c>
      <c r="Q656">
        <v>12.9</v>
      </c>
      <c r="R656" s="54">
        <v>0.44930555555555601</v>
      </c>
      <c r="S656"/>
      <c r="T656" s="93">
        <f t="shared" si="27"/>
        <v>13.9</v>
      </c>
      <c r="U656" s="96">
        <f t="shared" ref="U656:U719" si="30">(T656-B656)-3</f>
        <v>-1.0999999999999996</v>
      </c>
      <c r="V656" s="92" t="str">
        <f t="shared" si="29"/>
        <v/>
      </c>
      <c r="W656" s="96" t="str">
        <f t="shared" si="28"/>
        <v/>
      </c>
      <c r="X656" s="423"/>
      <c r="Y656"/>
      <c r="Z656" s="5"/>
      <c r="AA656"/>
      <c r="AC656" s="372"/>
      <c r="AD656" s="54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4">
        <v>0.44930555555561702</v>
      </c>
    </row>
    <row r="657" spans="2:54" s="6" customFormat="1" x14ac:dyDescent="0.25">
      <c r="B657" s="5">
        <v>11.9</v>
      </c>
      <c r="C657" s="5">
        <v>84</v>
      </c>
      <c r="D657" s="5">
        <v>9.3000000000000007</v>
      </c>
      <c r="E657" s="5">
        <v>11.9</v>
      </c>
      <c r="F657" s="5">
        <v>4</v>
      </c>
      <c r="G657" s="5">
        <v>8.6</v>
      </c>
      <c r="H657" s="5">
        <v>1019.6</v>
      </c>
      <c r="I657" s="5">
        <v>6710</v>
      </c>
      <c r="J657" s="5">
        <v>0</v>
      </c>
      <c r="K657" s="5">
        <v>0</v>
      </c>
      <c r="L657" s="5">
        <v>0</v>
      </c>
      <c r="M657" s="5">
        <v>0</v>
      </c>
      <c r="N657">
        <v>54.5</v>
      </c>
      <c r="O657">
        <v>217.1</v>
      </c>
      <c r="P657">
        <v>13.9</v>
      </c>
      <c r="Q657">
        <v>12.9</v>
      </c>
      <c r="R657" s="54">
        <v>0.45</v>
      </c>
      <c r="S657"/>
      <c r="T657" s="93">
        <f t="shared" si="27"/>
        <v>13.9</v>
      </c>
      <c r="U657" s="96">
        <f t="shared" si="30"/>
        <v>-1</v>
      </c>
      <c r="V657" s="92" t="str">
        <f t="shared" si="29"/>
        <v/>
      </c>
      <c r="W657" s="96" t="str">
        <f t="shared" si="28"/>
        <v/>
      </c>
      <c r="X657" s="423"/>
      <c r="Y657"/>
      <c r="Z657" s="5"/>
      <c r="AA657"/>
      <c r="AC657" s="372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4">
        <v>0.45000000000006202</v>
      </c>
    </row>
    <row r="658" spans="2:54" s="6" customFormat="1" x14ac:dyDescent="0.25">
      <c r="B658" s="5">
        <v>11.8</v>
      </c>
      <c r="C658" s="5">
        <v>85</v>
      </c>
      <c r="D658" s="5">
        <v>9.4</v>
      </c>
      <c r="E658" s="5">
        <v>11.8</v>
      </c>
      <c r="F658" s="5">
        <v>6.1</v>
      </c>
      <c r="G658" s="5">
        <v>11.2</v>
      </c>
      <c r="H658" s="5">
        <v>1019.8</v>
      </c>
      <c r="I658" s="5">
        <v>7220</v>
      </c>
      <c r="J658" s="5">
        <v>0</v>
      </c>
      <c r="K658" s="5">
        <v>0</v>
      </c>
      <c r="L658" s="5">
        <v>0</v>
      </c>
      <c r="M658" s="5">
        <v>0</v>
      </c>
      <c r="N658">
        <v>54.5</v>
      </c>
      <c r="O658">
        <v>217.1</v>
      </c>
      <c r="P658">
        <v>13.8</v>
      </c>
      <c r="Q658">
        <v>12.8</v>
      </c>
      <c r="R658" s="54">
        <v>0.45069444444444401</v>
      </c>
      <c r="S658"/>
      <c r="T658" s="93">
        <f t="shared" si="27"/>
        <v>13.8</v>
      </c>
      <c r="U658" s="96">
        <f t="shared" si="30"/>
        <v>-1</v>
      </c>
      <c r="V658" s="92" t="str">
        <f t="shared" si="29"/>
        <v/>
      </c>
      <c r="W658" s="96" t="str">
        <f t="shared" si="28"/>
        <v/>
      </c>
      <c r="X658" s="423"/>
      <c r="Y658"/>
      <c r="Z658" s="5"/>
      <c r="AA658"/>
      <c r="AC658" s="372"/>
      <c r="AD658" s="54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4">
        <v>0.45069444444450701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7.2</v>
      </c>
      <c r="G659" s="5">
        <v>13</v>
      </c>
      <c r="H659" s="5">
        <v>1019.7</v>
      </c>
      <c r="I659" s="5">
        <v>7600</v>
      </c>
      <c r="J659" s="5">
        <v>0</v>
      </c>
      <c r="K659" s="5">
        <v>0</v>
      </c>
      <c r="L659" s="5">
        <v>0</v>
      </c>
      <c r="M659" s="5">
        <v>0</v>
      </c>
      <c r="N659">
        <v>54.5</v>
      </c>
      <c r="O659">
        <v>217.1</v>
      </c>
      <c r="P659">
        <v>13.7</v>
      </c>
      <c r="Q659">
        <v>12.8</v>
      </c>
      <c r="R659" s="54">
        <v>0.45138888888888901</v>
      </c>
      <c r="T659" s="93">
        <f t="shared" si="27"/>
        <v>13.7</v>
      </c>
      <c r="U659" s="96">
        <f t="shared" si="30"/>
        <v>-1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2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4">
        <v>0.45138888888895201</v>
      </c>
    </row>
    <row r="660" spans="2:54" x14ac:dyDescent="0.25">
      <c r="B660" s="5">
        <v>11.6</v>
      </c>
      <c r="C660" s="5">
        <v>87</v>
      </c>
      <c r="D660" s="5">
        <v>9.5</v>
      </c>
      <c r="E660" s="5">
        <v>11.6</v>
      </c>
      <c r="F660" s="5">
        <v>9</v>
      </c>
      <c r="G660" s="5">
        <v>12.2</v>
      </c>
      <c r="H660" s="5">
        <v>1019.8</v>
      </c>
      <c r="I660" s="5">
        <v>7450</v>
      </c>
      <c r="J660" s="5">
        <v>0</v>
      </c>
      <c r="K660" s="5">
        <v>0</v>
      </c>
      <c r="L660" s="5">
        <v>0</v>
      </c>
      <c r="M660" s="5">
        <v>0</v>
      </c>
      <c r="N660">
        <v>54.5</v>
      </c>
      <c r="O660">
        <v>217.1</v>
      </c>
      <c r="P660">
        <v>13.6</v>
      </c>
      <c r="Q660">
        <v>12.8</v>
      </c>
      <c r="R660" s="54">
        <v>0.452083333333333</v>
      </c>
      <c r="T660" s="93">
        <f t="shared" si="27"/>
        <v>13.6</v>
      </c>
      <c r="U660" s="96">
        <f t="shared" si="30"/>
        <v>-1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2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4">
        <v>0.45208333333339701</v>
      </c>
    </row>
    <row r="661" spans="2:54" x14ac:dyDescent="0.25">
      <c r="B661" s="5">
        <v>11.5</v>
      </c>
      <c r="C661" s="5">
        <v>87</v>
      </c>
      <c r="D661" s="5">
        <v>9.4</v>
      </c>
      <c r="E661" s="5">
        <v>11.5</v>
      </c>
      <c r="F661" s="5">
        <v>6.8</v>
      </c>
      <c r="G661" s="5">
        <v>10.8</v>
      </c>
      <c r="H661" s="5">
        <v>1019.8</v>
      </c>
      <c r="I661" s="5">
        <v>6950</v>
      </c>
      <c r="J661" s="5">
        <v>0</v>
      </c>
      <c r="K661" s="5">
        <v>0</v>
      </c>
      <c r="L661" s="5">
        <v>0</v>
      </c>
      <c r="M661" s="5">
        <v>0</v>
      </c>
      <c r="N661">
        <v>54.5</v>
      </c>
      <c r="O661">
        <v>217.1</v>
      </c>
      <c r="P661">
        <v>13.5</v>
      </c>
      <c r="Q661">
        <v>12.7</v>
      </c>
      <c r="R661" s="54">
        <v>0.452777777777778</v>
      </c>
      <c r="T661" s="93">
        <f t="shared" si="27"/>
        <v>13.5</v>
      </c>
      <c r="U661" s="96">
        <f t="shared" si="30"/>
        <v>-1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2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4">
        <v>0.45277777777784201</v>
      </c>
    </row>
    <row r="662" spans="2:54" x14ac:dyDescent="0.25">
      <c r="B662" s="5">
        <v>11.5</v>
      </c>
      <c r="C662" s="5">
        <v>90</v>
      </c>
      <c r="D662" s="5">
        <v>9.9</v>
      </c>
      <c r="E662" s="5">
        <v>11.5</v>
      </c>
      <c r="F662" s="5">
        <v>8.6</v>
      </c>
      <c r="G662" s="5">
        <v>10.1</v>
      </c>
      <c r="H662" s="5">
        <v>1019.6</v>
      </c>
      <c r="I662" s="5">
        <v>7300</v>
      </c>
      <c r="J662" s="5">
        <v>0</v>
      </c>
      <c r="K662" s="5">
        <v>0.1</v>
      </c>
      <c r="L662" s="5">
        <v>0.1</v>
      </c>
      <c r="M662" s="5">
        <v>0.1</v>
      </c>
      <c r="N662">
        <v>54.6</v>
      </c>
      <c r="O662">
        <v>217.2</v>
      </c>
      <c r="P662">
        <v>12.1</v>
      </c>
      <c r="Q662">
        <v>12.6</v>
      </c>
      <c r="R662" s="54">
        <v>0.453472222222222</v>
      </c>
      <c r="T662" s="93">
        <f t="shared" si="27"/>
        <v>12.6</v>
      </c>
      <c r="U662" s="96">
        <f t="shared" si="30"/>
        <v>-1.9000000000000004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2"/>
      <c r="AD662" s="54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4">
        <v>0.453472222222287</v>
      </c>
    </row>
    <row r="663" spans="2:54" x14ac:dyDescent="0.25">
      <c r="B663" s="5">
        <v>11.4</v>
      </c>
      <c r="C663" s="5">
        <v>90</v>
      </c>
      <c r="D663" s="5">
        <v>9.8000000000000007</v>
      </c>
      <c r="E663" s="5">
        <v>11.4</v>
      </c>
      <c r="F663" s="5">
        <v>8.3000000000000007</v>
      </c>
      <c r="G663" s="5">
        <v>9</v>
      </c>
      <c r="H663" s="5">
        <v>1019.6</v>
      </c>
      <c r="I663" s="5">
        <v>7240</v>
      </c>
      <c r="J663" s="5">
        <v>0</v>
      </c>
      <c r="K663" s="5">
        <v>0.1</v>
      </c>
      <c r="L663" s="5">
        <v>0.1</v>
      </c>
      <c r="M663" s="5">
        <v>0.1</v>
      </c>
      <c r="N663">
        <v>54.6</v>
      </c>
      <c r="O663">
        <v>217.2</v>
      </c>
      <c r="P663">
        <v>12</v>
      </c>
      <c r="Q663">
        <v>12.6</v>
      </c>
      <c r="R663" s="54">
        <v>0.454166666666667</v>
      </c>
      <c r="T663" s="93">
        <f t="shared" si="27"/>
        <v>12.6</v>
      </c>
      <c r="U663" s="96">
        <f t="shared" si="30"/>
        <v>-1.8000000000000007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2"/>
      <c r="AD663" s="54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4">
        <v>0.454166666666732</v>
      </c>
    </row>
    <row r="664" spans="2:54" x14ac:dyDescent="0.25">
      <c r="B664" s="5">
        <v>11.4</v>
      </c>
      <c r="C664" s="5">
        <v>90</v>
      </c>
      <c r="D664" s="5">
        <v>9.8000000000000007</v>
      </c>
      <c r="E664" s="5">
        <v>11.4</v>
      </c>
      <c r="F664" s="5">
        <v>4.3</v>
      </c>
      <c r="G664" s="5">
        <v>9.4</v>
      </c>
      <c r="H664" s="5">
        <v>1019.5</v>
      </c>
      <c r="I664" s="5">
        <v>7370</v>
      </c>
      <c r="J664" s="5">
        <v>0</v>
      </c>
      <c r="K664" s="5">
        <v>0.2</v>
      </c>
      <c r="L664" s="5">
        <v>0.2</v>
      </c>
      <c r="M664" s="5">
        <v>0.2</v>
      </c>
      <c r="N664">
        <v>54.7</v>
      </c>
      <c r="O664">
        <v>217.3</v>
      </c>
      <c r="P664">
        <v>12</v>
      </c>
      <c r="Q664">
        <v>12.6</v>
      </c>
      <c r="R664" s="54">
        <v>0.45486111111111099</v>
      </c>
      <c r="T664" s="93">
        <f t="shared" si="27"/>
        <v>12.6</v>
      </c>
      <c r="U664" s="96">
        <f t="shared" si="30"/>
        <v>-1.8000000000000007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2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4">
        <v>0.454861111111177</v>
      </c>
    </row>
    <row r="665" spans="2:54" x14ac:dyDescent="0.25">
      <c r="B665" s="5">
        <v>11.4</v>
      </c>
      <c r="C665" s="5">
        <v>90</v>
      </c>
      <c r="D665" s="5">
        <v>9.8000000000000007</v>
      </c>
      <c r="E665" s="5">
        <v>11.4</v>
      </c>
      <c r="F665" s="5">
        <v>5</v>
      </c>
      <c r="G665" s="5">
        <v>5.4</v>
      </c>
      <c r="H665" s="5">
        <v>1019.5</v>
      </c>
      <c r="I665" s="5">
        <v>7600</v>
      </c>
      <c r="J665" s="5">
        <v>0</v>
      </c>
      <c r="K665" s="5">
        <v>0.2</v>
      </c>
      <c r="L665" s="5">
        <v>0.2</v>
      </c>
      <c r="M665" s="5">
        <v>0.2</v>
      </c>
      <c r="N665">
        <v>54.7</v>
      </c>
      <c r="O665">
        <v>217.3</v>
      </c>
      <c r="P665">
        <v>12</v>
      </c>
      <c r="Q665">
        <v>12.7</v>
      </c>
      <c r="R665" s="54">
        <v>0.45555555555555599</v>
      </c>
      <c r="T665" s="93">
        <f t="shared" si="27"/>
        <v>12.7</v>
      </c>
      <c r="U665" s="96">
        <f t="shared" si="30"/>
        <v>-1.7000000000000011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2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4">
        <v>0.45555555555562199</v>
      </c>
    </row>
    <row r="666" spans="2:54" x14ac:dyDescent="0.25">
      <c r="B666" s="5">
        <v>11.4</v>
      </c>
      <c r="C666" s="5">
        <v>90</v>
      </c>
      <c r="D666" s="5">
        <v>9.8000000000000007</v>
      </c>
      <c r="E666" s="5">
        <v>11.4</v>
      </c>
      <c r="F666" s="5">
        <v>11.5</v>
      </c>
      <c r="G666" s="5">
        <v>18.7</v>
      </c>
      <c r="H666" s="5">
        <v>1019.6</v>
      </c>
      <c r="I666" s="5">
        <v>7890</v>
      </c>
      <c r="J666" s="5">
        <v>0</v>
      </c>
      <c r="K666" s="5">
        <v>0.2</v>
      </c>
      <c r="L666" s="5">
        <v>0.2</v>
      </c>
      <c r="M666" s="5">
        <v>0.2</v>
      </c>
      <c r="N666">
        <v>54.7</v>
      </c>
      <c r="O666">
        <v>217.3</v>
      </c>
      <c r="P666">
        <v>12</v>
      </c>
      <c r="Q666">
        <v>12.7</v>
      </c>
      <c r="R666" s="54">
        <v>0.45624999999999999</v>
      </c>
      <c r="T666" s="93">
        <f t="shared" si="27"/>
        <v>12.7</v>
      </c>
      <c r="U666" s="96">
        <f t="shared" si="30"/>
        <v>-1.7000000000000011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2"/>
      <c r="AD666" s="54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4">
        <v>0.45625000000006699</v>
      </c>
    </row>
    <row r="667" spans="2:54" x14ac:dyDescent="0.25">
      <c r="B667" s="5">
        <v>11.4</v>
      </c>
      <c r="C667" s="5">
        <v>90</v>
      </c>
      <c r="D667" s="5">
        <v>9.8000000000000007</v>
      </c>
      <c r="E667" s="5">
        <v>11.4</v>
      </c>
      <c r="F667" s="5">
        <v>6.8</v>
      </c>
      <c r="G667" s="5">
        <v>9.4</v>
      </c>
      <c r="H667" s="5">
        <v>1019.7</v>
      </c>
      <c r="I667" s="5">
        <v>8100</v>
      </c>
      <c r="J667" s="5">
        <v>0</v>
      </c>
      <c r="K667" s="5">
        <v>0.2</v>
      </c>
      <c r="L667" s="5">
        <v>0.2</v>
      </c>
      <c r="M667" s="5">
        <v>0.2</v>
      </c>
      <c r="N667">
        <v>54.7</v>
      </c>
      <c r="O667">
        <v>217.3</v>
      </c>
      <c r="P667">
        <v>12</v>
      </c>
      <c r="Q667">
        <v>12.7</v>
      </c>
      <c r="R667" s="54">
        <v>0.45694444444444399</v>
      </c>
      <c r="T667" s="93">
        <f t="shared" si="27"/>
        <v>12.7</v>
      </c>
      <c r="U667" s="96">
        <f t="shared" si="30"/>
        <v>-1.7000000000000011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2"/>
      <c r="AD667" s="54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4">
        <v>0.45694444444451199</v>
      </c>
    </row>
    <row r="668" spans="2:54" x14ac:dyDescent="0.25">
      <c r="B668" s="5">
        <v>11.4</v>
      </c>
      <c r="C668" s="5">
        <v>90</v>
      </c>
      <c r="D668" s="5">
        <v>9.8000000000000007</v>
      </c>
      <c r="E668" s="5">
        <v>11.4</v>
      </c>
      <c r="F668" s="5">
        <v>7.9</v>
      </c>
      <c r="G668" s="5">
        <v>10.8</v>
      </c>
      <c r="H668" s="5">
        <v>1019.5</v>
      </c>
      <c r="I668" s="5">
        <v>8150</v>
      </c>
      <c r="J668" s="5">
        <v>0</v>
      </c>
      <c r="K668" s="5">
        <v>0.3</v>
      </c>
      <c r="L668" s="5">
        <v>0.3</v>
      </c>
      <c r="M668" s="5">
        <v>0.3</v>
      </c>
      <c r="N668">
        <v>54.8</v>
      </c>
      <c r="O668">
        <v>217.4</v>
      </c>
      <c r="P668">
        <v>12</v>
      </c>
      <c r="Q668">
        <v>12.7</v>
      </c>
      <c r="R668" s="54">
        <v>0.45763888888888898</v>
      </c>
      <c r="T668" s="93">
        <f t="shared" si="27"/>
        <v>12.7</v>
      </c>
      <c r="U668" s="96">
        <f t="shared" si="30"/>
        <v>-1.7000000000000011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2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4">
        <v>0.45763888888895699</v>
      </c>
    </row>
    <row r="669" spans="2:54" x14ac:dyDescent="0.25">
      <c r="B669" s="5">
        <v>11.4</v>
      </c>
      <c r="C669" s="5">
        <v>90</v>
      </c>
      <c r="D669" s="5">
        <v>9.8000000000000007</v>
      </c>
      <c r="E669" s="5">
        <v>11.4</v>
      </c>
      <c r="F669" s="5">
        <v>7.9</v>
      </c>
      <c r="G669" s="5">
        <v>15.5</v>
      </c>
      <c r="H669" s="5">
        <v>1019.5</v>
      </c>
      <c r="I669" s="5">
        <v>7760</v>
      </c>
      <c r="J669" s="5">
        <v>0</v>
      </c>
      <c r="K669" s="5">
        <v>0.3</v>
      </c>
      <c r="L669" s="5">
        <v>0.3</v>
      </c>
      <c r="M669" s="5">
        <v>0.3</v>
      </c>
      <c r="N669">
        <v>54.8</v>
      </c>
      <c r="O669">
        <v>217.4</v>
      </c>
      <c r="P669">
        <v>12</v>
      </c>
      <c r="Q669">
        <v>12.7</v>
      </c>
      <c r="R669" s="54">
        <v>0.45833333333333298</v>
      </c>
      <c r="T669" s="93">
        <f t="shared" si="27"/>
        <v>12.7</v>
      </c>
      <c r="U669" s="96">
        <f t="shared" si="30"/>
        <v>-1.7000000000000011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2"/>
      <c r="AD669" s="54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4">
        <v>0.45833333333340198</v>
      </c>
    </row>
    <row r="670" spans="2:54" x14ac:dyDescent="0.25">
      <c r="B670" s="5">
        <v>11.4</v>
      </c>
      <c r="C670" s="5">
        <v>90</v>
      </c>
      <c r="D670" s="5">
        <v>9.8000000000000007</v>
      </c>
      <c r="E670" s="5">
        <v>11.4</v>
      </c>
      <c r="F670" s="5">
        <v>7.2</v>
      </c>
      <c r="G670" s="5">
        <v>9.4</v>
      </c>
      <c r="H670" s="5">
        <v>1019.5</v>
      </c>
      <c r="I670" s="5">
        <v>6880</v>
      </c>
      <c r="J670" s="5">
        <v>0</v>
      </c>
      <c r="K670" s="5">
        <v>0.3</v>
      </c>
      <c r="L670" s="5">
        <v>0.3</v>
      </c>
      <c r="M670" s="5">
        <v>0.3</v>
      </c>
      <c r="N670">
        <v>54.8</v>
      </c>
      <c r="O670">
        <v>217.4</v>
      </c>
      <c r="P670">
        <v>12</v>
      </c>
      <c r="Q670">
        <v>12.7</v>
      </c>
      <c r="R670" s="54">
        <v>0.45902777777777798</v>
      </c>
      <c r="T670" s="93">
        <f t="shared" si="27"/>
        <v>12.7</v>
      </c>
      <c r="U670" s="96">
        <f t="shared" si="30"/>
        <v>-1.7000000000000011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2"/>
      <c r="AD670" s="54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4">
        <v>0.45902777777784698</v>
      </c>
    </row>
    <row r="671" spans="2:54" x14ac:dyDescent="0.25">
      <c r="B671" s="5">
        <v>11.4</v>
      </c>
      <c r="C671" s="5">
        <v>90</v>
      </c>
      <c r="D671" s="5">
        <v>9.8000000000000007</v>
      </c>
      <c r="E671" s="5">
        <v>11.4</v>
      </c>
      <c r="F671" s="5">
        <v>6.8</v>
      </c>
      <c r="G671" s="5">
        <v>12.2</v>
      </c>
      <c r="H671" s="5">
        <v>1019.8</v>
      </c>
      <c r="I671" s="5">
        <v>6180</v>
      </c>
      <c r="J671" s="5">
        <v>0</v>
      </c>
      <c r="K671" s="5">
        <v>0.3</v>
      </c>
      <c r="L671" s="5">
        <v>0.3</v>
      </c>
      <c r="M671" s="5">
        <v>0.3</v>
      </c>
      <c r="N671">
        <v>54.8</v>
      </c>
      <c r="O671">
        <v>217.4</v>
      </c>
      <c r="P671">
        <v>12</v>
      </c>
      <c r="Q671">
        <v>12.7</v>
      </c>
      <c r="R671" s="54">
        <v>0.45972222222222198</v>
      </c>
      <c r="T671" s="93">
        <f t="shared" si="27"/>
        <v>12.7</v>
      </c>
      <c r="U671" s="96">
        <f t="shared" si="30"/>
        <v>-1.7000000000000011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2"/>
      <c r="AD671" s="54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4">
        <v>0.45972222222229198</v>
      </c>
    </row>
    <row r="672" spans="2:54" x14ac:dyDescent="0.25">
      <c r="B672" s="5">
        <v>11.4</v>
      </c>
      <c r="C672" s="5">
        <v>91</v>
      </c>
      <c r="D672" s="5">
        <v>10</v>
      </c>
      <c r="E672" s="5">
        <v>11.4</v>
      </c>
      <c r="F672" s="5">
        <v>6.5</v>
      </c>
      <c r="G672" s="5">
        <v>12.2</v>
      </c>
      <c r="H672" s="5">
        <v>1019.6</v>
      </c>
      <c r="I672" s="5">
        <v>6290</v>
      </c>
      <c r="J672" s="5">
        <v>0</v>
      </c>
      <c r="K672" s="5">
        <v>0.3</v>
      </c>
      <c r="L672" s="5">
        <v>0.3</v>
      </c>
      <c r="M672" s="5">
        <v>0.3</v>
      </c>
      <c r="N672">
        <v>54.8</v>
      </c>
      <c r="O672">
        <v>217.4</v>
      </c>
      <c r="P672">
        <v>12</v>
      </c>
      <c r="Q672">
        <v>12.7</v>
      </c>
      <c r="R672" s="54">
        <v>0.46041666666666697</v>
      </c>
      <c r="T672" s="93">
        <f t="shared" si="27"/>
        <v>12.7</v>
      </c>
      <c r="U672" s="96">
        <f t="shared" si="30"/>
        <v>-1.7000000000000011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2"/>
      <c r="AD672" s="54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4">
        <v>0.46041666666673697</v>
      </c>
    </row>
    <row r="673" spans="2:54" x14ac:dyDescent="0.25">
      <c r="B673" s="5">
        <v>11.4</v>
      </c>
      <c r="C673" s="5">
        <v>91</v>
      </c>
      <c r="D673" s="5">
        <v>10</v>
      </c>
      <c r="E673" s="5">
        <v>11.4</v>
      </c>
      <c r="F673" s="5">
        <v>6.1</v>
      </c>
      <c r="G673" s="5">
        <v>7.9</v>
      </c>
      <c r="H673" s="5">
        <v>1019.6</v>
      </c>
      <c r="I673" s="5">
        <v>6540</v>
      </c>
      <c r="J673" s="5">
        <v>0</v>
      </c>
      <c r="K673" s="5">
        <v>0.3</v>
      </c>
      <c r="L673" s="5">
        <v>0.3</v>
      </c>
      <c r="M673" s="5">
        <v>0.3</v>
      </c>
      <c r="N673">
        <v>54.8</v>
      </c>
      <c r="O673">
        <v>217.4</v>
      </c>
      <c r="P673">
        <v>12</v>
      </c>
      <c r="Q673">
        <v>12.7</v>
      </c>
      <c r="R673" s="54">
        <v>0.46111111111111103</v>
      </c>
      <c r="T673" s="93">
        <f t="shared" si="27"/>
        <v>12.7</v>
      </c>
      <c r="U673" s="96">
        <f t="shared" si="30"/>
        <v>-1.7000000000000011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2"/>
      <c r="AD673" s="54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4">
        <v>0.46111111111118203</v>
      </c>
    </row>
    <row r="674" spans="2:54" x14ac:dyDescent="0.25">
      <c r="B674" s="5">
        <v>11.4</v>
      </c>
      <c r="C674" s="5">
        <v>91</v>
      </c>
      <c r="D674" s="5">
        <v>10</v>
      </c>
      <c r="E674" s="5">
        <v>11.4</v>
      </c>
      <c r="F674" s="5">
        <v>7.9</v>
      </c>
      <c r="G674" s="5">
        <v>8.3000000000000007</v>
      </c>
      <c r="H674" s="5">
        <v>1019.6</v>
      </c>
      <c r="I674" s="5">
        <v>6440</v>
      </c>
      <c r="J674" s="5">
        <v>0</v>
      </c>
      <c r="K674" s="5">
        <v>0.3</v>
      </c>
      <c r="L674" s="5">
        <v>0.3</v>
      </c>
      <c r="M674" s="5">
        <v>0.3</v>
      </c>
      <c r="N674">
        <v>54.8</v>
      </c>
      <c r="O674">
        <v>217.4</v>
      </c>
      <c r="P674">
        <v>12</v>
      </c>
      <c r="Q674">
        <v>12.7</v>
      </c>
      <c r="R674" s="54">
        <v>0.46180555555555602</v>
      </c>
      <c r="T674" s="93">
        <f t="shared" si="27"/>
        <v>12.7</v>
      </c>
      <c r="U674" s="96">
        <f t="shared" si="30"/>
        <v>-1.7000000000000011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2"/>
      <c r="AD674" s="54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4">
        <v>0.46180555555562702</v>
      </c>
    </row>
    <row r="675" spans="2:54" x14ac:dyDescent="0.25">
      <c r="B675" s="5">
        <v>11.4</v>
      </c>
      <c r="C675" s="5">
        <v>91</v>
      </c>
      <c r="D675" s="5">
        <v>10</v>
      </c>
      <c r="E675" s="5">
        <v>11.4</v>
      </c>
      <c r="F675" s="5">
        <v>4.3</v>
      </c>
      <c r="G675" s="5">
        <v>7.6</v>
      </c>
      <c r="H675" s="5">
        <v>1019.5</v>
      </c>
      <c r="I675" s="5">
        <v>6180</v>
      </c>
      <c r="J675" s="5">
        <v>0</v>
      </c>
      <c r="K675" s="5">
        <v>0.3</v>
      </c>
      <c r="L675" s="5">
        <v>0.3</v>
      </c>
      <c r="M675" s="5">
        <v>0.3</v>
      </c>
      <c r="N675">
        <v>54.8</v>
      </c>
      <c r="O675">
        <v>217.4</v>
      </c>
      <c r="P675">
        <v>11.9</v>
      </c>
      <c r="Q675">
        <v>12.8</v>
      </c>
      <c r="R675" s="54">
        <v>0.46250000000000002</v>
      </c>
      <c r="T675" s="93">
        <f t="shared" si="27"/>
        <v>12.8</v>
      </c>
      <c r="U675" s="96">
        <f t="shared" si="30"/>
        <v>-1.5999999999999996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2"/>
      <c r="AD675" s="54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4">
        <v>0.46250000000007202</v>
      </c>
    </row>
    <row r="676" spans="2:54" x14ac:dyDescent="0.25">
      <c r="B676" s="5">
        <v>11.4</v>
      </c>
      <c r="C676" s="5">
        <v>91</v>
      </c>
      <c r="D676" s="5">
        <v>10</v>
      </c>
      <c r="E676" s="5">
        <v>11.4</v>
      </c>
      <c r="F676" s="5">
        <v>7.9</v>
      </c>
      <c r="G676" s="5">
        <v>9.4</v>
      </c>
      <c r="H676" s="5">
        <v>1019.6</v>
      </c>
      <c r="I676" s="5">
        <v>5850</v>
      </c>
      <c r="J676" s="5">
        <v>0</v>
      </c>
      <c r="K676" s="5">
        <v>0.3</v>
      </c>
      <c r="L676" s="5">
        <v>0.3</v>
      </c>
      <c r="M676" s="5">
        <v>0.3</v>
      </c>
      <c r="N676">
        <v>54.8</v>
      </c>
      <c r="O676">
        <v>217.4</v>
      </c>
      <c r="P676">
        <v>11.9</v>
      </c>
      <c r="Q676">
        <v>12.7</v>
      </c>
      <c r="R676" s="54">
        <v>0.46319444444444402</v>
      </c>
      <c r="T676" s="93">
        <f t="shared" si="27"/>
        <v>12.7</v>
      </c>
      <c r="U676" s="96">
        <f t="shared" si="30"/>
        <v>-1.7000000000000011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2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4">
        <v>0.46319444444451702</v>
      </c>
    </row>
    <row r="677" spans="2:54" x14ac:dyDescent="0.25">
      <c r="B677" s="5">
        <v>11.4</v>
      </c>
      <c r="C677" s="5">
        <v>91</v>
      </c>
      <c r="D677" s="5">
        <v>10</v>
      </c>
      <c r="E677" s="5">
        <v>11.4</v>
      </c>
      <c r="F677" s="5">
        <v>1.8</v>
      </c>
      <c r="G677" s="5">
        <v>6.8</v>
      </c>
      <c r="H677" s="5">
        <v>1019.5</v>
      </c>
      <c r="I677" s="5">
        <v>5670</v>
      </c>
      <c r="J677" s="5">
        <v>0</v>
      </c>
      <c r="K677" s="5">
        <v>0.3</v>
      </c>
      <c r="L677" s="5">
        <v>0.3</v>
      </c>
      <c r="M677" s="5">
        <v>0.3</v>
      </c>
      <c r="N677">
        <v>54.8</v>
      </c>
      <c r="O677">
        <v>217.4</v>
      </c>
      <c r="P677">
        <v>11.9</v>
      </c>
      <c r="Q677">
        <v>12.7</v>
      </c>
      <c r="R677" s="54">
        <v>0.46388888888888902</v>
      </c>
      <c r="T677" s="93">
        <f t="shared" si="27"/>
        <v>12.7</v>
      </c>
      <c r="U677" s="96">
        <f t="shared" si="30"/>
        <v>-1.7000000000000011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2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4">
        <v>0.46388888888896201</v>
      </c>
    </row>
    <row r="678" spans="2:54" x14ac:dyDescent="0.25">
      <c r="B678" s="5">
        <v>11.4</v>
      </c>
      <c r="C678" s="5">
        <v>91</v>
      </c>
      <c r="D678" s="5">
        <v>10</v>
      </c>
      <c r="E678" s="5">
        <v>11.4</v>
      </c>
      <c r="F678" s="5">
        <v>2.9</v>
      </c>
      <c r="G678" s="5">
        <v>6.8</v>
      </c>
      <c r="H678" s="5">
        <v>1019.7</v>
      </c>
      <c r="I678" s="5">
        <v>5540</v>
      </c>
      <c r="J678" s="5">
        <v>0</v>
      </c>
      <c r="K678" s="5">
        <v>0.3</v>
      </c>
      <c r="L678" s="5">
        <v>0.3</v>
      </c>
      <c r="M678" s="5">
        <v>0.3</v>
      </c>
      <c r="N678">
        <v>54.8</v>
      </c>
      <c r="O678">
        <v>217.4</v>
      </c>
      <c r="P678">
        <v>11.9</v>
      </c>
      <c r="Q678">
        <v>12.7</v>
      </c>
      <c r="R678" s="54">
        <v>0.46458333333333302</v>
      </c>
      <c r="T678" s="93">
        <f t="shared" si="27"/>
        <v>12.7</v>
      </c>
      <c r="U678" s="96">
        <f t="shared" si="30"/>
        <v>-1.7000000000000011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2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4">
        <v>0.46458333333340701</v>
      </c>
    </row>
    <row r="679" spans="2:54" x14ac:dyDescent="0.25">
      <c r="B679" s="5">
        <v>11.3</v>
      </c>
      <c r="C679" s="5">
        <v>91</v>
      </c>
      <c r="D679" s="5">
        <v>9.9</v>
      </c>
      <c r="E679" s="5">
        <v>11.3</v>
      </c>
      <c r="F679" s="5">
        <v>7.6</v>
      </c>
      <c r="G679" s="5">
        <v>7.9</v>
      </c>
      <c r="H679" s="5">
        <v>1019.5</v>
      </c>
      <c r="I679" s="5">
        <v>5170</v>
      </c>
      <c r="J679" s="5">
        <v>0</v>
      </c>
      <c r="K679" s="5">
        <v>0.3</v>
      </c>
      <c r="L679" s="5">
        <v>0.3</v>
      </c>
      <c r="M679" s="5">
        <v>0.3</v>
      </c>
      <c r="N679">
        <v>54.8</v>
      </c>
      <c r="O679">
        <v>217.4</v>
      </c>
      <c r="P679">
        <v>11.9</v>
      </c>
      <c r="Q679">
        <v>12.7</v>
      </c>
      <c r="R679" s="54">
        <v>0.46527777777777801</v>
      </c>
      <c r="T679" s="93">
        <f t="shared" si="27"/>
        <v>12.7</v>
      </c>
      <c r="U679" s="96">
        <f t="shared" si="30"/>
        <v>-1.6000000000000014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2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4">
        <v>0.46527777777785201</v>
      </c>
    </row>
    <row r="680" spans="2:54" x14ac:dyDescent="0.25">
      <c r="B680" s="5">
        <v>11.3</v>
      </c>
      <c r="C680" s="5">
        <v>91</v>
      </c>
      <c r="D680" s="5">
        <v>9.9</v>
      </c>
      <c r="E680" s="5">
        <v>11.3</v>
      </c>
      <c r="F680" s="5">
        <v>5.8</v>
      </c>
      <c r="G680" s="5">
        <v>10.1</v>
      </c>
      <c r="H680" s="5">
        <v>1019.6</v>
      </c>
      <c r="I680" s="5">
        <v>4980</v>
      </c>
      <c r="J680" s="5">
        <v>0</v>
      </c>
      <c r="K680" s="5">
        <v>0.3</v>
      </c>
      <c r="L680" s="5">
        <v>0.3</v>
      </c>
      <c r="M680" s="5">
        <v>0.3</v>
      </c>
      <c r="N680">
        <v>54.8</v>
      </c>
      <c r="O680">
        <v>217.4</v>
      </c>
      <c r="P680">
        <v>11.9</v>
      </c>
      <c r="Q680">
        <v>12.7</v>
      </c>
      <c r="R680" s="54">
        <v>0.46597222222222201</v>
      </c>
      <c r="T680" s="93">
        <f t="shared" si="27"/>
        <v>12.7</v>
      </c>
      <c r="U680" s="96">
        <f t="shared" si="30"/>
        <v>-1.6000000000000014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2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4">
        <v>0.46597222222229701</v>
      </c>
    </row>
    <row r="681" spans="2:54" x14ac:dyDescent="0.25">
      <c r="B681" s="5">
        <v>11.3</v>
      </c>
      <c r="C681" s="5">
        <v>91</v>
      </c>
      <c r="D681" s="5">
        <v>9.9</v>
      </c>
      <c r="E681" s="5">
        <v>11.3</v>
      </c>
      <c r="F681" s="5">
        <v>4.7</v>
      </c>
      <c r="G681" s="5">
        <v>9.4</v>
      </c>
      <c r="H681" s="5">
        <v>1019.6</v>
      </c>
      <c r="I681" s="5">
        <v>5170</v>
      </c>
      <c r="J681" s="5">
        <v>0</v>
      </c>
      <c r="K681" s="5">
        <v>0.3</v>
      </c>
      <c r="L681" s="5">
        <v>0.3</v>
      </c>
      <c r="M681" s="5">
        <v>0.3</v>
      </c>
      <c r="N681">
        <v>54.8</v>
      </c>
      <c r="O681">
        <v>217.4</v>
      </c>
      <c r="P681">
        <v>11.9</v>
      </c>
      <c r="Q681">
        <v>12.7</v>
      </c>
      <c r="R681" s="54">
        <v>0.46666666666666701</v>
      </c>
      <c r="T681" s="93">
        <f t="shared" si="27"/>
        <v>12.7</v>
      </c>
      <c r="U681" s="96">
        <f t="shared" si="30"/>
        <v>-1.6000000000000014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2"/>
      <c r="AD681" s="54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4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2"/>
      <c r="AD682" s="54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4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2"/>
      <c r="AD683" s="54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4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2"/>
      <c r="AD684" s="54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4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2"/>
      <c r="AD685" s="54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4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2"/>
      <c r="AD686" s="54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4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2"/>
      <c r="AD687" s="54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4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2"/>
      <c r="AD688" s="54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4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2"/>
      <c r="AD689" s="54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4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2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4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2"/>
      <c r="AD691" s="54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4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2"/>
      <c r="AD692" s="54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4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2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4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2"/>
      <c r="AD694" s="54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4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2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4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2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4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2"/>
      <c r="AD697" s="54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4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2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4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2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4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2"/>
      <c r="AD700" s="54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4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2"/>
      <c r="AD701" s="54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4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2"/>
      <c r="AD702" s="54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4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2"/>
      <c r="AD703" s="54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4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2"/>
      <c r="AD704" s="54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4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2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4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2"/>
      <c r="AD706" s="54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4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2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4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2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4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2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4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2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4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2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4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2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4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2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4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2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4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2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4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2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4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2"/>
      <c r="AD717" s="54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4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2"/>
      <c r="AD718" s="54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4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2"/>
      <c r="AD719" s="54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4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2"/>
      <c r="AD720" s="54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4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2"/>
      <c r="AD721" s="54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4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2"/>
      <c r="AD722" s="54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4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2"/>
      <c r="AD723" s="54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4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2"/>
      <c r="AD724" s="54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4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2"/>
      <c r="AD725" s="54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4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2"/>
      <c r="AD726" s="54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4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2"/>
      <c r="AD727" s="54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4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2"/>
      <c r="AD728" s="54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4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2"/>
      <c r="AD729" s="54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4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2"/>
      <c r="AD730" s="54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4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2"/>
      <c r="AD731" s="54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4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2"/>
      <c r="AD732" s="54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4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2"/>
      <c r="AD733" s="54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4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2"/>
      <c r="AD734" s="54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4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2"/>
      <c r="AD735" s="54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4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2"/>
      <c r="AD736" s="54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4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2"/>
      <c r="AD737" s="54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4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2"/>
      <c r="AD738" s="54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4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2"/>
      <c r="AD739" s="54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4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2"/>
      <c r="AD740" s="54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4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2"/>
      <c r="AD741" s="54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4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2"/>
      <c r="AD742" s="54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4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2"/>
      <c r="AD743" s="54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4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2"/>
      <c r="AD744" s="54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4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2"/>
      <c r="AD745" s="54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4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2"/>
      <c r="AD746" s="54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4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2"/>
      <c r="AD747" s="54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4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2"/>
      <c r="AD748" s="54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4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2"/>
      <c r="AD749" s="54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4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2"/>
      <c r="AD750" s="54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4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2"/>
      <c r="AD751" s="54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4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2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4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2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4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2"/>
      <c r="AD754" s="54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4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2"/>
      <c r="AD755" s="54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4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2"/>
      <c r="AD756" s="54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4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2"/>
      <c r="AD757" s="54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4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2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4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2"/>
      <c r="AD759" s="54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4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2"/>
      <c r="AD760" s="54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4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2"/>
      <c r="AD761" s="54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4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2"/>
      <c r="AD762" s="54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4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2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4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2"/>
      <c r="AD764" s="54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4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2"/>
      <c r="AD765" s="54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4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2"/>
      <c r="AD766" s="54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4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2"/>
      <c r="AD767" s="54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4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2"/>
      <c r="AD768" s="54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4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2"/>
      <c r="AD769" s="54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4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2"/>
      <c r="AD770" s="54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4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2"/>
      <c r="AD771" s="54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4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2"/>
      <c r="AD772" s="54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4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2"/>
      <c r="AD773" s="54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4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2"/>
      <c r="AD774" s="54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4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2"/>
      <c r="AD775" s="54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4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2"/>
      <c r="AD776" s="54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4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2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4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2"/>
      <c r="AD778" s="54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4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2"/>
      <c r="AD779" s="54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4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2"/>
      <c r="AD780" s="54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4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2"/>
      <c r="AD781" s="54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4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2"/>
      <c r="AD782" s="54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4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2"/>
      <c r="AD783" s="54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4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2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4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2"/>
      <c r="AD785" s="54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4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2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4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2"/>
      <c r="AD787" s="54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4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2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4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2"/>
      <c r="AD789" s="54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4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2"/>
      <c r="AD790" s="54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4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2"/>
      <c r="AD791" s="54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4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2"/>
      <c r="AD792" s="54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4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2"/>
      <c r="AD793" s="54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4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2"/>
      <c r="AD794" s="54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4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2"/>
      <c r="AD795" s="54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4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2"/>
      <c r="AD796" s="54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4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2"/>
      <c r="AD797" s="54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4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2"/>
      <c r="AD798" s="54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4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2"/>
      <c r="AD799" s="54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4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2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4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2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4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2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4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2"/>
      <c r="AD803" s="54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4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2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4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2"/>
      <c r="AD805" s="54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4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2"/>
      <c r="AD806" s="54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4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2"/>
      <c r="AD807" s="54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4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2"/>
      <c r="AD808" s="54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4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2"/>
      <c r="AD809" s="54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4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2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4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2"/>
      <c r="AD811" s="54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4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2"/>
      <c r="AD812" s="54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4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2"/>
      <c r="AD813" s="54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4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2"/>
      <c r="AD814" s="54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4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2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4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2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4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2"/>
      <c r="AD817" s="54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4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2"/>
      <c r="AD818" s="54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4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2"/>
      <c r="AD819" s="54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4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2"/>
      <c r="AD820" s="54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4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2"/>
      <c r="AD821" s="54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4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2"/>
      <c r="AD822" s="54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4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2"/>
      <c r="AD823" s="54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4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2"/>
      <c r="AD824" s="54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4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2"/>
      <c r="AD825" s="54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4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2"/>
      <c r="AD826" s="54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4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2"/>
      <c r="AD827" s="54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4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2"/>
      <c r="AD828" s="54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4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2"/>
      <c r="AD829" s="54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4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2"/>
      <c r="AD830" s="54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4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2"/>
      <c r="AD831" s="54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4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2"/>
      <c r="AD832" s="54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4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2"/>
      <c r="AD833" s="54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4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2"/>
      <c r="AD834" s="54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4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2"/>
      <c r="AD835" s="54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4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2"/>
      <c r="AD836" s="54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4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2"/>
      <c r="AD837" s="54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4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2"/>
      <c r="AD838" s="54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4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2"/>
      <c r="AD839" s="54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4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2"/>
      <c r="AD840" s="54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4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2"/>
      <c r="AD841" s="54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4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2"/>
      <c r="AD842" s="54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4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2"/>
      <c r="AD843" s="54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4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2"/>
      <c r="AD844" s="54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4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2"/>
      <c r="AD845" s="54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4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2"/>
      <c r="AD846" s="54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4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2"/>
      <c r="AD847" s="54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4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2"/>
      <c r="AD848" s="54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4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2"/>
      <c r="AD849" s="54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4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2"/>
      <c r="AD850" s="54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4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2"/>
      <c r="AD851" s="54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4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2"/>
      <c r="AD852" s="54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4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2"/>
      <c r="AD853" s="54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4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2"/>
      <c r="AD854" s="54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4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2"/>
      <c r="AD855" s="54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4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2"/>
      <c r="AD856" s="54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4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2"/>
      <c r="AD857" s="54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4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2"/>
      <c r="AD858" s="54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4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2"/>
      <c r="AD859" s="54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4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2"/>
      <c r="AD860" s="54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4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2"/>
      <c r="AD861" s="54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4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2"/>
      <c r="AD862" s="54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4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2"/>
      <c r="AD863" s="54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4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2"/>
      <c r="AD864" s="54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4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2"/>
      <c r="AD865" s="54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4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2"/>
      <c r="AD866" s="54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4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2"/>
      <c r="AD867" s="54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4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2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4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2"/>
      <c r="AD869" s="54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4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2"/>
      <c r="AD870" s="54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4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2"/>
      <c r="AD871" s="54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4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2"/>
      <c r="AD872" s="54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4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2"/>
      <c r="AD873" s="54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4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2"/>
      <c r="AD874" s="54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4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2"/>
      <c r="AD875" s="54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4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2"/>
      <c r="AD876" s="54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4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2"/>
      <c r="AD877" s="54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4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2"/>
      <c r="AD878" s="54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4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2"/>
      <c r="AD879" s="54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4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2"/>
      <c r="AD880" s="54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4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2"/>
      <c r="AD881" s="54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4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2"/>
      <c r="AD882" s="54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4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2"/>
      <c r="AD883" s="54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4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2"/>
      <c r="AD884" s="54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4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2"/>
      <c r="AD885" s="54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4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2"/>
      <c r="AD886" s="54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4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2"/>
      <c r="AD887" s="54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4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2"/>
      <c r="AD888" s="54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4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2"/>
      <c r="AD889" s="54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4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2"/>
      <c r="AD890" s="54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4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2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4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2"/>
      <c r="AD892" s="54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4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2"/>
      <c r="AD893" s="54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4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2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4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2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4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2"/>
      <c r="AD896" s="54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4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2"/>
      <c r="AD897" s="54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4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2"/>
      <c r="AD898" s="54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4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2"/>
      <c r="AD899" s="54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4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2"/>
      <c r="AD900" s="54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4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2"/>
      <c r="AD901" s="54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4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2"/>
      <c r="AD902" s="54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4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2"/>
      <c r="AD903" s="54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4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2"/>
      <c r="AD904" s="54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4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2"/>
      <c r="AD905" s="54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4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2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4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2"/>
      <c r="AD907" s="54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4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2"/>
      <c r="AD908" s="54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4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2"/>
      <c r="AD909" s="54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4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2"/>
      <c r="AD910" s="54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4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2"/>
      <c r="AD911" s="54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4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2"/>
      <c r="AD912" s="54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4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2"/>
      <c r="AD913" s="54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4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2"/>
      <c r="AD914" s="54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4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2"/>
      <c r="AD915" s="54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4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2"/>
      <c r="AD916" s="54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4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2"/>
      <c r="AD917" s="54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4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2"/>
      <c r="AD918" s="54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4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2"/>
      <c r="AD919" s="54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4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2"/>
      <c r="AD920" s="54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4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2"/>
      <c r="AD921" s="54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4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2"/>
      <c r="AD922" s="54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4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2"/>
      <c r="AD923" s="54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4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2"/>
      <c r="AD924" s="54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4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2"/>
      <c r="AD925" s="54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4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2"/>
      <c r="AD926" s="54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4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2"/>
      <c r="AD927" s="54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4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2"/>
      <c r="AD928" s="54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4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2"/>
      <c r="AD929" s="54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4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2"/>
      <c r="AD930" s="54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4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2"/>
      <c r="AD931" s="54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4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2"/>
      <c r="AD932" s="54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4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2"/>
      <c r="AD933" s="54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4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2"/>
      <c r="AD934" s="54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4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2"/>
      <c r="AD935" s="54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4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2"/>
      <c r="AD936" s="54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4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2"/>
      <c r="AD937" s="54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4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2"/>
      <c r="AD938" s="54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4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2"/>
      <c r="AD939" s="54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4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2"/>
      <c r="AD940" s="54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4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2"/>
      <c r="AD941" s="54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4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2"/>
      <c r="AD942" s="54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4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2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4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2"/>
      <c r="AD944" s="54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4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2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4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2"/>
      <c r="AD946" s="54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4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2"/>
      <c r="AD947" s="54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4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2"/>
      <c r="AD948" s="54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4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2"/>
      <c r="AD949" s="54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4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2"/>
      <c r="AD950" s="54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4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2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4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2"/>
      <c r="AD952" s="54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4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2"/>
      <c r="AD953" s="54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4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2"/>
      <c r="AD954" s="54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4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2"/>
      <c r="AD955" s="54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4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2"/>
      <c r="AD956" s="54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4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2"/>
      <c r="AD957" s="54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4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2"/>
      <c r="AD958" s="54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4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2"/>
      <c r="AD959" s="54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4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2"/>
      <c r="AD960" s="54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4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2"/>
      <c r="AD961" s="54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4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2"/>
      <c r="AD962" s="54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4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2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4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2"/>
      <c r="AD964" s="54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4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2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4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2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4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2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4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2"/>
      <c r="AD968" s="54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4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2"/>
      <c r="AD969" s="54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4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2"/>
      <c r="AD970" s="54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4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2"/>
      <c r="AD971" s="54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4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2"/>
      <c r="AD972" s="54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4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2"/>
      <c r="AD973" s="54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4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2"/>
      <c r="AD974" s="54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4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2"/>
      <c r="AD975" s="54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4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2"/>
      <c r="AD976" s="54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4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2"/>
      <c r="AD977" s="54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4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2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4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2"/>
      <c r="AD979" s="54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4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2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4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2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4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2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4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2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4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2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4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2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4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2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4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2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4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2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4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2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4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2"/>
      <c r="AD990" s="54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4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2"/>
      <c r="AD991" s="54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4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2"/>
      <c r="AD992" s="54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4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2"/>
      <c r="AD993" s="54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4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2"/>
      <c r="AD994" s="54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4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2"/>
      <c r="AD995" s="54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4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2"/>
      <c r="AD996" s="54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4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2"/>
      <c r="AD997" s="54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4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2"/>
      <c r="AD998" s="54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4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2"/>
      <c r="AD999" s="54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4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2"/>
      <c r="AD1000" s="54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4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2"/>
      <c r="AD1001" s="54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4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2"/>
      <c r="AD1002" s="54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4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2"/>
      <c r="AD1003" s="54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4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2"/>
      <c r="AD1004" s="54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4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2"/>
      <c r="AD1005" s="54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4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2"/>
      <c r="AD1006" s="54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4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2"/>
      <c r="AD1007" s="54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4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2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4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2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4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2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4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2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4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2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4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2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4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2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4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2"/>
      <c r="AD1015" s="54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4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2"/>
      <c r="AD1016" s="54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4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2"/>
      <c r="AD1017" s="54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4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2"/>
      <c r="AD1018" s="54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4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2"/>
      <c r="AD1019" s="54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4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2"/>
      <c r="AD1020" s="54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4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2"/>
      <c r="AD1021" s="54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4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2"/>
      <c r="AD1022" s="54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4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2"/>
      <c r="AD1023" s="54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4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2"/>
      <c r="AD1024" s="54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4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2"/>
      <c r="AD1025" s="54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4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2"/>
      <c r="AD1026" s="54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4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2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4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2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4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2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4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2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4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2"/>
      <c r="AD1031" s="54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4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2"/>
      <c r="AD1032" s="54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4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2"/>
      <c r="AD1033" s="54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4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2"/>
      <c r="AD1034" s="54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4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2"/>
      <c r="AD1035" s="54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4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2"/>
      <c r="AD1036" s="54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4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2"/>
      <c r="AD1037" s="54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4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2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4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2"/>
      <c r="AD1039" s="54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4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2"/>
      <c r="AD1040" s="54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4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2"/>
      <c r="AD1041" s="54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4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2"/>
      <c r="AD1042" s="54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4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2"/>
      <c r="AD1043" s="54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4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2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4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2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4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2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4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2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4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2"/>
      <c r="AD1048" s="54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4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2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4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2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4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2"/>
      <c r="AD1051" s="54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4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2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4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2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4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2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4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2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4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2"/>
      <c r="AD1056" s="54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4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2"/>
      <c r="AD1057" s="54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4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2"/>
      <c r="AD1058" s="54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4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2"/>
      <c r="AD1059" s="54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4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2"/>
      <c r="AD1060" s="54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4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2"/>
      <c r="AD1061" s="54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4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2"/>
      <c r="AD1062" s="54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4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2"/>
      <c r="AD1063" s="54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4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2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4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2"/>
      <c r="AD1065" s="54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4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2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4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2"/>
      <c r="AD1067" s="54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4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2"/>
      <c r="AD1068" s="54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4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2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4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2"/>
      <c r="AD1070" s="54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4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2"/>
      <c r="AD1071" s="54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4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2"/>
      <c r="AD1072" s="54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4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2"/>
      <c r="AD1073" s="54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4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2"/>
      <c r="AD1074" s="54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4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2"/>
      <c r="AD1075" s="54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4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2"/>
      <c r="AD1076" s="54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4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2"/>
      <c r="AD1077" s="54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4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2"/>
      <c r="AD1078" s="54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4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2"/>
      <c r="AD1079" s="54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4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2"/>
      <c r="AD1080" s="54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4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2"/>
      <c r="AD1081" s="54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4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2"/>
      <c r="AD1082" s="54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4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2"/>
      <c r="AD1083" s="54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4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2"/>
      <c r="AD1084" s="54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4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2"/>
      <c r="AD1085" s="54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4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2"/>
      <c r="AD1086" s="54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4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2"/>
      <c r="AD1087" s="54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4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2"/>
      <c r="AD1088" s="54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4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2"/>
      <c r="AD1089" s="54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4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2"/>
      <c r="AD1090" s="54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4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2"/>
      <c r="AD1091" s="54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4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2"/>
      <c r="AD1092" s="54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4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2"/>
      <c r="AD1093" s="54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4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2"/>
      <c r="AD1094" s="54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4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2"/>
      <c r="AD1095" s="54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4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2"/>
      <c r="AD1096" s="54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4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2"/>
      <c r="AD1097" s="54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4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2"/>
      <c r="AD1098" s="54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4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2"/>
      <c r="AD1099" s="54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4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2"/>
      <c r="AD1100" s="54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4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2"/>
      <c r="AD1101" s="54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4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2"/>
      <c r="AD1102" s="54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4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2"/>
      <c r="AD1103" s="54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4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2"/>
      <c r="AD1104" s="54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4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2"/>
      <c r="AD1105" s="54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4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2"/>
      <c r="AD1106" s="54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4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2"/>
      <c r="AD1107" s="54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4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2"/>
      <c r="AD1108" s="54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4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2"/>
      <c r="AD1109" s="54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4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2"/>
      <c r="AD1110" s="54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4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2"/>
      <c r="AD1111" s="54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4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2"/>
      <c r="AD1112" s="54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4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2"/>
      <c r="AD1113" s="54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4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2"/>
      <c r="AD1114" s="54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4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2"/>
      <c r="AD1115" s="54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4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2"/>
      <c r="AD1116" s="54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4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2"/>
      <c r="AD1117" s="54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4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2"/>
      <c r="AD1118" s="54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4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2"/>
      <c r="AD1119" s="54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4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2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4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2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4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2"/>
      <c r="AD1122" s="54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4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2"/>
      <c r="AD1123" s="54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4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2"/>
      <c r="AD1124" s="54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4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2"/>
      <c r="AD1125" s="54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4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2"/>
      <c r="AD1126" s="54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4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2"/>
      <c r="AD1127" s="54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4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2"/>
      <c r="AD1128" s="54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4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2"/>
      <c r="AD1129" s="54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4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2"/>
      <c r="AD1130" s="54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4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2"/>
      <c r="AD1131" s="54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4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2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4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2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4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2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4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2"/>
      <c r="AD1135" s="54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4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2"/>
      <c r="AD1136" s="54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4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2"/>
      <c r="AD1137" s="54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4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2"/>
      <c r="AD1138" s="54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4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2"/>
      <c r="AD1139" s="54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4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2"/>
      <c r="AD1140" s="54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4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2"/>
      <c r="AD1141" s="54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4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2"/>
      <c r="AD1142" s="54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4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2"/>
      <c r="AD1143" s="54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4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2"/>
      <c r="AD1144" s="54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4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2"/>
      <c r="AD1145" s="54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4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2"/>
      <c r="AD1146" s="54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4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2"/>
      <c r="AD1147" s="54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4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2"/>
      <c r="AD1148" s="54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4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2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4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2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4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2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4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2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4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2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4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2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4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2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4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2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4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2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4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2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4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2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4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2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4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2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4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2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4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2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4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2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4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2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4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2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4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2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4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2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4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2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4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2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4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2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4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2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4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2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4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2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4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2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4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2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4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2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4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2"/>
      <c r="AC1178" s="372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4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2"/>
      <c r="AC1179" s="372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4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2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4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2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4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2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4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2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4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2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4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2"/>
      <c r="AD1185" s="54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4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2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4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2"/>
      <c r="AD1187" s="54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4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2"/>
      <c r="AD1188" s="54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4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2"/>
      <c r="AD1189" s="54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4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2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4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2"/>
      <c r="AD1191" s="54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4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2"/>
      <c r="AD1192" s="54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4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2"/>
      <c r="AD1193" s="54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4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2"/>
      <c r="AD1194" s="54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4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2"/>
      <c r="AD1195" s="54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4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2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4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2"/>
      <c r="AD1197" s="54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4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2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4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2"/>
      <c r="AD1199" s="54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2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2"/>
      <c r="AD1201" s="54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2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2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2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2"/>
      <c r="AD1205" s="54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2"/>
      <c r="AD1206" s="54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4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2"/>
      <c r="AD1207" s="54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4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2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4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2"/>
      <c r="AD1209" s="54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4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2"/>
      <c r="AD1210" s="54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4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2"/>
      <c r="AD1211" s="54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4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2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4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2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4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2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4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2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4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2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4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2"/>
      <c r="AD1217" s="54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4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2"/>
      <c r="AD1218" s="54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4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2"/>
      <c r="AD1219" s="54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4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2"/>
      <c r="AD1220" s="54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4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2"/>
      <c r="AD1221" s="54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4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2"/>
      <c r="AD1222" s="54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4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2"/>
      <c r="AD1223" s="54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4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2"/>
      <c r="AD1224" s="54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4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2"/>
      <c r="AD1225" s="54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4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2"/>
      <c r="AD1226" s="54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4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2"/>
      <c r="AD1227" s="54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2"/>
      <c r="AD1228" s="54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2"/>
      <c r="AD1229" s="54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2"/>
      <c r="AD1230" s="54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2"/>
      <c r="AD1231" s="54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2"/>
      <c r="AD1232" s="54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2"/>
      <c r="AD1233" s="54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2"/>
      <c r="AD1234" s="54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2"/>
      <c r="AD1235" s="54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2"/>
      <c r="AD1236" s="54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2"/>
      <c r="AD1237" s="54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2"/>
      <c r="AD1238" s="54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2"/>
      <c r="AD1239" s="54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2"/>
      <c r="AD1240" s="54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2"/>
      <c r="AD1241" s="54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2"/>
      <c r="AD1242" s="54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2"/>
      <c r="AD1243" s="54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2"/>
      <c r="AD1244" s="54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2"/>
      <c r="AD1245" s="54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2"/>
      <c r="AD1246" s="54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2"/>
      <c r="AD1247" s="54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2"/>
      <c r="AD1248" s="54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2"/>
      <c r="AD1249" s="54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2"/>
      <c r="AD1250" s="54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2"/>
      <c r="AD1251" s="54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2"/>
      <c r="AD1252" s="54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2"/>
      <c r="AD1253" s="54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2"/>
      <c r="AD1254" s="54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2"/>
      <c r="AD1255" s="54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2"/>
      <c r="AD1256" s="54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2"/>
      <c r="AD1257" s="54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2"/>
      <c r="AD1258" s="54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2"/>
      <c r="AD1259" s="54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2"/>
      <c r="AD1260" s="54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2"/>
      <c r="AD1261" s="54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2"/>
      <c r="AD1262" s="54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2"/>
      <c r="AD1263" s="54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2"/>
      <c r="AD1264" s="54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2"/>
      <c r="AD1265" s="54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2"/>
      <c r="AD1266" s="54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2"/>
      <c r="AD1267" s="54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2"/>
      <c r="AD1268" s="54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2"/>
      <c r="AD1269" s="54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2"/>
      <c r="AD1270" s="54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2"/>
      <c r="AD1271" s="54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2"/>
      <c r="AD1272" s="54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2"/>
      <c r="AD1273" s="54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2"/>
      <c r="AD1274" s="54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2"/>
      <c r="AD1275" s="54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2"/>
      <c r="AD1276" s="54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2"/>
      <c r="AD1277" s="54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2"/>
      <c r="AD1278" s="54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2"/>
      <c r="AD1279" s="54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2"/>
      <c r="AD1280" s="54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2"/>
      <c r="AD1281" s="54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2"/>
      <c r="AD1282" s="54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2"/>
      <c r="AD1283" s="54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2"/>
      <c r="AD1284" s="54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2"/>
      <c r="AD1285" s="54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2"/>
      <c r="AD1286" s="54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2"/>
      <c r="AD1287" s="54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2"/>
      <c r="AD1288" s="54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2"/>
      <c r="AD1289" s="54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2"/>
      <c r="AD1290" s="54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2"/>
      <c r="AD1291" s="54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2"/>
      <c r="AD1292" s="54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2"/>
      <c r="AD1293" s="54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2"/>
      <c r="AD1294" s="54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2"/>
      <c r="AD1295" s="54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2"/>
      <c r="AD1296" s="54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2"/>
      <c r="AD1297" s="54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2"/>
      <c r="AD1298" s="54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2"/>
      <c r="AD1299" s="54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2"/>
      <c r="AD1300" s="54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2"/>
      <c r="AD1301" s="54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2"/>
      <c r="AD1302" s="54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2"/>
      <c r="AD1303" s="54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2"/>
      <c r="AD1304" s="54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2"/>
      <c r="AD1305" s="54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2"/>
      <c r="AD1306" s="54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2"/>
      <c r="AD1307" s="54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2"/>
      <c r="AD1308" s="54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2"/>
      <c r="AD1309" s="54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2"/>
      <c r="AD1310" s="54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2"/>
      <c r="AD1311" s="54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2"/>
      <c r="AD1312" s="54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2"/>
      <c r="AD1313" s="54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2"/>
      <c r="AD1314" s="54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2"/>
      <c r="AD1315" s="54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2"/>
      <c r="AD1316" s="54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2"/>
      <c r="AD1317" s="54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2"/>
      <c r="AD1318" s="54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2"/>
      <c r="AD1319" s="54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2"/>
      <c r="AD1320" s="54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2"/>
      <c r="AD1321" s="54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2"/>
      <c r="AD1322" s="54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2"/>
      <c r="AD1323" s="54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2"/>
      <c r="AD1324" s="54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2"/>
      <c r="AD1325" s="54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2"/>
      <c r="AD1326" s="54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2"/>
      <c r="AD1327" s="54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2"/>
      <c r="AD1328" s="54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2"/>
      <c r="AD1329" s="54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2"/>
      <c r="AD1330" s="54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2"/>
      <c r="AD1331" s="54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2"/>
      <c r="AD1332" s="54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2"/>
      <c r="AD1333" s="54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2"/>
      <c r="AD1334" s="54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2"/>
      <c r="AD1335" s="54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2"/>
      <c r="AD1336" s="54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2"/>
      <c r="AD1337" s="54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2"/>
      <c r="AD1338" s="54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2"/>
      <c r="AD1339" s="54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2"/>
      <c r="AD1340" s="54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2"/>
      <c r="AD1341" s="54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2"/>
      <c r="AD1342" s="54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2"/>
      <c r="AD1343" s="54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2"/>
      <c r="AD1344" s="54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2"/>
      <c r="AD1345" s="54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2"/>
      <c r="AD1346" s="54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2"/>
      <c r="AD1347" s="54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2"/>
      <c r="AD1348" s="54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2"/>
      <c r="AD1349" s="54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2"/>
      <c r="AD1350" s="54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2"/>
      <c r="AD1351" s="54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2"/>
      <c r="AD1352" s="54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2"/>
      <c r="AD1353" s="54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2"/>
      <c r="AD1354" s="54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2"/>
      <c r="AD1355" s="54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2"/>
      <c r="AD1356" s="54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2"/>
      <c r="AD1357" s="54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2"/>
      <c r="AD1358" s="54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2"/>
      <c r="AD1359" s="54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2"/>
      <c r="AD1360" s="54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2"/>
      <c r="AD1361" s="54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2"/>
      <c r="AD1362" s="54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2"/>
      <c r="AD1363" s="54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2"/>
      <c r="AD1364" s="54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2"/>
      <c r="AD1365" s="54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2"/>
      <c r="AD1366" s="54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2"/>
      <c r="AD1367" s="54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2"/>
      <c r="AD1368" s="54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2"/>
      <c r="AD1369" s="54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2"/>
      <c r="AD1370" s="54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2"/>
      <c r="AD1371" s="54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2"/>
      <c r="AD1372" s="54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2"/>
      <c r="AD1373" s="54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2"/>
      <c r="AD1374" s="54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2"/>
      <c r="AD1375" s="54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2"/>
      <c r="AD1376" s="54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2"/>
      <c r="AD1377" s="54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2"/>
      <c r="AD1378" s="54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2"/>
      <c r="AD1379" s="54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2"/>
      <c r="AD1380" s="54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2"/>
      <c r="AD1381" s="54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2"/>
      <c r="AD1382" s="54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2"/>
      <c r="AD1383" s="54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2"/>
      <c r="AD1384" s="54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2"/>
      <c r="AD1385" s="54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2"/>
      <c r="AD1386" s="54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2"/>
      <c r="AD1387" s="54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2"/>
      <c r="AD1388" s="54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2"/>
      <c r="AD1389" s="54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2"/>
      <c r="AD1390" s="54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2"/>
      <c r="AD1391" s="54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2"/>
      <c r="AD1392" s="54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2"/>
      <c r="AD1393" s="54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2"/>
      <c r="AD1394" s="54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2"/>
      <c r="AD1395" s="54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2"/>
      <c r="AD1396" s="54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2"/>
      <c r="AD1397" s="54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2"/>
      <c r="AD1398" s="54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2"/>
      <c r="AD1399" s="54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2"/>
      <c r="AD1400" s="54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2"/>
      <c r="AD1401" s="54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2"/>
      <c r="AD1402" s="54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2"/>
      <c r="AD1403" s="54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2"/>
      <c r="AD1404" s="54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2"/>
      <c r="AD1405" s="54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2"/>
      <c r="AD1406" s="54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2"/>
      <c r="AD1407" s="54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2"/>
      <c r="AD1408" s="54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2"/>
      <c r="AD1409" s="54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2"/>
      <c r="AD1410" s="54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2"/>
      <c r="AD1411" s="54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2"/>
      <c r="AD1412" s="54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2"/>
      <c r="AD1413" s="54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2"/>
      <c r="AD1414" s="54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2"/>
      <c r="AD1415" s="54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2"/>
      <c r="AD1416" s="54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2"/>
      <c r="AD1417" s="54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2"/>
      <c r="AD1418" s="54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2"/>
      <c r="AD1419" s="54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2"/>
      <c r="AD1420" s="54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2"/>
      <c r="AD1421" s="54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2"/>
      <c r="AD1422" s="54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2"/>
      <c r="AD1423" s="54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2"/>
      <c r="AD1424" s="54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2"/>
      <c r="AD1425" s="54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2"/>
      <c r="AD1426" s="54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2"/>
      <c r="AD1427" s="54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2"/>
      <c r="AD1428" s="54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2"/>
      <c r="AD1429" s="54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2"/>
      <c r="AD1430" s="54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2"/>
      <c r="AD1431" s="54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2"/>
      <c r="AD1432" s="54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2"/>
      <c r="AD1433" s="54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2"/>
      <c r="AD1434" s="54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2"/>
      <c r="AD1435" s="54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2"/>
      <c r="AD1436" s="54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2"/>
      <c r="AD1437" s="54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2"/>
      <c r="AD1438" s="54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2"/>
      <c r="AD1439" s="54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2"/>
      <c r="AD1440" s="54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2"/>
      <c r="AD1441" s="54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2"/>
      <c r="AD1442" s="54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2"/>
      <c r="AD1443" s="54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2"/>
      <c r="AD1444" s="54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2"/>
      <c r="AD1445" s="54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2"/>
      <c r="AD1446" s="54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2"/>
      <c r="AD1447" s="54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4"/>
      <c r="Z1448" s="5"/>
      <c r="AA1448"/>
      <c r="AB1448" s="372"/>
      <c r="AD1448" s="54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W1449" s="691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>
        <f>SUM(V9:V1448)</f>
        <v>20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4" activePane="bottomLeft" state="frozen"/>
      <selection activeCell="C29" sqref="C29"/>
      <selection pane="bottomLeft" activeCell="BO72" sqref="BO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3</v>
      </c>
      <c r="M1" s="302"/>
      <c r="N1" s="381" t="s">
        <v>161</v>
      </c>
      <c r="O1" s="302"/>
      <c r="P1" s="10"/>
      <c r="Q1" s="10"/>
      <c r="R1" s="304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143</v>
      </c>
      <c r="AK1" s="8"/>
      <c r="AL1" s="292">
        <f>$AJ$5+Relevés!$W$5</f>
        <v>54.3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0"/>
      <c r="BC2" s="8"/>
      <c r="BM2" s="53"/>
      <c r="BR2" s="53"/>
    </row>
    <row r="3" spans="1:71" ht="15.75" thickBot="1" x14ac:dyDescent="0.3">
      <c r="A3" s="258"/>
      <c r="B3" s="666"/>
      <c r="C3" s="8"/>
      <c r="D3" s="8"/>
      <c r="E3" s="8"/>
      <c r="F3" s="8"/>
      <c r="G3" s="8"/>
      <c r="H3" s="8"/>
      <c r="I3" s="8"/>
      <c r="J3" s="690" t="s">
        <v>244</v>
      </c>
      <c r="K3" s="8"/>
      <c r="L3" s="8"/>
      <c r="M3" s="8"/>
      <c r="N3" s="8"/>
      <c r="O3" s="8"/>
      <c r="P3" s="690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20.9</v>
      </c>
      <c r="AD3" s="381"/>
      <c r="AE3" s="8"/>
      <c r="AF3" s="115"/>
      <c r="AG3" s="709" t="str">
        <f>$C$5</f>
        <v>Février_2025</v>
      </c>
      <c r="AH3" s="710"/>
      <c r="AI3" s="285"/>
      <c r="AJ3" s="719" t="s">
        <v>17</v>
      </c>
      <c r="AK3" s="720"/>
      <c r="AL3" s="721"/>
      <c r="AM3" s="311"/>
      <c r="AN3" s="716" t="s">
        <v>37</v>
      </c>
      <c r="AO3" s="717"/>
      <c r="AP3" s="717"/>
      <c r="AQ3" s="717"/>
      <c r="AR3" s="718"/>
      <c r="AS3" s="311"/>
      <c r="AT3" s="286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1"/>
      <c r="BC3" s="8"/>
      <c r="BE3" s="53" t="s">
        <v>50</v>
      </c>
      <c r="BF3" s="90" t="s">
        <v>47</v>
      </c>
      <c r="BM3" s="53"/>
      <c r="BR3" t="s">
        <v>212</v>
      </c>
      <c r="BS3" s="289" t="s">
        <v>218</v>
      </c>
    </row>
    <row r="4" spans="1:71" ht="9" customHeight="1" thickTop="1" x14ac:dyDescent="0.25">
      <c r="A4" s="258"/>
      <c r="B4" s="655"/>
      <c r="C4" s="278"/>
      <c r="D4" s="16"/>
      <c r="E4" s="112"/>
      <c r="F4" s="113"/>
      <c r="G4" s="15"/>
      <c r="H4" s="114"/>
      <c r="I4" s="15"/>
      <c r="J4" s="293"/>
      <c r="K4" s="15"/>
      <c r="L4" s="113"/>
      <c r="M4" s="15"/>
      <c r="N4" s="114"/>
      <c r="O4" s="15"/>
      <c r="P4" s="293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2"/>
      <c r="BC4" s="8"/>
      <c r="BE4" s="36"/>
      <c r="BF4" s="36"/>
      <c r="BM4" s="53"/>
      <c r="BR4"/>
    </row>
    <row r="5" spans="1:71" x14ac:dyDescent="0.25">
      <c r="A5" s="258"/>
      <c r="B5" s="655"/>
      <c r="C5" s="279" t="s">
        <v>243</v>
      </c>
      <c r="D5" s="280"/>
      <c r="E5" s="116"/>
      <c r="F5" s="245" t="s">
        <v>35</v>
      </c>
      <c r="G5" s="246"/>
      <c r="H5" s="247" t="s">
        <v>43</v>
      </c>
      <c r="I5" s="246"/>
      <c r="J5" s="371" t="s">
        <v>41</v>
      </c>
      <c r="K5" s="17"/>
      <c r="L5" s="352">
        <f>BI75</f>
        <v>-4.5</v>
      </c>
      <c r="M5" s="354"/>
      <c r="N5" s="353" t="str">
        <f>VLOOKUP($BI$75,$BI$77:$BJ$88,2,0)</f>
        <v>Janvier</v>
      </c>
      <c r="O5" s="349"/>
      <c r="P5" s="246" t="s">
        <v>41</v>
      </c>
      <c r="Q5" s="318"/>
      <c r="R5" s="356">
        <f>BK75</f>
        <v>17.8</v>
      </c>
      <c r="S5" s="357"/>
      <c r="T5" s="358" t="str">
        <f>VLOOKUP($BK$75,$BK$77:$BL$88,2,0)</f>
        <v>Février</v>
      </c>
      <c r="U5" s="14"/>
      <c r="V5" s="8"/>
      <c r="W5" s="115"/>
      <c r="X5" s="711" t="str">
        <f>C5</f>
        <v>Février_2025</v>
      </c>
      <c r="Y5" s="712"/>
      <c r="Z5" s="17"/>
      <c r="AA5" s="713">
        <f ca="1">NOW()</f>
        <v>45712.484433564816</v>
      </c>
      <c r="AB5" s="714"/>
      <c r="AC5" s="715"/>
      <c r="AD5" s="19"/>
      <c r="AE5" s="8"/>
      <c r="AF5" s="117"/>
      <c r="AG5" s="701" t="s">
        <v>35</v>
      </c>
      <c r="AH5" s="702"/>
      <c r="AI5" s="287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5.9229166666666657</v>
      </c>
      <c r="BB5" s="663"/>
      <c r="BC5" s="8"/>
      <c r="BE5" s="53" t="s">
        <v>53</v>
      </c>
      <c r="BF5" s="90" t="s">
        <v>66</v>
      </c>
      <c r="BL5" s="55"/>
      <c r="BN5" s="55"/>
      <c r="BR5" s="53" t="s">
        <v>48</v>
      </c>
      <c r="BS5" s="90" t="s">
        <v>219</v>
      </c>
    </row>
    <row r="6" spans="1:71" ht="5.25" customHeight="1" x14ac:dyDescent="0.25">
      <c r="A6" s="258"/>
      <c r="B6" s="655"/>
      <c r="C6" s="137"/>
      <c r="D6" s="281"/>
      <c r="E6" s="17"/>
      <c r="F6" s="125"/>
      <c r="G6" s="20"/>
      <c r="H6" s="126"/>
      <c r="I6" s="20"/>
      <c r="J6" s="294"/>
      <c r="K6" s="20"/>
      <c r="L6" s="351"/>
      <c r="M6" s="17"/>
      <c r="N6" s="126"/>
      <c r="O6" s="20"/>
      <c r="P6" s="294"/>
      <c r="Q6" s="20"/>
      <c r="R6" s="355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7"/>
      <c r="AX6" s="137"/>
      <c r="AY6" s="118"/>
      <c r="AZ6" s="17"/>
      <c r="BA6" s="163"/>
      <c r="BB6" s="66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01" t="s">
        <v>36</v>
      </c>
      <c r="D7" s="702"/>
      <c r="E7" s="127"/>
      <c r="F7" s="203">
        <f>MIN(F$11:F66)</f>
        <v>0</v>
      </c>
      <c r="G7" s="17"/>
      <c r="H7" s="128" t="e">
        <f>VLOOKUP($F$7,$F$11:$Y$66,17,0)</f>
        <v>#N/A</v>
      </c>
      <c r="I7" s="17"/>
      <c r="J7" s="295"/>
      <c r="K7" s="17"/>
      <c r="L7" s="267">
        <f>MIN($L$11:$L$66)</f>
        <v>-2.6</v>
      </c>
      <c r="M7" s="268"/>
      <c r="N7" s="269">
        <f>VLOOKUP($L$7,$L$11:$Y$66,14,0)</f>
        <v>45691</v>
      </c>
      <c r="O7" s="268"/>
      <c r="P7" s="295"/>
      <c r="Q7" s="268"/>
      <c r="R7" s="270">
        <f>MAX(R$11:R66)</f>
        <v>17.8</v>
      </c>
      <c r="S7" s="268"/>
      <c r="T7" s="271">
        <f>VLOOKUP($R$7,$R$11:$Y$66,8,0)</f>
        <v>45694</v>
      </c>
      <c r="U7" s="14"/>
      <c r="V7" s="8"/>
      <c r="W7" s="117"/>
      <c r="X7" s="703" t="s">
        <v>103</v>
      </c>
      <c r="Y7" s="704"/>
      <c r="Z7" s="17"/>
      <c r="AA7" s="316" t="s">
        <v>87</v>
      </c>
      <c r="AB7" s="17"/>
      <c r="AC7" s="317" t="s">
        <v>88</v>
      </c>
      <c r="AD7" s="14"/>
      <c r="AE7" s="8"/>
      <c r="AF7" s="117"/>
      <c r="AG7" s="707">
        <f ca="1">TODAY()</f>
        <v>45712</v>
      </c>
      <c r="AH7" s="708"/>
      <c r="AI7" s="17"/>
      <c r="AJ7" s="164">
        <f>VLOOKUP($AJ$9,$AJ$11:$AY$66,16,0)</f>
        <v>45710</v>
      </c>
      <c r="AK7" s="17"/>
      <c r="AL7" s="312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7">
        <f ca="1">TODAY()</f>
        <v>45712</v>
      </c>
      <c r="AY7" s="708"/>
      <c r="AZ7" s="17"/>
      <c r="BA7" s="165">
        <f>VLOOKUP($BA$9,$BA$11:$BE$66,5,0)</f>
        <v>45692</v>
      </c>
      <c r="BB7" s="662"/>
      <c r="BC7" s="8"/>
      <c r="BE7" s="53" t="s">
        <v>117</v>
      </c>
      <c r="BF7" s="289" t="s">
        <v>116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7"/>
      <c r="D8" s="140"/>
      <c r="E8" s="127"/>
      <c r="F8" s="127"/>
      <c r="G8" s="17"/>
      <c r="H8" s="129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05"/>
      <c r="D9" s="706"/>
      <c r="E9" s="130"/>
      <c r="F9" s="204" t="s">
        <v>16</v>
      </c>
      <c r="G9" s="17"/>
      <c r="H9" s="131" t="e">
        <f>VLOOKUP($F$7,$F$11:$T$66,3,0)</f>
        <v>#N/A</v>
      </c>
      <c r="I9" s="17"/>
      <c r="J9" s="297" t="s">
        <v>74</v>
      </c>
      <c r="K9" s="17"/>
      <c r="L9" s="274" t="s">
        <v>1</v>
      </c>
      <c r="M9" s="268"/>
      <c r="N9" s="275">
        <f>VLOOKUP($L$7,$L$11:$N$66,3,0)</f>
        <v>0.35416666666666702</v>
      </c>
      <c r="O9" s="268"/>
      <c r="P9" s="297" t="s">
        <v>74</v>
      </c>
      <c r="Q9" s="268"/>
      <c r="R9" s="276" t="s">
        <v>3</v>
      </c>
      <c r="S9" s="268"/>
      <c r="T9" s="275">
        <f>VLOOKUP($R$7,$R$11:$T$66,3,0)</f>
        <v>1.1111111111111099E-2</v>
      </c>
      <c r="U9" s="14"/>
      <c r="V9" s="8"/>
      <c r="W9" s="117"/>
      <c r="X9" s="347">
        <f>BM75</f>
        <v>67.7</v>
      </c>
      <c r="Y9" s="347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3">
        <f>$BO$73+Relevés!W5</f>
        <v>216.49999999999997</v>
      </c>
      <c r="AH9" s="314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239</v>
      </c>
      <c r="AO9" s="17"/>
      <c r="AP9" s="160" t="s">
        <v>240</v>
      </c>
      <c r="AQ9" s="17"/>
      <c r="AR9" s="160" t="s">
        <v>241</v>
      </c>
      <c r="AS9" s="17"/>
      <c r="AT9" s="160" t="s">
        <v>242</v>
      </c>
      <c r="AU9" s="14"/>
      <c r="AV9" s="8"/>
      <c r="AW9" s="117"/>
      <c r="AX9" s="251" t="s">
        <v>41</v>
      </c>
      <c r="AY9" s="315">
        <f>$BR$73+$BA$5</f>
        <v>16.303472222222219</v>
      </c>
      <c r="AZ9" s="17"/>
      <c r="BA9" s="169">
        <f>MAX($BA$11:$BA$66)</f>
        <v>0.39027777777777778</v>
      </c>
      <c r="BB9" s="662"/>
      <c r="BC9" s="8"/>
      <c r="BE9" s="90"/>
      <c r="BF9" s="37"/>
      <c r="BH9" s="186" t="s">
        <v>67</v>
      </c>
      <c r="BI9" s="187" t="s">
        <v>68</v>
      </c>
      <c r="BJ9" s="188"/>
      <c r="BK9" s="188"/>
      <c r="BL9" s="188"/>
      <c r="BM9" s="189"/>
      <c r="BN9" s="189"/>
      <c r="BO9" s="190"/>
      <c r="BP9" s="190"/>
      <c r="BQ9" s="191"/>
      <c r="BS9" s="55"/>
    </row>
    <row r="10" spans="1:71" ht="25.5" customHeight="1" thickBot="1" x14ac:dyDescent="0.3">
      <c r="A10" s="258"/>
      <c r="B10" s="655"/>
      <c r="C10" s="63"/>
      <c r="D10" s="64"/>
      <c r="E10" s="120"/>
      <c r="F10" s="120"/>
      <c r="G10" s="120"/>
      <c r="H10" s="120"/>
      <c r="I10" s="120"/>
      <c r="J10" s="298"/>
      <c r="K10" s="64"/>
      <c r="L10" s="120"/>
      <c r="M10" s="120"/>
      <c r="N10" s="120"/>
      <c r="O10" s="120"/>
      <c r="P10" s="298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5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299" t="str">
        <f>IF(OR($L$1="",$L$11=""),"",IF($L$11&gt;$L$1,"»",IF($L$11&lt;$L$1,"¼","¹º")))</f>
        <v>¼</v>
      </c>
      <c r="K11" s="84"/>
      <c r="L11" s="266">
        <v>0.8</v>
      </c>
      <c r="M11" s="84"/>
      <c r="N11" s="148">
        <v>0.99305555555555602</v>
      </c>
      <c r="O11" s="84"/>
      <c r="P11" s="299" t="str">
        <f>IF(OR($R$1="",$R$11=""),"",IF($R$11&gt;$R$1,"»",IF($R$11&lt;$R$1,"¼","¹º")))</f>
        <v>¼</v>
      </c>
      <c r="Q11" s="84"/>
      <c r="R11" s="266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59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59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8"/>
      <c r="B12" s="655"/>
      <c r="C12" s="63"/>
      <c r="D12" s="64"/>
      <c r="E12" s="120"/>
      <c r="F12" s="120"/>
      <c r="G12" s="121"/>
      <c r="H12" s="121"/>
      <c r="I12" s="121"/>
      <c r="J12" s="300"/>
      <c r="K12" s="84"/>
      <c r="L12" s="64"/>
      <c r="M12" s="84"/>
      <c r="N12" s="84"/>
      <c r="O12" s="84"/>
      <c r="P12" s="300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59"/>
      <c r="AV12" s="8"/>
      <c r="AW12" s="66"/>
      <c r="AX12" s="63"/>
      <c r="AY12" s="64"/>
      <c r="AZ12" s="64"/>
      <c r="BA12" s="65"/>
      <c r="BB12" s="659"/>
      <c r="BC12" s="67"/>
      <c r="BD12" s="36"/>
      <c r="BE12" s="68"/>
      <c r="BF12" s="69"/>
    </row>
    <row r="13" spans="1:71" ht="27" customHeight="1" x14ac:dyDescent="0.25">
      <c r="A13" s="258"/>
      <c r="B13" s="655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299" t="str">
        <f>IF(OR(L11="",L13=""),"",IF(L13&gt;L11,"»",IF(L13&lt;L11,"¼","¹º")))</f>
        <v>¼</v>
      </c>
      <c r="K13" s="84"/>
      <c r="L13" s="266">
        <v>-1.6</v>
      </c>
      <c r="M13" s="84"/>
      <c r="N13" s="148">
        <v>0.18472222222222201</v>
      </c>
      <c r="O13" s="84"/>
      <c r="P13" s="299" t="str">
        <f>IF(OR(R11="",R13=""),"",IF(R13&gt;R11,"»",IF(R13&lt;R11,"¼","¹º")))</f>
        <v>¼</v>
      </c>
      <c r="Q13" s="84"/>
      <c r="R13" s="266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59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59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8"/>
      <c r="B14" s="655"/>
      <c r="C14" s="655"/>
      <c r="D14" s="655"/>
      <c r="E14" s="655"/>
      <c r="F14" s="655"/>
      <c r="G14" s="655"/>
      <c r="H14" s="655"/>
      <c r="I14" s="655"/>
      <c r="J14" s="656"/>
      <c r="K14" s="655"/>
      <c r="L14" s="655"/>
      <c r="M14" s="655"/>
      <c r="N14" s="655"/>
      <c r="O14" s="655"/>
      <c r="P14" s="656"/>
      <c r="Q14" s="655"/>
      <c r="R14" s="655"/>
      <c r="S14" s="655"/>
      <c r="T14" s="655"/>
      <c r="U14" s="658"/>
      <c r="V14" s="657"/>
      <c r="W14" s="655"/>
      <c r="X14" s="655"/>
      <c r="Y14" s="655"/>
      <c r="Z14" s="655"/>
      <c r="AA14" s="655"/>
      <c r="AB14" s="655"/>
      <c r="AC14" s="655"/>
      <c r="AD14" s="655"/>
      <c r="AE14" s="657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5"/>
      <c r="AQ14" s="655"/>
      <c r="AR14" s="655"/>
      <c r="AS14" s="655"/>
      <c r="AT14" s="655"/>
      <c r="AU14" s="655"/>
      <c r="AV14" s="683"/>
      <c r="AW14" s="655"/>
      <c r="AX14" s="655"/>
      <c r="AY14" s="655"/>
      <c r="AZ14" s="655"/>
      <c r="BA14" s="655"/>
      <c r="BB14" s="658"/>
      <c r="BC14" s="258"/>
      <c r="BE14" s="679"/>
      <c r="BF14" s="680"/>
    </row>
    <row r="15" spans="1:71" ht="27" customHeight="1" x14ac:dyDescent="0.25">
      <c r="A15" s="258"/>
      <c r="B15" s="655"/>
      <c r="C15" s="645" t="str">
        <f>PROPER(TEXT(D15,"JJJJ"))</f>
        <v>Lundi</v>
      </c>
      <c r="D15" s="646">
        <f>D13+1</f>
        <v>45691</v>
      </c>
      <c r="E15" s="650"/>
      <c r="F15" s="651"/>
      <c r="G15" s="652"/>
      <c r="H15" s="653"/>
      <c r="I15" s="652"/>
      <c r="J15" s="299" t="str">
        <f>IF(OR(L13="",L15=""),"",IF(L15&gt;L13,"»",IF(L15&lt;L13,"¼","¹º")))</f>
        <v>¼</v>
      </c>
      <c r="K15" s="84"/>
      <c r="L15" s="266">
        <v>-2.6</v>
      </c>
      <c r="M15" s="84"/>
      <c r="N15" s="148">
        <v>0.35416666666666702</v>
      </c>
      <c r="O15" s="84"/>
      <c r="P15" s="299" t="str">
        <f>IF(OR(R13="",R15=""),"",IF(R15&gt;R13,"»",IF(R15&lt;R13,"¼","¹º")))</f>
        <v>»</v>
      </c>
      <c r="Q15" s="84"/>
      <c r="R15" s="266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59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59"/>
      <c r="BC15" s="654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8"/>
      <c r="B16" s="655"/>
      <c r="C16" s="63"/>
      <c r="D16" s="64"/>
      <c r="E16" s="120"/>
      <c r="F16" s="120"/>
      <c r="G16" s="121"/>
      <c r="H16" s="121"/>
      <c r="I16" s="121"/>
      <c r="J16" s="300"/>
      <c r="K16" s="84"/>
      <c r="L16" s="64"/>
      <c r="M16" s="84"/>
      <c r="N16" s="84"/>
      <c r="O16" s="84"/>
      <c r="P16" s="300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59"/>
      <c r="AV16" s="8"/>
      <c r="AW16" s="66"/>
      <c r="AX16" s="63"/>
      <c r="AY16" s="64"/>
      <c r="AZ16" s="64"/>
      <c r="BA16" s="65"/>
      <c r="BB16" s="659"/>
      <c r="BC16" s="67"/>
      <c r="BD16" s="36"/>
      <c r="BE16" s="68"/>
      <c r="BF16" s="69"/>
    </row>
    <row r="17" spans="1:58" ht="27" customHeight="1" x14ac:dyDescent="0.25">
      <c r="A17" s="258"/>
      <c r="B17" s="655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299" t="str">
        <f>IF(OR(L15="",L17=""),"",IF(L17&gt;L15,"»",IF(L17&lt;L15,"¼","¹º")))</f>
        <v>»</v>
      </c>
      <c r="K17" s="84"/>
      <c r="L17" s="266">
        <v>-1.5</v>
      </c>
      <c r="M17" s="84"/>
      <c r="N17" s="148">
        <v>0.35416666666666702</v>
      </c>
      <c r="O17" s="84"/>
      <c r="P17" s="299" t="str">
        <f>IF(OR(R15="",R17=""),"",IF(R17&gt;R15,"»",IF(R17&lt;R15,"¼","¹º")))</f>
        <v>»</v>
      </c>
      <c r="Q17" s="84"/>
      <c r="R17" s="266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59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59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8"/>
      <c r="B18" s="655"/>
      <c r="C18" s="63"/>
      <c r="D18" s="64"/>
      <c r="E18" s="120"/>
      <c r="F18" s="120"/>
      <c r="G18" s="121"/>
      <c r="H18" s="121"/>
      <c r="I18" s="121"/>
      <c r="J18" s="300"/>
      <c r="K18" s="84"/>
      <c r="L18" s="64"/>
      <c r="M18" s="84"/>
      <c r="N18" s="84"/>
      <c r="O18" s="84"/>
      <c r="P18" s="300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59"/>
      <c r="AV18" s="8"/>
      <c r="AW18" s="66"/>
      <c r="AX18" s="63"/>
      <c r="AY18" s="64"/>
      <c r="AZ18" s="64"/>
      <c r="BA18" s="65"/>
      <c r="BB18" s="659"/>
      <c r="BC18" s="67"/>
      <c r="BD18" s="36"/>
      <c r="BE18" s="82"/>
      <c r="BF18" s="81"/>
    </row>
    <row r="19" spans="1:58" ht="27" customHeight="1" x14ac:dyDescent="0.25">
      <c r="A19" s="258"/>
      <c r="B19" s="655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299" t="str">
        <f>IF(OR(L17="",L19=""),"",IF(L19&gt;L17,"»",IF(L19&lt;L17,"¼","¹º")))</f>
        <v>»</v>
      </c>
      <c r="K19" s="84"/>
      <c r="L19" s="266">
        <v>4.0999999999999996</v>
      </c>
      <c r="M19" s="84"/>
      <c r="N19" s="148">
        <v>0.27013888888888898</v>
      </c>
      <c r="O19" s="84"/>
      <c r="P19" s="299" t="str">
        <f>IF(OR(R17="",R19=""),"",IF(R19&gt;R17,"»",IF(R19&lt;R17,"¼","¹º")))</f>
        <v>¼</v>
      </c>
      <c r="Q19" s="84"/>
      <c r="R19" s="266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59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59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8"/>
      <c r="B20" s="655"/>
      <c r="C20" s="63"/>
      <c r="D20" s="64"/>
      <c r="E20" s="120"/>
      <c r="F20" s="120"/>
      <c r="G20" s="121"/>
      <c r="H20" s="121"/>
      <c r="I20" s="121"/>
      <c r="J20" s="300"/>
      <c r="K20" s="84"/>
      <c r="L20" s="64"/>
      <c r="M20" s="84"/>
      <c r="N20" s="84"/>
      <c r="O20" s="84"/>
      <c r="P20" s="300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59"/>
      <c r="AV20" s="8"/>
      <c r="AW20" s="66"/>
      <c r="AX20" s="63"/>
      <c r="AY20" s="64"/>
      <c r="AZ20" s="64"/>
      <c r="BA20" s="65"/>
      <c r="BB20" s="659"/>
      <c r="BC20" s="67"/>
      <c r="BD20" s="36"/>
      <c r="BE20" s="68"/>
      <c r="BF20" s="69"/>
    </row>
    <row r="21" spans="1:58" ht="27" customHeight="1" x14ac:dyDescent="0.25">
      <c r="A21" s="258"/>
      <c r="B21" s="655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299" t="str">
        <f>IF(OR(L19="",L21=""),"",IF(L21&gt;L19,"»",IF(L21&lt;L19,"¼","¹º")))</f>
        <v>¹º</v>
      </c>
      <c r="K21" s="84"/>
      <c r="L21" s="266">
        <v>4.0999999999999996</v>
      </c>
      <c r="M21" s="84"/>
      <c r="N21" s="148">
        <v>0.74513888888888902</v>
      </c>
      <c r="O21" s="84"/>
      <c r="P21" s="299" t="str">
        <f>IF(OR(R19="",R21=""),"",IF(R21&gt;R19,"»",IF(R21&lt;R19,"¼","¹º")))</f>
        <v>»</v>
      </c>
      <c r="Q21" s="84"/>
      <c r="R21" s="266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59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59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8"/>
      <c r="B22" s="655"/>
      <c r="C22" s="63"/>
      <c r="D22" s="64"/>
      <c r="E22" s="120"/>
      <c r="F22" s="120"/>
      <c r="G22" s="121"/>
      <c r="H22" s="121"/>
      <c r="I22" s="121"/>
      <c r="J22" s="300"/>
      <c r="K22" s="84"/>
      <c r="L22" s="64"/>
      <c r="M22" s="84"/>
      <c r="N22" s="84"/>
      <c r="O22" s="84"/>
      <c r="P22" s="300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59"/>
      <c r="AV22" s="8"/>
      <c r="AW22" s="66"/>
      <c r="AX22" s="63"/>
      <c r="AY22" s="64"/>
      <c r="AZ22" s="64"/>
      <c r="BA22" s="65"/>
      <c r="BB22" s="659"/>
      <c r="BC22" s="67"/>
      <c r="BD22" s="36"/>
      <c r="BE22" s="68"/>
      <c r="BF22" s="69"/>
    </row>
    <row r="23" spans="1:58" ht="27" customHeight="1" x14ac:dyDescent="0.25">
      <c r="A23" s="258"/>
      <c r="B23" s="655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299" t="str">
        <f>IF(OR(L21="",L23=""),"",IF(L23&gt;L21,"»",IF(L23&lt;L21,"¼","¹º")))</f>
        <v>¼</v>
      </c>
      <c r="K23" s="84"/>
      <c r="L23" s="266">
        <v>2.5</v>
      </c>
      <c r="M23" s="84"/>
      <c r="N23" s="148">
        <v>0.969444444444444</v>
      </c>
      <c r="O23" s="84"/>
      <c r="P23" s="299" t="str">
        <f>IF(OR(R21="",R23=""),"",IF(R23&gt;R21,"»",IF(R23&lt;R21,"¼","¹º")))</f>
        <v>¼</v>
      </c>
      <c r="Q23" s="84"/>
      <c r="R23" s="266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59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59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8"/>
      <c r="B24" s="655"/>
      <c r="C24" s="63"/>
      <c r="D24" s="64"/>
      <c r="E24" s="120"/>
      <c r="F24" s="120"/>
      <c r="G24" s="121"/>
      <c r="H24" s="121"/>
      <c r="I24" s="121"/>
      <c r="J24" s="300"/>
      <c r="K24" s="84"/>
      <c r="L24" s="64"/>
      <c r="M24" s="84"/>
      <c r="N24" s="84"/>
      <c r="O24" s="84"/>
      <c r="P24" s="300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59"/>
      <c r="AV24" s="8"/>
      <c r="AW24" s="66"/>
      <c r="AX24" s="63"/>
      <c r="AY24" s="64"/>
      <c r="AZ24" s="64"/>
      <c r="BA24" s="65"/>
      <c r="BB24" s="659"/>
      <c r="BC24" s="67"/>
      <c r="BD24" s="36"/>
      <c r="BE24" s="82"/>
      <c r="BF24" s="81"/>
    </row>
    <row r="25" spans="1:58" ht="27" customHeight="1" x14ac:dyDescent="0.25">
      <c r="A25" s="258"/>
      <c r="B25" s="655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299" t="str">
        <f>IF(OR(L23="",L25=""),"",IF(L25&gt;L23,"»",IF(L25&lt;L23,"¼","¹º")))</f>
        <v>¼</v>
      </c>
      <c r="K25" s="84"/>
      <c r="L25" s="266">
        <v>2.4</v>
      </c>
      <c r="M25" s="84"/>
      <c r="N25" s="148">
        <v>5.83333333333333E-2</v>
      </c>
      <c r="O25" s="84"/>
      <c r="P25" s="299" t="str">
        <f>IF(OR(R23="",R25=""),"",IF(R25&gt;R23,"»",IF(R25&lt;R23,"¼","¹º")))</f>
        <v>»</v>
      </c>
      <c r="Q25" s="84"/>
      <c r="R25" s="266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59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59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8"/>
      <c r="B26" s="655"/>
      <c r="C26" s="63"/>
      <c r="D26" s="64"/>
      <c r="E26" s="120"/>
      <c r="F26" s="120"/>
      <c r="G26" s="121"/>
      <c r="H26" s="121"/>
      <c r="I26" s="121"/>
      <c r="J26" s="300"/>
      <c r="K26" s="84"/>
      <c r="L26" s="64"/>
      <c r="M26" s="84"/>
      <c r="N26" s="84"/>
      <c r="O26" s="84"/>
      <c r="P26" s="300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59"/>
      <c r="AV26" s="8"/>
      <c r="AW26" s="66"/>
      <c r="AX26" s="63"/>
      <c r="AY26" s="64"/>
      <c r="AZ26" s="64"/>
      <c r="BA26" s="65"/>
      <c r="BB26" s="659"/>
      <c r="BC26" s="67"/>
      <c r="BD26" s="36"/>
      <c r="BE26" s="82"/>
      <c r="BF26" s="81"/>
    </row>
    <row r="27" spans="1:58" ht="27" customHeight="1" x14ac:dyDescent="0.25">
      <c r="A27" s="258"/>
      <c r="B27" s="655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299" t="str">
        <f>IF(OR(L25="",L27=""),"",IF(L27&gt;L25,"»",IF(L27&lt;L25,"¼","¹º")))</f>
        <v>»</v>
      </c>
      <c r="K27" s="84"/>
      <c r="L27" s="266">
        <v>2.9</v>
      </c>
      <c r="M27" s="84"/>
      <c r="N27" s="148">
        <v>7.4305555555555597E-2</v>
      </c>
      <c r="O27" s="84"/>
      <c r="P27" s="299" t="str">
        <f>IF(OR(R25="",R27=""),"",IF(R27&gt;R25,"»",IF(R27&lt;R25,"¼","¹º")))</f>
        <v>¼</v>
      </c>
      <c r="Q27" s="84"/>
      <c r="R27" s="266">
        <v>8.1</v>
      </c>
      <c r="S27" s="84"/>
      <c r="T27" s="148">
        <v>3.125E-2</v>
      </c>
      <c r="U27" s="671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59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59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8"/>
      <c r="B28" s="655"/>
      <c r="C28" s="655"/>
      <c r="D28" s="655"/>
      <c r="E28" s="655"/>
      <c r="F28" s="655"/>
      <c r="G28" s="655"/>
      <c r="H28" s="655"/>
      <c r="I28" s="655"/>
      <c r="J28" s="656"/>
      <c r="K28" s="655"/>
      <c r="L28" s="655"/>
      <c r="M28" s="655"/>
      <c r="N28" s="655"/>
      <c r="O28" s="655"/>
      <c r="P28" s="656"/>
      <c r="Q28" s="655"/>
      <c r="R28" s="655"/>
      <c r="S28" s="655"/>
      <c r="T28" s="655"/>
      <c r="U28" s="658"/>
      <c r="V28" s="657"/>
      <c r="W28" s="655"/>
      <c r="X28" s="655"/>
      <c r="Y28" s="655"/>
      <c r="Z28" s="655"/>
      <c r="AA28" s="655"/>
      <c r="AB28" s="655"/>
      <c r="AC28" s="655"/>
      <c r="AD28" s="655"/>
      <c r="AE28" s="657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5"/>
      <c r="AQ28" s="655"/>
      <c r="AR28" s="655"/>
      <c r="AS28" s="655"/>
      <c r="AT28" s="655"/>
      <c r="AU28" s="655"/>
      <c r="AV28" s="683"/>
      <c r="AW28" s="655"/>
      <c r="AX28" s="655"/>
      <c r="AY28" s="655"/>
      <c r="AZ28" s="655"/>
      <c r="BA28" s="655"/>
      <c r="BB28" s="658"/>
      <c r="BC28" s="258"/>
      <c r="BE28" s="679"/>
      <c r="BF28" s="680"/>
    </row>
    <row r="29" spans="1:58" ht="27" customHeight="1" x14ac:dyDescent="0.25">
      <c r="A29" s="258"/>
      <c r="B29" s="655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299" t="str">
        <f>IF(OR(L27="",L29=""),"",IF(L29&gt;L27,"»",IF(L29&lt;L27,"¼","¹º")))</f>
        <v>¼</v>
      </c>
      <c r="K29" s="84"/>
      <c r="L29" s="266">
        <v>2.5</v>
      </c>
      <c r="M29" s="84"/>
      <c r="N29" s="148">
        <v>0.88333333333333297</v>
      </c>
      <c r="O29" s="84"/>
      <c r="P29" s="299" t="str">
        <f>IF(OR(R27="",R29=""),"",IF(R29&gt;R27,"»",IF(R29&lt;R27,"¼","¹º")))</f>
        <v>»</v>
      </c>
      <c r="Q29" s="84"/>
      <c r="R29" s="266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59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59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8"/>
      <c r="B30" s="655"/>
      <c r="C30" s="63"/>
      <c r="D30" s="64"/>
      <c r="E30" s="120"/>
      <c r="F30" s="121"/>
      <c r="G30" s="121"/>
      <c r="H30" s="121"/>
      <c r="I30" s="121"/>
      <c r="J30" s="300"/>
      <c r="K30" s="84"/>
      <c r="L30" s="84"/>
      <c r="M30" s="84"/>
      <c r="N30" s="84"/>
      <c r="O30" s="84"/>
      <c r="P30" s="300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59"/>
      <c r="AV30" s="8"/>
      <c r="AW30" s="66"/>
      <c r="AX30" s="63"/>
      <c r="AY30" s="64"/>
      <c r="AZ30" s="64"/>
      <c r="BA30" s="65"/>
      <c r="BB30" s="659"/>
      <c r="BC30" s="22"/>
      <c r="BD30" s="36"/>
      <c r="BE30" s="679"/>
      <c r="BF30" s="681"/>
    </row>
    <row r="31" spans="1:58" ht="27" customHeight="1" x14ac:dyDescent="0.25">
      <c r="A31" s="258"/>
      <c r="B31" s="655"/>
      <c r="C31" s="685" t="str">
        <f>PROPER(TEXT(D31,"JJJJ"))</f>
        <v>Mardi</v>
      </c>
      <c r="D31" s="686">
        <f>$D29+1</f>
        <v>45699</v>
      </c>
      <c r="E31" s="120"/>
      <c r="F31" s="132"/>
      <c r="G31" s="121"/>
      <c r="H31" s="133"/>
      <c r="I31" s="121"/>
      <c r="J31" s="299" t="str">
        <f>IF(OR(L29="",L31=""),"",IF(L31&gt;L29,"»",IF(L31&lt;L29,"¼","¹º")))</f>
        <v>¼</v>
      </c>
      <c r="K31" s="84"/>
      <c r="L31" s="266">
        <v>1.4</v>
      </c>
      <c r="M31" s="84"/>
      <c r="N31" s="148">
        <v>0.15208333333333299</v>
      </c>
      <c r="O31" s="84"/>
      <c r="P31" s="299" t="str">
        <f>IF(OR(R29="",R31=""),"",IF(R31&gt;R29,"»",IF(R31&lt;R29,"¼","¹º")))</f>
        <v>»</v>
      </c>
      <c r="Q31" s="84"/>
      <c r="R31" s="266">
        <v>9.8000000000000007</v>
      </c>
      <c r="S31" s="84"/>
      <c r="T31" s="148">
        <v>0.72638888888888897</v>
      </c>
      <c r="U31" s="21"/>
      <c r="V31" s="67"/>
      <c r="W31" s="66"/>
      <c r="X31" s="685" t="str">
        <f>$C31</f>
        <v>Mardi</v>
      </c>
      <c r="Y31" s="686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5" t="str">
        <f>$C31</f>
        <v>Mardi</v>
      </c>
      <c r="AH31" s="686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59"/>
      <c r="AV31" s="8"/>
      <c r="AW31" s="66"/>
      <c r="AX31" s="685" t="str">
        <f>$C31</f>
        <v>Mardi</v>
      </c>
      <c r="AY31" s="686">
        <f>$D31</f>
        <v>45699</v>
      </c>
      <c r="AZ31" s="64"/>
      <c r="BA31" s="148">
        <v>0.10833333333333334</v>
      </c>
      <c r="BB31" s="659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8"/>
      <c r="B32" s="655"/>
      <c r="C32" s="63"/>
      <c r="D32" s="64"/>
      <c r="E32" s="120"/>
      <c r="F32" s="120"/>
      <c r="G32" s="121"/>
      <c r="H32" s="121"/>
      <c r="I32" s="121"/>
      <c r="J32" s="300"/>
      <c r="K32" s="84"/>
      <c r="L32" s="64"/>
      <c r="M32" s="84"/>
      <c r="N32" s="84"/>
      <c r="O32" s="84"/>
      <c r="P32" s="300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59"/>
      <c r="AV32" s="8"/>
      <c r="AW32" s="66"/>
      <c r="AX32" s="63"/>
      <c r="AY32" s="64"/>
      <c r="AZ32" s="64"/>
      <c r="BA32" s="65"/>
      <c r="BB32" s="659"/>
      <c r="BC32" s="67"/>
      <c r="BD32" s="36"/>
      <c r="BE32" s="82"/>
      <c r="BF32" s="81"/>
    </row>
    <row r="33" spans="1:58" ht="27" customHeight="1" x14ac:dyDescent="0.25">
      <c r="A33" s="258"/>
      <c r="B33" s="655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299" t="str">
        <f>IF(OR(L31="",L33=""),"",IF(L33&gt;L31,"»",IF(L33&lt;L31,"¼","¹º")))</f>
        <v>»</v>
      </c>
      <c r="K33" s="84"/>
      <c r="L33" s="266">
        <v>6.2</v>
      </c>
      <c r="M33" s="84"/>
      <c r="N33" s="148">
        <v>0.99236111111111103</v>
      </c>
      <c r="O33" s="84"/>
      <c r="P33" s="299" t="str">
        <f>IF(OR(R31="",R33=""),"",IF(R33&gt;R31,"»",IF(R33&lt;R31,"¼","¹º")))</f>
        <v>»</v>
      </c>
      <c r="Q33" s="84"/>
      <c r="R33" s="266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59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59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8"/>
      <c r="B34" s="655"/>
      <c r="C34" s="63"/>
      <c r="D34" s="64"/>
      <c r="E34" s="120"/>
      <c r="F34" s="120"/>
      <c r="G34" s="121"/>
      <c r="H34" s="121"/>
      <c r="I34" s="121"/>
      <c r="J34" s="300"/>
      <c r="K34" s="84"/>
      <c r="L34" s="64"/>
      <c r="M34" s="84"/>
      <c r="N34" s="84"/>
      <c r="O34" s="84"/>
      <c r="P34" s="300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9"/>
      <c r="AV34" s="8"/>
      <c r="AW34" s="66"/>
      <c r="AX34" s="63"/>
      <c r="AY34" s="64"/>
      <c r="AZ34" s="64"/>
      <c r="BA34" s="65"/>
      <c r="BB34" s="659"/>
      <c r="BC34" s="67"/>
      <c r="BD34" s="36"/>
      <c r="BE34" s="68"/>
      <c r="BF34" s="69"/>
    </row>
    <row r="35" spans="1:58" ht="27" customHeight="1" x14ac:dyDescent="0.25">
      <c r="A35" s="258"/>
      <c r="B35" s="655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299" t="str">
        <f>IF(OR(L33="",L35=""),"",IF(L35&gt;L33,"»",IF(L35&lt;L33,"¼","¹º")))</f>
        <v>¼</v>
      </c>
      <c r="K35" s="84"/>
      <c r="L35" s="266">
        <v>5.2</v>
      </c>
      <c r="M35" s="84"/>
      <c r="N35" s="148">
        <v>3.19444444444444E-2</v>
      </c>
      <c r="O35" s="84"/>
      <c r="P35" s="299" t="str">
        <f>IF(OR(R33="",R35=""),"",IF(R35&gt;R33,"»",IF(R35&lt;R33,"¼","¹º")))</f>
        <v>¼</v>
      </c>
      <c r="Q35" s="84"/>
      <c r="R35" s="266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59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59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8"/>
      <c r="B36" s="655"/>
      <c r="C36" s="63"/>
      <c r="D36" s="64"/>
      <c r="E36" s="120"/>
      <c r="F36" s="120"/>
      <c r="G36" s="121"/>
      <c r="H36" s="121"/>
      <c r="I36" s="121"/>
      <c r="J36" s="300"/>
      <c r="K36" s="84"/>
      <c r="L36" s="64"/>
      <c r="M36" s="84"/>
      <c r="N36" s="84"/>
      <c r="O36" s="84"/>
      <c r="P36" s="300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59"/>
      <c r="AV36" s="8"/>
      <c r="AW36" s="66"/>
      <c r="AX36" s="63"/>
      <c r="AY36" s="64"/>
      <c r="AZ36" s="64"/>
      <c r="BA36" s="65"/>
      <c r="BB36" s="659"/>
      <c r="BC36" s="67"/>
      <c r="BD36" s="36"/>
      <c r="BE36" s="68"/>
      <c r="BF36" s="69"/>
    </row>
    <row r="37" spans="1:58" ht="27" customHeight="1" x14ac:dyDescent="0.25">
      <c r="A37" s="258"/>
      <c r="B37" s="655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299" t="str">
        <f>IF(OR(L35="",L37=""),"",IF(L37&gt;L35,"»",IF(L37&lt;L35,"¼","¹º")))</f>
        <v>¼</v>
      </c>
      <c r="K37" s="84"/>
      <c r="L37" s="266">
        <v>4.4000000000000004</v>
      </c>
      <c r="M37" s="84"/>
      <c r="N37" s="148">
        <v>0.98611111111111105</v>
      </c>
      <c r="O37" s="84"/>
      <c r="P37" s="299" t="str">
        <f>IF(OR(R35="",R37=""),"",IF(R37&gt;R35,"»",IF(R37&lt;R35,"¼","¹º")))</f>
        <v>¼</v>
      </c>
      <c r="Q37" s="84"/>
      <c r="R37" s="266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59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59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8"/>
      <c r="B38" s="655"/>
      <c r="C38" s="63"/>
      <c r="D38" s="64"/>
      <c r="E38" s="120"/>
      <c r="F38" s="120"/>
      <c r="G38" s="121"/>
      <c r="H38" s="121"/>
      <c r="I38" s="121"/>
      <c r="J38" s="300"/>
      <c r="K38" s="84"/>
      <c r="L38" s="64"/>
      <c r="M38" s="84"/>
      <c r="N38" s="84"/>
      <c r="O38" s="84"/>
      <c r="P38" s="300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59"/>
      <c r="AV38" s="8"/>
      <c r="AW38" s="66"/>
      <c r="AX38" s="63"/>
      <c r="AY38" s="64"/>
      <c r="AZ38" s="64"/>
      <c r="BA38" s="65"/>
      <c r="BB38" s="659"/>
      <c r="BC38" s="67"/>
      <c r="BD38" s="36"/>
      <c r="BE38" s="82"/>
      <c r="BF38" s="81"/>
    </row>
    <row r="39" spans="1:58" ht="27" customHeight="1" x14ac:dyDescent="0.25">
      <c r="A39" s="258"/>
      <c r="B39" s="655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299" t="str">
        <f>IF(OR(L37="",L39=""),"",IF(L39&gt;L37,"»",IF(L39&lt;L37,"¼","¹º")))</f>
        <v>¼</v>
      </c>
      <c r="K39" s="84"/>
      <c r="L39" s="266">
        <v>1.8</v>
      </c>
      <c r="M39" s="84"/>
      <c r="N39" s="148">
        <v>0.35</v>
      </c>
      <c r="O39" s="84"/>
      <c r="P39" s="299" t="str">
        <f>IF(OR(R37="",R39=""),"",IF(R39&gt;R37,"»",IF(R39&lt;R37,"¼","¹º")))</f>
        <v>»</v>
      </c>
      <c r="Q39" s="84"/>
      <c r="R39" s="266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59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59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8"/>
      <c r="B40" s="655"/>
      <c r="C40" s="63"/>
      <c r="D40" s="64"/>
      <c r="E40" s="120"/>
      <c r="F40" s="120"/>
      <c r="G40" s="121"/>
      <c r="H40" s="121"/>
      <c r="I40" s="121"/>
      <c r="J40" s="300"/>
      <c r="K40" s="84"/>
      <c r="L40" s="64"/>
      <c r="M40" s="84"/>
      <c r="N40" s="84"/>
      <c r="O40" s="84"/>
      <c r="P40" s="300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59"/>
      <c r="AV40" s="8"/>
      <c r="AW40" s="66"/>
      <c r="AX40" s="63"/>
      <c r="AY40" s="64"/>
      <c r="AZ40" s="64"/>
      <c r="BA40" s="65"/>
      <c r="BB40" s="659"/>
      <c r="BC40" s="67"/>
      <c r="BD40" s="36"/>
      <c r="BE40" s="68"/>
      <c r="BF40" s="69"/>
    </row>
    <row r="41" spans="1:58" ht="27" customHeight="1" x14ac:dyDescent="0.25">
      <c r="A41" s="258"/>
      <c r="B41" s="655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299" t="str">
        <f>IF(OR(L39="",L41=""),"",IF(L41&gt;L39,"»",IF(L41&lt;L39,"¼","¹º")))</f>
        <v>¼</v>
      </c>
      <c r="K41" s="84"/>
      <c r="L41" s="266">
        <v>1.2</v>
      </c>
      <c r="M41" s="84"/>
      <c r="N41" s="148">
        <v>0.25833333333333303</v>
      </c>
      <c r="O41" s="84"/>
      <c r="P41" s="299" t="str">
        <f>IF(OR(R39="",R41=""),"",IF(R41&gt;R39,"»",IF(R41&lt;R39,"¼","¹º")))</f>
        <v>¼</v>
      </c>
      <c r="Q41" s="84"/>
      <c r="R41" s="266">
        <v>11.8</v>
      </c>
      <c r="S41" s="84"/>
      <c r="T41" s="148">
        <v>0.72083333333333299</v>
      </c>
      <c r="U41" s="671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59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59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8"/>
      <c r="B42" s="655"/>
      <c r="C42" s="655"/>
      <c r="D42" s="655"/>
      <c r="E42" s="655"/>
      <c r="F42" s="655"/>
      <c r="G42" s="655"/>
      <c r="H42" s="655"/>
      <c r="I42" s="655"/>
      <c r="J42" s="656"/>
      <c r="K42" s="655"/>
      <c r="L42" s="655"/>
      <c r="M42" s="655"/>
      <c r="N42" s="655"/>
      <c r="O42" s="655"/>
      <c r="P42" s="656"/>
      <c r="Q42" s="655"/>
      <c r="R42" s="655"/>
      <c r="S42" s="655"/>
      <c r="T42" s="655"/>
      <c r="U42" s="658"/>
      <c r="V42" s="657"/>
      <c r="W42" s="655"/>
      <c r="X42" s="655"/>
      <c r="Y42" s="655"/>
      <c r="Z42" s="655"/>
      <c r="AA42" s="655"/>
      <c r="AB42" s="655"/>
      <c r="AC42" s="655"/>
      <c r="AD42" s="655"/>
      <c r="AE42" s="657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5"/>
      <c r="AQ42" s="655"/>
      <c r="AR42" s="655"/>
      <c r="AS42" s="655"/>
      <c r="AT42" s="655"/>
      <c r="AU42" s="655"/>
      <c r="AV42" s="657"/>
      <c r="AW42" s="655"/>
      <c r="AX42" s="655"/>
      <c r="AY42" s="655"/>
      <c r="AZ42" s="655"/>
      <c r="BA42" s="655"/>
      <c r="BB42" s="658"/>
      <c r="BC42" s="258"/>
      <c r="BE42" s="679"/>
      <c r="BF42" s="680"/>
    </row>
    <row r="43" spans="1:58" ht="27" customHeight="1" x14ac:dyDescent="0.25">
      <c r="A43" s="258"/>
      <c r="B43" s="655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299" t="str">
        <f>IF(OR(L41="",L43=""),"",IF(L43&gt;L41,"»",IF(L43&lt;L41,"¼","¹º")))</f>
        <v>»</v>
      </c>
      <c r="K43" s="84"/>
      <c r="L43" s="266">
        <v>2.4</v>
      </c>
      <c r="M43" s="84"/>
      <c r="N43" s="148">
        <v>0.27361111111111103</v>
      </c>
      <c r="O43" s="84"/>
      <c r="P43" s="299" t="str">
        <f>IF(OR(R41="",R43=""),"",IF(R43&gt;R41,"»",IF(R43&lt;R41,"¼","¹º")))</f>
        <v>»</v>
      </c>
      <c r="Q43" s="84"/>
      <c r="R43" s="266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59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59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8"/>
      <c r="B44" s="655"/>
      <c r="C44" s="63"/>
      <c r="D44" s="64"/>
      <c r="E44" s="120"/>
      <c r="F44" s="120"/>
      <c r="G44" s="121"/>
      <c r="H44" s="121"/>
      <c r="I44" s="121"/>
      <c r="J44" s="300"/>
      <c r="K44" s="84"/>
      <c r="L44" s="64"/>
      <c r="M44" s="84"/>
      <c r="N44" s="84"/>
      <c r="O44" s="84"/>
      <c r="P44" s="300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59"/>
      <c r="AV44" s="8"/>
      <c r="AW44" s="66"/>
      <c r="AX44" s="63"/>
      <c r="AY44" s="64"/>
      <c r="AZ44" s="64"/>
      <c r="BA44" s="65"/>
      <c r="BB44" s="659"/>
      <c r="BC44" s="67"/>
      <c r="BD44" s="36"/>
      <c r="BE44" s="82"/>
      <c r="BF44" s="81"/>
    </row>
    <row r="45" spans="1:58" ht="27" customHeight="1" x14ac:dyDescent="0.25">
      <c r="A45" s="258"/>
      <c r="B45" s="655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299" t="str">
        <f>IF(OR(L43="",L45=""),"",IF(L45&gt;L43,"»",IF(L45&lt;L43,"¼","¹º")))</f>
        <v>»</v>
      </c>
      <c r="K45" s="84"/>
      <c r="L45" s="266">
        <v>2.7</v>
      </c>
      <c r="M45" s="84"/>
      <c r="N45" s="148">
        <v>0.13472222222222199</v>
      </c>
      <c r="O45" s="84"/>
      <c r="P45" s="299" t="str">
        <f>IF(OR(R43="",R45=""),"",IF(R45&gt;R43,"»",IF(R45&lt;R43,"¼","¹º")))</f>
        <v>»</v>
      </c>
      <c r="Q45" s="84"/>
      <c r="R45" s="266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59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59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8"/>
      <c r="B46" s="655"/>
      <c r="C46" s="63"/>
      <c r="D46" s="64"/>
      <c r="E46" s="120"/>
      <c r="F46" s="120"/>
      <c r="G46" s="121"/>
      <c r="H46" s="121"/>
      <c r="I46" s="121"/>
      <c r="J46" s="300"/>
      <c r="K46" s="84"/>
      <c r="L46" s="64"/>
      <c r="M46" s="84"/>
      <c r="N46" s="84"/>
      <c r="O46" s="84"/>
      <c r="P46" s="300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9"/>
      <c r="AV46" s="8"/>
      <c r="AW46" s="66"/>
      <c r="AX46" s="63"/>
      <c r="AY46" s="64"/>
      <c r="AZ46" s="64"/>
      <c r="BA46" s="65"/>
      <c r="BB46" s="659"/>
      <c r="BC46" s="67"/>
      <c r="BD46" s="36"/>
      <c r="BE46" s="68"/>
      <c r="BF46" s="69"/>
    </row>
    <row r="47" spans="1:58" ht="27" customHeight="1" x14ac:dyDescent="0.25">
      <c r="A47" s="258"/>
      <c r="B47" s="655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299" t="str">
        <f>IF(OR(L45="",L47=""),"",IF(L47&gt;L45,"»",IF(L47&lt;L45,"¼","¹º")))</f>
        <v>»</v>
      </c>
      <c r="K47" s="84"/>
      <c r="L47" s="266">
        <v>5.0999999999999996</v>
      </c>
      <c r="M47" s="84"/>
      <c r="N47" s="148">
        <v>0.163194444444444</v>
      </c>
      <c r="O47" s="84"/>
      <c r="P47" s="299" t="str">
        <f>IF(OR(R45="",R47=""),"",IF(R47&gt;R45,"»",IF(R47&lt;R45,"¼","¹º")))</f>
        <v>»</v>
      </c>
      <c r="Q47" s="84"/>
      <c r="R47" s="266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59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59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8"/>
      <c r="B48" s="655"/>
      <c r="C48" s="63"/>
      <c r="D48" s="64"/>
      <c r="E48" s="120"/>
      <c r="F48" s="120"/>
      <c r="G48" s="121"/>
      <c r="H48" s="121"/>
      <c r="I48" s="121"/>
      <c r="J48" s="300"/>
      <c r="K48" s="84"/>
      <c r="L48" s="64"/>
      <c r="M48" s="84"/>
      <c r="N48" s="84"/>
      <c r="O48" s="84"/>
      <c r="P48" s="300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59"/>
      <c r="AV48" s="8"/>
      <c r="AW48" s="66"/>
      <c r="AX48" s="63"/>
      <c r="AY48" s="64"/>
      <c r="AZ48" s="64"/>
      <c r="BA48" s="65"/>
      <c r="BB48" s="659"/>
      <c r="BC48" s="67"/>
      <c r="BD48" s="36"/>
      <c r="BE48" s="68"/>
      <c r="BF48" s="69"/>
    </row>
    <row r="49" spans="1:70" ht="27" customHeight="1" x14ac:dyDescent="0.25">
      <c r="A49" s="258"/>
      <c r="B49" s="655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299" t="str">
        <f>IF(OR(L47="",L49=""),"",IF(L49&gt;L47,"»",IF(L49&lt;L47,"¼","¹º")))</f>
        <v>»</v>
      </c>
      <c r="K49" s="84"/>
      <c r="L49" s="266">
        <v>9.1</v>
      </c>
      <c r="M49" s="84"/>
      <c r="N49" s="148">
        <v>0.25902777777777802</v>
      </c>
      <c r="O49" s="84"/>
      <c r="P49" s="299" t="str">
        <f>IF(OR(R47="",R49=""),"",IF(R49&gt;R47,"»",IF(R49&lt;R47,"¼","¹º")))</f>
        <v>¼</v>
      </c>
      <c r="Q49" s="84"/>
      <c r="R49" s="266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59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59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8"/>
      <c r="B50" s="655"/>
      <c r="C50" s="63"/>
      <c r="D50" s="64"/>
      <c r="E50" s="120"/>
      <c r="F50" s="120"/>
      <c r="G50" s="121"/>
      <c r="H50" s="121"/>
      <c r="I50" s="121"/>
      <c r="J50" s="300"/>
      <c r="K50" s="84"/>
      <c r="L50" s="64"/>
      <c r="M50" s="84"/>
      <c r="N50" s="84"/>
      <c r="O50" s="84"/>
      <c r="P50" s="300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59"/>
      <c r="AV50" s="8"/>
      <c r="AW50" s="66"/>
      <c r="AX50" s="63"/>
      <c r="AY50" s="64"/>
      <c r="AZ50" s="64"/>
      <c r="BA50" s="65"/>
      <c r="BB50" s="659"/>
      <c r="BC50" s="67"/>
      <c r="BD50" s="36"/>
      <c r="BE50" s="68"/>
      <c r="BF50" s="69"/>
    </row>
    <row r="51" spans="1:70" ht="27" customHeight="1" x14ac:dyDescent="0.25">
      <c r="A51" s="258"/>
      <c r="B51" s="655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299" t="str">
        <f>IF(OR(L49="",L51=""),"",IF(L51&gt;L49,"»",IF(L51&lt;L49,"¼","¹º")))</f>
        <v>¼</v>
      </c>
      <c r="K51" s="84"/>
      <c r="L51" s="266">
        <v>8.9</v>
      </c>
      <c r="M51" s="84"/>
      <c r="N51" s="148">
        <v>9.0972222222222204E-2</v>
      </c>
      <c r="O51" s="84"/>
      <c r="P51" s="299" t="str">
        <f>IF(OR(R49="",R51=""),"",IF(R51&gt;R49,"»",IF(R51&lt;R49,"¼","¹º")))</f>
        <v>¼</v>
      </c>
      <c r="Q51" s="84"/>
      <c r="R51" s="266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59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59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8"/>
      <c r="B52" s="655"/>
      <c r="C52" s="63"/>
      <c r="D52" s="64"/>
      <c r="E52" s="120"/>
      <c r="F52" s="120"/>
      <c r="G52" s="121"/>
      <c r="H52" s="121"/>
      <c r="I52" s="121"/>
      <c r="J52" s="300"/>
      <c r="K52" s="84"/>
      <c r="L52" s="64"/>
      <c r="M52" s="84"/>
      <c r="N52" s="84"/>
      <c r="O52" s="84"/>
      <c r="P52" s="300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59"/>
      <c r="AV52" s="8"/>
      <c r="AW52" s="66"/>
      <c r="AX52" s="63"/>
      <c r="AY52" s="64"/>
      <c r="AZ52" s="64"/>
      <c r="BA52" s="65"/>
      <c r="BB52" s="659"/>
      <c r="BC52" s="67"/>
      <c r="BD52" s="36"/>
      <c r="BE52" s="82"/>
      <c r="BF52" s="81"/>
    </row>
    <row r="53" spans="1:70" ht="27" customHeight="1" x14ac:dyDescent="0.25">
      <c r="A53" s="258"/>
      <c r="B53" s="655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299" t="str">
        <f>IF(OR(L51="",L53=""),"",IF(L53&gt;L51,"»",IF(L53&lt;L51,"¼","¹º")))</f>
        <v>»</v>
      </c>
      <c r="K53" s="84"/>
      <c r="L53" s="266">
        <v>9.3000000000000007</v>
      </c>
      <c r="M53" s="84"/>
      <c r="N53" s="148">
        <v>0.66458333333333297</v>
      </c>
      <c r="O53" s="84"/>
      <c r="P53" s="299" t="str">
        <f>IF(OR(R51="",R53=""),"",IF(R53&gt;R51,"»",IF(R53&lt;R51,"¼","¹º")))</f>
        <v>»</v>
      </c>
      <c r="Q53" s="84"/>
      <c r="R53" s="266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59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59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8"/>
      <c r="B54" s="655"/>
      <c r="C54" s="63"/>
      <c r="D54" s="64"/>
      <c r="E54" s="120"/>
      <c r="F54" s="120"/>
      <c r="G54" s="121"/>
      <c r="H54" s="121"/>
      <c r="I54" s="121"/>
      <c r="J54" s="300"/>
      <c r="K54" s="84"/>
      <c r="L54" s="64"/>
      <c r="M54" s="84"/>
      <c r="N54" s="84"/>
      <c r="O54" s="84"/>
      <c r="P54" s="300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59"/>
      <c r="AV54" s="8"/>
      <c r="AW54" s="66"/>
      <c r="AX54" s="63"/>
      <c r="AY54" s="64"/>
      <c r="AZ54" s="64"/>
      <c r="BA54" s="65"/>
      <c r="BB54" s="659"/>
      <c r="BC54" s="67"/>
      <c r="BD54" s="36"/>
      <c r="BE54" s="68"/>
      <c r="BF54" s="69"/>
    </row>
    <row r="55" spans="1:70" ht="27" customHeight="1" x14ac:dyDescent="0.25">
      <c r="A55" s="258"/>
      <c r="B55" s="655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299" t="str">
        <f>IF(OR(L53="",L55=""),"",IF(L55&gt;L53,"»",IF(L55&lt;L53,"¼","¹º")))</f>
        <v>¼</v>
      </c>
      <c r="K55" s="84"/>
      <c r="L55" s="266">
        <v>8.8000000000000007</v>
      </c>
      <c r="M55" s="84"/>
      <c r="N55" s="148">
        <v>0.41458333333333303</v>
      </c>
      <c r="O55" s="84"/>
      <c r="P55" s="299" t="str">
        <f>IF(OR(R53="",R55=""),"",IF(R55&gt;R53,"»",IF(R55&lt;R53,"¼","¹º")))</f>
        <v>¼</v>
      </c>
      <c r="Q55" s="84"/>
      <c r="R55" s="266">
        <v>12.1</v>
      </c>
      <c r="S55" s="84"/>
      <c r="T55" s="148">
        <v>0</v>
      </c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>
        <v>18</v>
      </c>
      <c r="AB55" s="64"/>
      <c r="AC55" s="148">
        <v>0.58055555555555605</v>
      </c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59"/>
      <c r="AV55" s="8"/>
      <c r="AW55" s="66"/>
      <c r="AX55" s="145" t="str">
        <f>$C55</f>
        <v>Dimanche</v>
      </c>
      <c r="AY55" s="146">
        <f>$D55</f>
        <v>45711</v>
      </c>
      <c r="AZ55" s="64"/>
      <c r="BA55" s="148">
        <v>0.1388888888888889</v>
      </c>
      <c r="BB55" s="659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8"/>
      <c r="B56" s="655"/>
      <c r="C56" s="63"/>
      <c r="D56" s="64"/>
      <c r="E56" s="120"/>
      <c r="F56" s="121"/>
      <c r="G56" s="121"/>
      <c r="H56" s="121"/>
      <c r="I56" s="121"/>
      <c r="J56" s="300"/>
      <c r="K56" s="84"/>
      <c r="L56" s="84"/>
      <c r="M56" s="84"/>
      <c r="N56" s="84"/>
      <c r="O56" s="84"/>
      <c r="P56" s="300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59"/>
      <c r="AV56" s="8"/>
      <c r="AW56" s="66"/>
      <c r="AX56" s="63"/>
      <c r="AY56" s="64"/>
      <c r="AZ56" s="64"/>
      <c r="BA56" s="65"/>
      <c r="BB56" s="659"/>
      <c r="BC56" s="22"/>
      <c r="BD56" s="36"/>
      <c r="BE56" s="679"/>
      <c r="BF56" s="681"/>
    </row>
    <row r="57" spans="1:70" ht="27" customHeight="1" x14ac:dyDescent="0.25">
      <c r="A57" s="258"/>
      <c r="B57" s="655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299" t="str">
        <f>IF(OR(L55="",L57=""),"",IF(L57&gt;L55,"»",IF(L57&lt;L55,"¼","¹º")))</f>
        <v/>
      </c>
      <c r="K57" s="84"/>
      <c r="L57" s="266"/>
      <c r="M57" s="84"/>
      <c r="N57" s="148"/>
      <c r="O57" s="84"/>
      <c r="P57" s="299" t="str">
        <f>IF(OR(R55="",R57=""),"",IF(R57&gt;R55,"»",IF(R57&lt;R55,"¼","¹º")))</f>
        <v/>
      </c>
      <c r="Q57" s="84"/>
      <c r="R57" s="266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59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59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8"/>
      <c r="B58" s="655"/>
      <c r="C58" s="63"/>
      <c r="D58" s="64"/>
      <c r="E58" s="120"/>
      <c r="F58" s="120"/>
      <c r="G58" s="121"/>
      <c r="H58" s="121"/>
      <c r="I58" s="121"/>
      <c r="J58" s="300"/>
      <c r="K58" s="84"/>
      <c r="L58" s="64"/>
      <c r="M58" s="84"/>
      <c r="N58" s="84"/>
      <c r="O58" s="84"/>
      <c r="P58" s="300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59"/>
      <c r="AV58" s="8"/>
      <c r="AW58" s="66"/>
      <c r="AX58" s="63"/>
      <c r="AY58" s="64"/>
      <c r="AZ58" s="64"/>
      <c r="BA58" s="65"/>
      <c r="BB58" s="659"/>
      <c r="BC58" s="67"/>
      <c r="BD58" s="36"/>
      <c r="BE58" s="82"/>
      <c r="BF58" s="81"/>
    </row>
    <row r="59" spans="1:70" ht="27" customHeight="1" x14ac:dyDescent="0.25">
      <c r="A59" s="258"/>
      <c r="B59" s="655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299" t="str">
        <f>IF(OR(L57="",L59=""),"",IF(L59&gt;L57,"»",IF(L59&lt;L57,"¼","¹º")))</f>
        <v/>
      </c>
      <c r="K59" s="84"/>
      <c r="L59" s="266"/>
      <c r="M59" s="84"/>
      <c r="N59" s="148"/>
      <c r="O59" s="84"/>
      <c r="P59" s="299" t="str">
        <f>IF(OR(R57="",R59=""),"",IF(R59&gt;R57,"»",IF(R59&lt;R57,"¼","¹º")))</f>
        <v/>
      </c>
      <c r="Q59" s="84"/>
      <c r="R59" s="266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59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59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8"/>
      <c r="B60" s="655"/>
      <c r="C60" s="63"/>
      <c r="D60" s="64"/>
      <c r="E60" s="120"/>
      <c r="F60" s="120"/>
      <c r="G60" s="121"/>
      <c r="H60" s="121"/>
      <c r="I60" s="121"/>
      <c r="J60" s="300"/>
      <c r="K60" s="84"/>
      <c r="L60" s="64"/>
      <c r="M60" s="84"/>
      <c r="N60" s="84"/>
      <c r="O60" s="84"/>
      <c r="P60" s="300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59"/>
      <c r="AV60" s="8"/>
      <c r="AW60" s="66"/>
      <c r="AX60" s="63"/>
      <c r="AY60" s="64"/>
      <c r="AZ60" s="64"/>
      <c r="BA60" s="65"/>
      <c r="BB60" s="659"/>
      <c r="BC60" s="67"/>
      <c r="BD60" s="36"/>
      <c r="BE60" s="82"/>
      <c r="BF60" s="81"/>
    </row>
    <row r="61" spans="1:70" ht="27" customHeight="1" x14ac:dyDescent="0.25">
      <c r="A61" s="258"/>
      <c r="B61" s="655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299" t="str">
        <f>IF(OR(L59="",L61=""),"",IF(L61&gt;L59,"»",IF(L61&lt;L59,"¼","¹º")))</f>
        <v/>
      </c>
      <c r="K61" s="84"/>
      <c r="L61" s="266"/>
      <c r="M61" s="84"/>
      <c r="N61" s="148"/>
      <c r="O61" s="84"/>
      <c r="P61" s="299" t="str">
        <f>IF(OR(R59="",R61=""),"",IF(R61&gt;R59,"»",IF(R61&lt;R59,"¼","¹º")))</f>
        <v/>
      </c>
      <c r="Q61" s="84"/>
      <c r="R61" s="266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59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59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8"/>
      <c r="B62" s="655"/>
      <c r="C62" s="63"/>
      <c r="D62" s="64"/>
      <c r="E62" s="120"/>
      <c r="F62" s="120"/>
      <c r="G62" s="121"/>
      <c r="H62" s="121"/>
      <c r="I62" s="121"/>
      <c r="J62" s="300"/>
      <c r="K62" s="84"/>
      <c r="L62" s="64"/>
      <c r="M62" s="84"/>
      <c r="N62" s="84"/>
      <c r="O62" s="84"/>
      <c r="P62" s="300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9"/>
      <c r="AV62" s="8"/>
      <c r="AW62" s="66"/>
      <c r="AX62" s="63"/>
      <c r="AY62" s="64"/>
      <c r="AZ62" s="64"/>
      <c r="BA62" s="65"/>
      <c r="BB62" s="659"/>
      <c r="BC62" s="67"/>
      <c r="BD62" s="36"/>
      <c r="BE62" s="82"/>
      <c r="BF62" s="81"/>
    </row>
    <row r="63" spans="1:70" ht="27" customHeight="1" x14ac:dyDescent="0.25">
      <c r="A63" s="258"/>
      <c r="B63" s="655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299" t="str">
        <f>IF(OR(L61="",L63=""),"",IF(L63&gt;L61,"»",IF(L63&lt;L61,"¼","¹º")))</f>
        <v/>
      </c>
      <c r="K63" s="84"/>
      <c r="L63" s="266"/>
      <c r="M63" s="84"/>
      <c r="N63" s="148"/>
      <c r="O63" s="84"/>
      <c r="P63" s="299" t="str">
        <f>IF(OR(R61="",R63=""),"",IF(R63&gt;R61,"»",IF(R63&lt;R61,"¼","¹º")))</f>
        <v/>
      </c>
      <c r="Q63" s="84"/>
      <c r="R63" s="266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59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59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20"/>
      <c r="F64" s="120"/>
      <c r="G64" s="121"/>
      <c r="H64" s="121"/>
      <c r="I64" s="121"/>
      <c r="J64" s="300"/>
      <c r="K64" s="84"/>
      <c r="L64" s="64"/>
      <c r="M64" s="84"/>
      <c r="N64" s="84"/>
      <c r="O64" s="84"/>
      <c r="P64" s="300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59"/>
      <c r="AV64" s="8"/>
      <c r="AW64" s="66"/>
      <c r="AX64" s="63"/>
      <c r="AY64" s="64"/>
      <c r="AZ64" s="64"/>
      <c r="BA64" s="65"/>
      <c r="BB64" s="659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58"/>
      <c r="B65" s="655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299" t="str">
        <f>IF(OR(L63="",L65=""),"",IF(L65&gt;L63,"»",IF(L65&lt;L63,"¼","¹º")))</f>
        <v/>
      </c>
      <c r="K65" s="84"/>
      <c r="L65" s="266"/>
      <c r="M65" s="84"/>
      <c r="N65" s="148"/>
      <c r="O65" s="84"/>
      <c r="P65" s="299" t="str">
        <f>IF(OR(R63="",R65=""),"",IF(R65&gt;R63,"»",IF(R65&lt;R63,"¼","¹º")))</f>
        <v/>
      </c>
      <c r="Q65" s="84"/>
      <c r="R65" s="266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59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59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58"/>
      <c r="B66" s="655"/>
      <c r="C66" s="119"/>
      <c r="D66" s="120"/>
      <c r="E66" s="120"/>
      <c r="F66" s="122"/>
      <c r="G66" s="120"/>
      <c r="H66" s="123"/>
      <c r="I66" s="120"/>
      <c r="J66" s="300"/>
      <c r="K66" s="64"/>
      <c r="L66" s="122"/>
      <c r="M66" s="120"/>
      <c r="N66" s="123"/>
      <c r="O66" s="120"/>
      <c r="P66" s="300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59"/>
      <c r="AV66" s="8"/>
      <c r="AW66" s="66"/>
      <c r="AX66" s="63"/>
      <c r="AY66" s="64"/>
      <c r="AZ66" s="64"/>
      <c r="BA66" s="65"/>
      <c r="BB66" s="659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58"/>
      <c r="B67" s="25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6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9"/>
      <c r="O72"/>
      <c r="P72" s="350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7">
        <f>SUM(BO76:BO95)/1.5</f>
        <v>144.1333333333333</v>
      </c>
      <c r="BP72" s="452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216.19999999999996</v>
      </c>
      <c r="BP73" s="453">
        <f>SUM(BP77:BP96)</f>
        <v>9.0770833333333325</v>
      </c>
      <c r="BQ73"/>
      <c r="BR73" s="180">
        <f>SUM(BR77:BR96)</f>
        <v>10.380555555555555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1"/>
      <c r="K74"/>
      <c r="L74"/>
      <c r="M74"/>
      <c r="N74" s="319"/>
      <c r="O74"/>
      <c r="P74" s="301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1"/>
      <c r="K75"/>
      <c r="L75"/>
      <c r="M75"/>
      <c r="N75"/>
      <c r="O75"/>
      <c r="P75" s="301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-4.5</v>
      </c>
      <c r="BJ75" s="176" t="s">
        <v>56</v>
      </c>
      <c r="BK75" s="177">
        <f>MAX(BK77:BK96)</f>
        <v>17.8</v>
      </c>
      <c r="BL75" s="176" t="s">
        <v>4</v>
      </c>
      <c r="BM75" s="444">
        <f>MAX(BM77:BM96)</f>
        <v>67.7</v>
      </c>
      <c r="BN75" s="178" t="s">
        <v>5</v>
      </c>
      <c r="BO75" s="179">
        <f>MAX(BO77:BO99)</f>
        <v>162.19999999999996</v>
      </c>
      <c r="BP75" s="453">
        <f>MAX(BP77:BP99)</f>
        <v>7.0041666666666664</v>
      </c>
      <c r="BQ75" s="176" t="s">
        <v>6</v>
      </c>
      <c r="BR75" s="180">
        <f>MAX(BR77:BR99)</f>
        <v>5.9229166666666657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1"/>
      <c r="K77"/>
      <c r="L77"/>
      <c r="M77"/>
      <c r="N77" t="s">
        <v>72</v>
      </c>
      <c r="O77"/>
      <c r="P77" s="301"/>
      <c r="Q77"/>
      <c r="R77"/>
      <c r="S77"/>
      <c r="T77"/>
      <c r="U77"/>
      <c r="V77"/>
      <c r="BE77"/>
      <c r="BF77"/>
      <c r="BG77"/>
      <c r="BH77" s="93" t="s">
        <v>57</v>
      </c>
      <c r="BI77" s="257">
        <v>-4.5</v>
      </c>
      <c r="BJ77" s="181" t="s">
        <v>57</v>
      </c>
      <c r="BK77" s="183">
        <v>13.5</v>
      </c>
      <c r="BL77" s="181" t="s">
        <v>57</v>
      </c>
      <c r="BM77" s="184">
        <v>67.7</v>
      </c>
      <c r="BN77" s="181" t="s">
        <v>57</v>
      </c>
      <c r="BO77" s="182">
        <v>162.19999999999996</v>
      </c>
      <c r="BP77" s="185">
        <v>7.0041666666666664</v>
      </c>
      <c r="BQ77" s="181" t="s">
        <v>57</v>
      </c>
      <c r="BR77" s="185">
        <v>4.4576388888888889</v>
      </c>
    </row>
    <row r="78" spans="1:70" s="5" customFormat="1" x14ac:dyDescent="0.25">
      <c r="C78" s="90" t="s">
        <v>70</v>
      </c>
      <c r="D78" s="124"/>
      <c r="E78" s="124"/>
      <c r="F78"/>
      <c r="G78"/>
      <c r="H78"/>
      <c r="I78"/>
      <c r="J78" s="301"/>
      <c r="K78"/>
      <c r="L78"/>
      <c r="M78"/>
      <c r="N78"/>
      <c r="O78"/>
      <c r="P78" s="301"/>
      <c r="Q78"/>
      <c r="R78"/>
      <c r="S78"/>
      <c r="T78"/>
      <c r="U78"/>
      <c r="V78"/>
      <c r="BE78"/>
      <c r="BF78"/>
      <c r="BG78"/>
      <c r="BH78" s="93" t="s">
        <v>250</v>
      </c>
      <c r="BI78" s="257">
        <f>$L$7</f>
        <v>-2.6</v>
      </c>
      <c r="BJ78" s="181" t="str">
        <f>BH78</f>
        <v>Février</v>
      </c>
      <c r="BK78" s="183">
        <f>$R$7</f>
        <v>17.8</v>
      </c>
      <c r="BL78" s="181" t="str">
        <f>BH78</f>
        <v>Février</v>
      </c>
      <c r="BM78" s="184">
        <f>$AA$9</f>
        <v>36.700000000000003</v>
      </c>
      <c r="BN78" s="181" t="str">
        <f>BH78</f>
        <v>Février</v>
      </c>
      <c r="BO78" s="182">
        <f>$AJ$5</f>
        <v>54</v>
      </c>
      <c r="BP78" s="185">
        <f>$AL$5</f>
        <v>2.0729166666666665</v>
      </c>
      <c r="BQ78" s="181" t="str">
        <f>BH78</f>
        <v>Février</v>
      </c>
      <c r="BR78" s="185">
        <f>$BA$5</f>
        <v>5.9229166666666657</v>
      </c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1"/>
      <c r="K79"/>
      <c r="L79"/>
      <c r="M79"/>
      <c r="N79"/>
      <c r="O79"/>
      <c r="P79" s="301"/>
      <c r="Q79"/>
      <c r="R79"/>
      <c r="S79"/>
      <c r="T79"/>
      <c r="U79"/>
      <c r="V79"/>
      <c r="BB79"/>
      <c r="BE79"/>
      <c r="BF79"/>
      <c r="BG79"/>
      <c r="BH79" s="93"/>
      <c r="BI79" s="183"/>
      <c r="BJ79" s="181"/>
      <c r="BK79" s="183"/>
      <c r="BL79" s="181"/>
      <c r="BM79" s="184"/>
      <c r="BN79" s="181"/>
      <c r="BO79" s="182"/>
      <c r="BP79" s="185"/>
      <c r="BQ79" s="181"/>
      <c r="BR79" s="185"/>
    </row>
    <row r="80" spans="1:70" x14ac:dyDescent="0.25">
      <c r="C80" s="90" t="s">
        <v>71</v>
      </c>
      <c r="D80" s="124"/>
      <c r="E80" s="124"/>
      <c r="BG80"/>
      <c r="BH80" s="93"/>
      <c r="BI80" s="183"/>
      <c r="BJ80" s="181"/>
      <c r="BK80" s="183"/>
      <c r="BL80" s="181"/>
      <c r="BM80" s="184"/>
      <c r="BN80" s="181"/>
      <c r="BO80" s="182"/>
      <c r="BP80" s="185"/>
      <c r="BQ80" s="181"/>
      <c r="BR80" s="185"/>
    </row>
    <row r="81" spans="6:70" x14ac:dyDescent="0.25">
      <c r="F81">
        <v>17.5</v>
      </c>
      <c r="H81">
        <v>0.19166666666666701</v>
      </c>
      <c r="BG81"/>
      <c r="BH81" s="93"/>
      <c r="BI81" s="183"/>
      <c r="BJ81" s="181"/>
      <c r="BK81" s="183"/>
      <c r="BL81" s="181"/>
      <c r="BM81" s="184"/>
      <c r="BN81" s="181"/>
      <c r="BO81" s="182"/>
      <c r="BP81" s="185"/>
      <c r="BQ81" s="181"/>
      <c r="BR81" s="185"/>
    </row>
    <row r="82" spans="6:70" x14ac:dyDescent="0.25">
      <c r="BG82"/>
      <c r="BH82" s="93"/>
      <c r="BI82" s="183"/>
      <c r="BJ82" s="181"/>
      <c r="BK82" s="183"/>
      <c r="BL82" s="181"/>
      <c r="BM82" s="184"/>
      <c r="BN82" s="181"/>
      <c r="BO82" s="182"/>
      <c r="BP82" s="185"/>
      <c r="BQ82" s="181"/>
      <c r="BR82" s="185"/>
    </row>
    <row r="83" spans="6:70" x14ac:dyDescent="0.25">
      <c r="F83">
        <v>16.8</v>
      </c>
      <c r="H83">
        <v>0.60069444444444398</v>
      </c>
      <c r="BG83"/>
      <c r="BH83" s="93"/>
      <c r="BI83" s="257"/>
      <c r="BJ83" s="181"/>
      <c r="BK83" s="183"/>
      <c r="BL83" s="181"/>
      <c r="BM83" s="184"/>
      <c r="BN83" s="181"/>
      <c r="BO83" s="182"/>
      <c r="BP83" s="185"/>
      <c r="BQ83" s="181"/>
      <c r="BR83" s="185"/>
    </row>
    <row r="84" spans="6:70" x14ac:dyDescent="0.25">
      <c r="BG84"/>
      <c r="BH84" s="93"/>
      <c r="BI84" s="257"/>
      <c r="BJ84" s="181"/>
      <c r="BK84" s="183"/>
      <c r="BL84" s="181"/>
      <c r="BM84" s="184"/>
      <c r="BN84" s="181"/>
      <c r="BO84" s="182"/>
      <c r="BP84" s="185"/>
      <c r="BQ84" s="181"/>
      <c r="BR84" s="185"/>
    </row>
    <row r="85" spans="6:70" x14ac:dyDescent="0.25">
      <c r="F85">
        <v>15.9</v>
      </c>
      <c r="H85">
        <v>0.54930555555555605</v>
      </c>
      <c r="BG85"/>
      <c r="BH85" s="93"/>
      <c r="BI85" s="183"/>
      <c r="BJ85" s="181"/>
      <c r="BK85" s="183"/>
      <c r="BL85" s="181"/>
      <c r="BM85" s="184"/>
      <c r="BN85" s="181"/>
      <c r="BO85" s="182"/>
      <c r="BP85" s="185"/>
      <c r="BQ85" s="181"/>
      <c r="BR85" s="185"/>
    </row>
    <row r="86" spans="6:70" x14ac:dyDescent="0.25">
      <c r="BG86"/>
      <c r="BH86" s="93"/>
      <c r="BI86" s="257"/>
      <c r="BJ86" s="93"/>
      <c r="BK86" s="183"/>
      <c r="BL86" s="93"/>
      <c r="BM86" s="184"/>
      <c r="BN86" s="93"/>
      <c r="BO86" s="182"/>
      <c r="BP86" s="185"/>
      <c r="BQ86" s="93"/>
      <c r="BR86" s="185"/>
    </row>
    <row r="87" spans="6:70" x14ac:dyDescent="0.25">
      <c r="F87">
        <v>16.5</v>
      </c>
      <c r="H87">
        <v>0.64791666666666703</v>
      </c>
      <c r="BG87"/>
      <c r="BH87" s="93"/>
      <c r="BI87" s="257"/>
      <c r="BJ87" s="93"/>
      <c r="BK87" s="183"/>
      <c r="BL87" s="93"/>
      <c r="BM87" s="184"/>
      <c r="BN87" s="93"/>
      <c r="BO87" s="182"/>
      <c r="BP87" s="185"/>
      <c r="BQ87" s="93"/>
      <c r="BR87" s="185"/>
    </row>
    <row r="88" spans="6:70" x14ac:dyDescent="0.25">
      <c r="BG88"/>
      <c r="BH88" s="93"/>
      <c r="BI88" s="257"/>
      <c r="BJ88" s="181"/>
      <c r="BK88" s="183"/>
      <c r="BL88" s="181"/>
      <c r="BM88" s="184"/>
      <c r="BN88" s="181"/>
      <c r="BO88" s="182"/>
      <c r="BP88" s="185"/>
      <c r="BQ88" s="181"/>
      <c r="BR88" s="185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9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135</v>
      </c>
      <c r="W1"/>
      <c r="X1" s="404" t="s">
        <v>134</v>
      </c>
      <c r="Y1" s="489">
        <f>Relevés!$W$5</f>
        <v>0.3</v>
      </c>
      <c r="Z1" s="52" t="s">
        <v>138</v>
      </c>
      <c r="AC1" s="522"/>
      <c r="AD1" s="618"/>
      <c r="AE1" s="619"/>
      <c r="AF1" s="522"/>
      <c r="AG1" s="617"/>
      <c r="AH1" s="598"/>
      <c r="AI1" s="598"/>
      <c r="AJ1" s="540" t="s">
        <v>178</v>
      </c>
      <c r="AK1" s="540" t="s">
        <v>179</v>
      </c>
      <c r="AL1" s="511"/>
      <c r="AM1" s="599" t="s">
        <v>142</v>
      </c>
      <c r="AN1" s="600" t="s">
        <v>179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7"/>
      <c r="T2" s="283"/>
      <c r="U2" s="283"/>
      <c r="V2" s="441" t="s">
        <v>41</v>
      </c>
      <c r="W2" s="398"/>
      <c r="X2" s="399" t="s">
        <v>122</v>
      </c>
      <c r="Y2" s="489">
        <f>Février_2025!$AL$1</f>
        <v>54.3</v>
      </c>
      <c r="Z2" t="s">
        <v>164</v>
      </c>
      <c r="AC2" s="522"/>
      <c r="AD2" s="628"/>
      <c r="AE2" s="626"/>
      <c r="AF2" s="627"/>
      <c r="AG2" s="522"/>
      <c r="AJ2" s="579">
        <v>-10000</v>
      </c>
      <c r="AK2" s="580" t="s">
        <v>180</v>
      </c>
      <c r="AL2" s="511"/>
      <c r="AM2" s="601">
        <v>10</v>
      </c>
      <c r="AN2" s="602" t="s">
        <v>181</v>
      </c>
    </row>
    <row r="3" spans="1:40" ht="18.75" x14ac:dyDescent="0.3">
      <c r="A3" s="258"/>
      <c r="B3" s="477"/>
      <c r="C3" s="493" t="s">
        <v>160</v>
      </c>
      <c r="D3" s="473"/>
      <c r="E3" s="470"/>
      <c r="F3" s="472" t="s">
        <v>155</v>
      </c>
      <c r="G3" s="470"/>
      <c r="H3" s="470"/>
      <c r="I3" s="494" t="s">
        <v>153</v>
      </c>
      <c r="J3" s="494"/>
      <c r="K3" s="470"/>
      <c r="L3" s="493" t="s">
        <v>156</v>
      </c>
      <c r="M3" s="479"/>
      <c r="N3" s="472" t="s">
        <v>157</v>
      </c>
      <c r="O3" s="472"/>
      <c r="P3" s="472"/>
      <c r="Q3" s="480"/>
      <c r="R3" s="387"/>
      <c r="T3" s="284"/>
      <c r="U3" s="284"/>
      <c r="V3" s="446">
        <v>160</v>
      </c>
      <c r="W3"/>
      <c r="X3" s="404" t="s">
        <v>132</v>
      </c>
      <c r="Y3" s="489">
        <f>Février_2025!$BO$73+$Y$1</f>
        <v>216.49999999999997</v>
      </c>
      <c r="Z3" t="s">
        <v>165</v>
      </c>
      <c r="AB3" s="500"/>
      <c r="AC3" s="523"/>
      <c r="AD3" s="631">
        <f ca="1">NOW()</f>
        <v>45712.484433564816</v>
      </c>
      <c r="AE3" s="630"/>
      <c r="AF3" s="629"/>
      <c r="AG3" s="522"/>
      <c r="AJ3" s="553">
        <v>3</v>
      </c>
      <c r="AK3" s="554" t="s">
        <v>182</v>
      </c>
      <c r="AL3" s="511"/>
      <c r="AM3" s="551">
        <v>20</v>
      </c>
      <c r="AN3" s="552" t="s">
        <v>183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7"/>
      <c r="V4" s="496">
        <f>Relevés!R4</f>
        <v>0</v>
      </c>
      <c r="AC4" s="522"/>
      <c r="AD4" s="622"/>
      <c r="AE4" s="619"/>
      <c r="AF4" s="624"/>
      <c r="AG4" s="522"/>
      <c r="AJ4" s="555">
        <v>6</v>
      </c>
      <c r="AK4" s="556" t="s">
        <v>184</v>
      </c>
      <c r="AM4" s="559">
        <v>30</v>
      </c>
      <c r="AN4" s="560" t="s">
        <v>185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7"/>
      <c r="V5" s="446">
        <v>2.5</v>
      </c>
      <c r="X5" s="389" t="s">
        <v>125</v>
      </c>
      <c r="Y5" s="517">
        <f>LOOKUP(9^9,Relevés!$B:$B)</f>
        <v>11.3</v>
      </c>
      <c r="Z5" s="499" t="s">
        <v>162</v>
      </c>
      <c r="AC5" s="522"/>
      <c r="AD5" s="621"/>
      <c r="AE5" s="640"/>
      <c r="AF5" s="623"/>
      <c r="AG5" s="522"/>
      <c r="AJ5" s="557">
        <v>11</v>
      </c>
      <c r="AK5" s="558" t="s">
        <v>186</v>
      </c>
      <c r="AL5" s="511"/>
      <c r="AM5" s="603">
        <v>40</v>
      </c>
      <c r="AN5" s="604" t="s">
        <v>187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7"/>
      <c r="S6" s="54"/>
      <c r="T6" s="256"/>
      <c r="V6" s="447">
        <f>V3-V4-V5</f>
        <v>157.5</v>
      </c>
      <c r="X6" s="466" t="s">
        <v>142</v>
      </c>
      <c r="Y6" s="644">
        <f>LOOKUP(9^9,Relevés!$C:$C)</f>
        <v>91</v>
      </c>
      <c r="Z6" s="499" t="s">
        <v>167</v>
      </c>
      <c r="AC6" s="522"/>
      <c r="AD6" s="621"/>
      <c r="AE6" s="522"/>
      <c r="AF6" s="623"/>
      <c r="AG6" s="522"/>
      <c r="AJ6" s="551">
        <v>16</v>
      </c>
      <c r="AK6" s="552" t="s">
        <v>183</v>
      </c>
      <c r="AL6" s="511"/>
      <c r="AM6" s="605">
        <v>50</v>
      </c>
      <c r="AN6" s="606" t="s">
        <v>188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7"/>
      <c r="S7" s="54"/>
      <c r="T7" s="256"/>
      <c r="U7" s="256"/>
      <c r="V7" s="256"/>
      <c r="X7" s="467" t="s">
        <v>20</v>
      </c>
      <c r="Y7" s="501">
        <f>LOOKUP(9^9,Relevés!$F:$G)</f>
        <v>9.4</v>
      </c>
      <c r="Z7" s="499" t="s">
        <v>166</v>
      </c>
      <c r="AC7" s="522"/>
      <c r="AD7" s="621"/>
      <c r="AE7" s="522"/>
      <c r="AF7" s="623"/>
      <c r="AG7" s="522"/>
      <c r="AJ7" s="559">
        <v>21</v>
      </c>
      <c r="AK7" s="560" t="s">
        <v>185</v>
      </c>
      <c r="AL7" s="511"/>
      <c r="AM7" s="607">
        <v>60</v>
      </c>
      <c r="AN7" s="608" t="s">
        <v>189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7"/>
      <c r="T8" s="391"/>
      <c r="U8" s="256"/>
      <c r="V8" s="441" t="s">
        <v>18</v>
      </c>
      <c r="AC8" s="522"/>
      <c r="AD8" s="642" t="s">
        <v>214</v>
      </c>
      <c r="AE8" s="522"/>
      <c r="AF8" s="641" t="s">
        <v>41</v>
      </c>
      <c r="AG8" s="522"/>
      <c r="AJ8" s="561">
        <v>26</v>
      </c>
      <c r="AK8" s="562" t="s">
        <v>190</v>
      </c>
      <c r="AL8" s="511"/>
      <c r="AM8" s="609">
        <v>70</v>
      </c>
      <c r="AN8" s="610" t="s">
        <v>191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7"/>
      <c r="V9" s="446">
        <v>160</v>
      </c>
      <c r="X9" s="458" t="s">
        <v>124</v>
      </c>
      <c r="Y9" s="692">
        <f>LOOKUP(9^9,Relevés!$D:$D)</f>
        <v>9.9</v>
      </c>
      <c r="Z9" s="459" t="s">
        <v>106</v>
      </c>
      <c r="AC9" s="522"/>
      <c r="AD9" s="638">
        <f>Relevés!$N$5</f>
        <v>12.4</v>
      </c>
      <c r="AE9" s="522"/>
      <c r="AF9" s="639">
        <f>$V$4</f>
        <v>0</v>
      </c>
      <c r="AG9" s="522"/>
      <c r="AJ9" s="563">
        <v>31</v>
      </c>
      <c r="AK9" s="564" t="s">
        <v>192</v>
      </c>
      <c r="AL9" s="511"/>
      <c r="AM9" s="611">
        <v>80</v>
      </c>
      <c r="AN9" s="612" t="s">
        <v>193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7"/>
      <c r="V10" s="497">
        <f>IF(Relevés!$Q$4&gt;Février_2025!$AA$9,Relevés!$Q$4,Février_2025!$AA$9)</f>
        <v>36.700000000000003</v>
      </c>
      <c r="X10" s="458" t="s">
        <v>124</v>
      </c>
      <c r="Y10" s="460">
        <f>243.04*(LN($Y$6)+17.625*$Y$5/(243.04+$Y$5))/(17.625-(LN($Y$6)+17.625*$Y$5/(243.04+$Y$5)))</f>
        <v>104.34064220906454</v>
      </c>
      <c r="Z10" s="459" t="s">
        <v>106</v>
      </c>
      <c r="AA10" t="s">
        <v>163</v>
      </c>
      <c r="AC10" s="522"/>
      <c r="AD10" s="621"/>
      <c r="AE10" s="522"/>
      <c r="AF10" s="623"/>
      <c r="AG10" s="522"/>
      <c r="AJ10" s="581">
        <v>36</v>
      </c>
      <c r="AK10" s="582" t="s">
        <v>194</v>
      </c>
      <c r="AL10" s="511"/>
      <c r="AM10" s="613">
        <v>90</v>
      </c>
      <c r="AN10" s="614" t="s">
        <v>195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7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180</v>
      </c>
      <c r="AL11" s="511"/>
      <c r="AM11" s="615">
        <v>100</v>
      </c>
      <c r="AN11" s="616" t="s">
        <v>196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7"/>
      <c r="V12" s="447">
        <f>V9-V10-V11</f>
        <v>120.3</v>
      </c>
      <c r="X12" s="392" t="s">
        <v>127</v>
      </c>
      <c r="Y12" s="468">
        <f>LOOKUP(9^9,Relevés!$E:$E)</f>
        <v>11.3</v>
      </c>
      <c r="Z12" s="52" t="s">
        <v>169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154</v>
      </c>
      <c r="D13" s="473"/>
      <c r="E13" s="470"/>
      <c r="F13" s="472" t="s">
        <v>150</v>
      </c>
      <c r="G13" s="470"/>
      <c r="H13" s="470"/>
      <c r="I13" s="470"/>
      <c r="J13" s="470"/>
      <c r="K13" s="470"/>
      <c r="L13" s="470"/>
      <c r="M13" s="470"/>
      <c r="N13" s="470"/>
      <c r="O13" s="473" t="s">
        <v>144</v>
      </c>
      <c r="P13" s="470"/>
      <c r="Q13" s="480"/>
      <c r="R13" s="387"/>
      <c r="X13" s="392" t="s">
        <v>127</v>
      </c>
      <c r="Y13" s="468">
        <f>IF(Y7&lt;5,Y5,(13.12+0.6215*$Y$5)-(11.37*$Y$7^0.16)+(0.3965*$Y$5*$Y$7^0.16))</f>
        <v>10.282623110775567</v>
      </c>
      <c r="Z13" t="s">
        <v>163</v>
      </c>
      <c r="AC13" s="522"/>
      <c r="AD13" s="621"/>
      <c r="AE13" s="522"/>
      <c r="AF13" s="623"/>
      <c r="AG13" s="522"/>
      <c r="AJ13" s="540" t="s">
        <v>4</v>
      </c>
      <c r="AK13" s="540" t="s">
        <v>179</v>
      </c>
      <c r="AL13" s="511"/>
      <c r="AM13" s="540" t="s">
        <v>6</v>
      </c>
      <c r="AN13" s="540" t="s">
        <v>179</v>
      </c>
    </row>
    <row r="14" spans="1:40" ht="15.75" customHeight="1" x14ac:dyDescent="0.3">
      <c r="A14" s="258"/>
      <c r="B14" s="477"/>
      <c r="C14" s="470"/>
      <c r="D14" s="470"/>
      <c r="E14" s="470"/>
      <c r="F14" s="672" t="s">
        <v>151</v>
      </c>
      <c r="G14" s="673"/>
      <c r="H14" s="488"/>
      <c r="I14" s="488" t="s">
        <v>159</v>
      </c>
      <c r="J14" s="488"/>
      <c r="K14" s="470"/>
      <c r="L14" s="470"/>
      <c r="M14" s="483" t="s">
        <v>145</v>
      </c>
      <c r="N14" s="483"/>
      <c r="O14" s="470"/>
      <c r="P14" s="470"/>
      <c r="Q14" s="480"/>
      <c r="R14" s="387"/>
      <c r="V14" s="441" t="s">
        <v>15</v>
      </c>
      <c r="X14" s="521" t="s">
        <v>172</v>
      </c>
      <c r="Y14" s="520"/>
      <c r="AC14" s="522"/>
      <c r="AD14" s="642" t="s">
        <v>1</v>
      </c>
      <c r="AE14" s="522"/>
      <c r="AF14" s="641" t="s">
        <v>213</v>
      </c>
      <c r="AG14" s="522"/>
      <c r="AJ14" s="549">
        <v>0</v>
      </c>
      <c r="AK14" s="550" t="s">
        <v>205</v>
      </c>
      <c r="AL14" s="511"/>
      <c r="AM14" s="585">
        <v>0</v>
      </c>
      <c r="AN14" s="586" t="s">
        <v>204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146</v>
      </c>
      <c r="P15" s="470"/>
      <c r="Q15" s="480"/>
      <c r="R15" s="387"/>
      <c r="V15" s="446">
        <v>160</v>
      </c>
      <c r="X15" s="526" t="s">
        <v>15</v>
      </c>
      <c r="Y15" s="527">
        <v>24</v>
      </c>
      <c r="AC15" s="522"/>
      <c r="AD15" s="638">
        <f>Relevés!$K$5</f>
        <v>10.1</v>
      </c>
      <c r="AE15" s="522"/>
      <c r="AF15" s="639">
        <f>$V$10</f>
        <v>36.700000000000003</v>
      </c>
      <c r="AG15" s="522"/>
      <c r="AJ15" s="551">
        <v>5</v>
      </c>
      <c r="AK15" s="552" t="s">
        <v>183</v>
      </c>
      <c r="AL15" s="511"/>
      <c r="AM15" s="590">
        <v>120</v>
      </c>
      <c r="AN15" s="588" t="s">
        <v>208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7"/>
      <c r="V16" s="498">
        <f>Février_2025!$AC$3</f>
        <v>20.9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182</v>
      </c>
      <c r="AL16" s="511"/>
      <c r="AM16" s="591">
        <v>240</v>
      </c>
      <c r="AN16" s="589" t="s">
        <v>209</v>
      </c>
    </row>
    <row r="17" spans="1:40" ht="13.5" customHeight="1" x14ac:dyDescent="0.25">
      <c r="A17" s="258"/>
      <c r="B17" s="477"/>
      <c r="C17" s="470"/>
      <c r="D17" s="478" t="s">
        <v>147</v>
      </c>
      <c r="E17" s="479"/>
      <c r="F17" s="470"/>
      <c r="G17" s="470"/>
      <c r="H17" s="470"/>
      <c r="I17" s="478" t="s">
        <v>152</v>
      </c>
      <c r="J17" s="478"/>
      <c r="K17" s="470"/>
      <c r="L17" s="470">
        <v>17</v>
      </c>
      <c r="M17" s="512" t="s">
        <v>170</v>
      </c>
      <c r="N17" s="649" t="s">
        <v>171</v>
      </c>
      <c r="O17" s="512"/>
      <c r="P17" s="512" t="s">
        <v>41</v>
      </c>
      <c r="Q17" s="480"/>
      <c r="R17" s="387"/>
      <c r="V17" s="446">
        <v>3</v>
      </c>
      <c r="X17" s="595" t="s">
        <v>41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184</v>
      </c>
      <c r="AL17" s="511"/>
      <c r="AM17" s="592">
        <v>540</v>
      </c>
      <c r="AN17" s="587" t="s">
        <v>210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7"/>
      <c r="V18" s="447">
        <f>V15-V16-V17</f>
        <v>136.1</v>
      </c>
      <c r="X18" s="93" t="s">
        <v>173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186</v>
      </c>
      <c r="AL18" s="511"/>
      <c r="AM18" s="596">
        <v>900</v>
      </c>
      <c r="AN18" s="597" t="s">
        <v>190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7"/>
      <c r="X19" s="93" t="s">
        <v>4</v>
      </c>
      <c r="Y19" s="501">
        <f>Février_2025!AC2</f>
        <v>0</v>
      </c>
      <c r="AA19" s="282"/>
      <c r="AB19" s="282"/>
      <c r="AC19" s="524"/>
      <c r="AD19" s="622"/>
      <c r="AE19" s="619"/>
      <c r="AF19" s="624"/>
      <c r="AG19" s="522"/>
      <c r="AJ19" s="551">
        <v>26</v>
      </c>
      <c r="AK19" s="552" t="s">
        <v>183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7"/>
      <c r="V20" s="440" t="s">
        <v>139</v>
      </c>
      <c r="X20" s="93" t="s">
        <v>142</v>
      </c>
      <c r="Y20" s="643">
        <f>$Y$6</f>
        <v>91</v>
      </c>
      <c r="AA20" s="282"/>
      <c r="AB20" s="282"/>
      <c r="AC20" s="524"/>
      <c r="AD20" s="621"/>
      <c r="AE20" s="724" t="s">
        <v>215</v>
      </c>
      <c r="AF20" s="725"/>
      <c r="AG20" s="522"/>
      <c r="AJ20" s="559">
        <v>31</v>
      </c>
      <c r="AK20" s="560" t="s">
        <v>185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7"/>
      <c r="V21" s="438">
        <v>1030</v>
      </c>
      <c r="X21" s="518" t="s">
        <v>6</v>
      </c>
      <c r="Y21" s="519">
        <f>Y22</f>
        <v>0</v>
      </c>
      <c r="AA21" s="282"/>
      <c r="AB21" s="282"/>
      <c r="AC21" s="524"/>
      <c r="AD21" s="621"/>
      <c r="AE21" s="522"/>
      <c r="AF21" s="623"/>
      <c r="AG21" s="525"/>
      <c r="AJ21" s="561">
        <v>36</v>
      </c>
      <c r="AK21" s="562" t="s">
        <v>190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7"/>
      <c r="V22" s="448">
        <f>$Y$22</f>
        <v>0</v>
      </c>
      <c r="X22" s="392" t="s">
        <v>6</v>
      </c>
      <c r="Y22" s="539">
        <f>Relevés!AH4</f>
        <v>0</v>
      </c>
      <c r="Z22" s="499" t="s">
        <v>168</v>
      </c>
      <c r="AA22" s="282"/>
      <c r="AB22" s="282"/>
      <c r="AC22" s="524"/>
      <c r="AD22" s="621"/>
      <c r="AE22" s="522"/>
      <c r="AF22" s="623"/>
      <c r="AG22" s="522"/>
      <c r="AJ22" s="563">
        <v>41</v>
      </c>
      <c r="AK22" s="564" t="s">
        <v>192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7"/>
      <c r="V23" s="438">
        <v>30</v>
      </c>
      <c r="Y23" s="490">
        <f>$Y$22/60/24</f>
        <v>0</v>
      </c>
      <c r="Z23" s="445" t="s">
        <v>137</v>
      </c>
      <c r="AA23" s="282"/>
      <c r="AB23" s="282"/>
      <c r="AC23" s="524"/>
      <c r="AD23" s="621"/>
      <c r="AE23" s="522"/>
      <c r="AF23" s="623"/>
      <c r="AG23" s="522"/>
      <c r="AJ23" s="565">
        <v>46</v>
      </c>
      <c r="AK23" s="566" t="s">
        <v>197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7"/>
      <c r="V24" s="439">
        <f>$V21-$V22-$V23</f>
        <v>1000</v>
      </c>
      <c r="X24" s="456"/>
      <c r="AB24" s="282"/>
      <c r="AC24" s="524"/>
      <c r="AD24" s="621"/>
      <c r="AE24" s="522"/>
      <c r="AF24" s="623"/>
      <c r="AG24" s="522"/>
      <c r="AJ24" s="567">
        <v>51</v>
      </c>
      <c r="AK24" s="568" t="s">
        <v>198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7"/>
      <c r="W25"/>
      <c r="AB25" s="282"/>
      <c r="AC25" s="524"/>
      <c r="AD25" s="621"/>
      <c r="AE25" s="522"/>
      <c r="AF25" s="623"/>
      <c r="AG25" s="522"/>
      <c r="AJ25" s="569">
        <v>56</v>
      </c>
      <c r="AK25" s="541" t="s">
        <v>199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7"/>
      <c r="V26" s="449" t="s">
        <v>142</v>
      </c>
      <c r="AB26" s="282"/>
      <c r="AC26" s="524"/>
      <c r="AD26" s="621"/>
      <c r="AE26" s="522"/>
      <c r="AF26" s="623"/>
      <c r="AG26" s="522"/>
      <c r="AJ26" s="570">
        <v>61</v>
      </c>
      <c r="AK26" s="571" t="s">
        <v>196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7"/>
      <c r="V27" s="450">
        <v>132</v>
      </c>
      <c r="AB27" s="282"/>
      <c r="AC27" s="524"/>
      <c r="AD27" s="621"/>
      <c r="AE27" s="522"/>
      <c r="AF27" s="623"/>
      <c r="AG27" s="522"/>
      <c r="AJ27" s="546">
        <v>66</v>
      </c>
      <c r="AK27" s="572" t="s">
        <v>206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7"/>
      <c r="V28" s="438"/>
      <c r="AB28" s="282"/>
      <c r="AC28" s="524"/>
      <c r="AD28" s="621"/>
      <c r="AE28" s="522"/>
      <c r="AF28" s="623"/>
      <c r="AG28" s="522"/>
      <c r="AJ28" s="542">
        <v>71</v>
      </c>
      <c r="AK28" s="543" t="s">
        <v>200</v>
      </c>
      <c r="AL28" s="511"/>
    </row>
    <row r="29" spans="1:40" ht="15.75" x14ac:dyDescent="0.25">
      <c r="A29" s="258"/>
      <c r="B29" s="477"/>
      <c r="C29" s="478" t="s">
        <v>148</v>
      </c>
      <c r="D29" s="478"/>
      <c r="E29" s="478"/>
      <c r="F29" s="478"/>
      <c r="G29" s="493" t="s">
        <v>158</v>
      </c>
      <c r="H29" s="487" t="s">
        <v>149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7"/>
      <c r="V29" s="451">
        <f>$Y$6</f>
        <v>91</v>
      </c>
      <c r="W29"/>
      <c r="AA29" s="282"/>
      <c r="AB29" s="282"/>
      <c r="AC29" s="524"/>
      <c r="AD29" s="621"/>
      <c r="AE29" s="522"/>
      <c r="AF29" s="623"/>
      <c r="AG29" s="522"/>
      <c r="AJ29" s="573">
        <v>76</v>
      </c>
      <c r="AK29" s="574" t="s">
        <v>201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7"/>
      <c r="V30" s="438">
        <v>4</v>
      </c>
      <c r="X30" s="392" t="s">
        <v>126</v>
      </c>
      <c r="Y30" s="491">
        <f>LOOKUP(9^9,Relevés!H:H)</f>
        <v>1019.6</v>
      </c>
      <c r="Z30" t="s">
        <v>129</v>
      </c>
      <c r="AB30" s="282"/>
      <c r="AC30" s="524"/>
      <c r="AD30" s="621"/>
      <c r="AE30" s="522"/>
      <c r="AF30" s="623"/>
      <c r="AG30" s="522"/>
      <c r="AJ30" s="575">
        <v>81</v>
      </c>
      <c r="AK30" s="576" t="s">
        <v>202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7"/>
      <c r="V31" s="439">
        <f>V27-V29-V30</f>
        <v>37</v>
      </c>
      <c r="X31" s="392" t="s">
        <v>126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128</v>
      </c>
      <c r="AB31" s="282"/>
      <c r="AC31" s="524"/>
      <c r="AD31" s="621"/>
      <c r="AE31" s="522"/>
      <c r="AF31" s="623"/>
      <c r="AG31" s="522"/>
      <c r="AJ31" s="547">
        <v>86</v>
      </c>
      <c r="AK31" s="548" t="s">
        <v>207</v>
      </c>
      <c r="AL31" s="511"/>
    </row>
    <row r="32" spans="1:40" ht="15.75" thickBot="1" x14ac:dyDescent="0.3">
      <c r="A32" s="258"/>
      <c r="B32" s="670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7"/>
      <c r="Z32" s="282" t="s">
        <v>131</v>
      </c>
      <c r="AB32" s="282"/>
      <c r="AC32" s="524"/>
      <c r="AD32" s="621"/>
      <c r="AE32" s="522"/>
      <c r="AF32" s="623"/>
      <c r="AG32" s="522"/>
      <c r="AJ32" s="577">
        <v>91</v>
      </c>
      <c r="AK32" s="578" t="s">
        <v>180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6">
        <f ca="1">DAY(TODAY())</f>
        <v>24</v>
      </c>
      <c r="S33" s="442" t="s">
        <v>21</v>
      </c>
      <c r="T33" s="443">
        <f>T35-T34</f>
        <v>0.45277777777777778</v>
      </c>
      <c r="V33" s="449" t="s">
        <v>56</v>
      </c>
      <c r="W33"/>
      <c r="AB33" s="282"/>
      <c r="AC33" s="524"/>
      <c r="AD33" s="621"/>
      <c r="AE33" s="522"/>
      <c r="AF33" s="623"/>
      <c r="AG33" s="522"/>
      <c r="AJ33" s="544">
        <v>100</v>
      </c>
      <c r="AK33" s="545" t="s">
        <v>203</v>
      </c>
    </row>
    <row r="34" spans="1:37" ht="15.75" x14ac:dyDescent="0.25">
      <c r="A34" s="414">
        <v>0.79166666666666663</v>
      </c>
      <c r="B34" s="722">
        <f ca="1">NOW()</f>
        <v>45712.484433564816</v>
      </c>
      <c r="C34" s="722"/>
      <c r="D34" s="722"/>
      <c r="E34" s="722"/>
      <c r="G34" s="257">
        <v>9</v>
      </c>
      <c r="I34" s="504"/>
      <c r="J34" s="505"/>
      <c r="K34" s="507"/>
      <c r="L34" s="506"/>
      <c r="M34" s="505"/>
      <c r="N34" s="505"/>
      <c r="Q34" s="510"/>
      <c r="S34" s="395" t="s">
        <v>118</v>
      </c>
      <c r="T34" s="436">
        <v>0.32847222222222222</v>
      </c>
      <c r="V34" s="450">
        <v>60</v>
      </c>
      <c r="X34" s="400" t="s">
        <v>95</v>
      </c>
      <c r="Y34" s="401" t="s">
        <v>102</v>
      </c>
      <c r="Z34" s="394"/>
      <c r="AB34" s="282"/>
      <c r="AC34" s="524"/>
      <c r="AD34" s="621"/>
      <c r="AE34" s="640"/>
      <c r="AF34" s="623"/>
      <c r="AG34" s="522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119</v>
      </c>
      <c r="T35" s="437">
        <v>0.78125</v>
      </c>
      <c r="V35" s="451">
        <f>Relevés!N5</f>
        <v>12.4</v>
      </c>
      <c r="X35" s="306" t="s">
        <v>99</v>
      </c>
      <c r="Y35" s="397" t="s">
        <v>101</v>
      </c>
      <c r="Z35" s="282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220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8" t="s">
        <v>98</v>
      </c>
      <c r="Y36" s="402" t="s">
        <v>100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221</v>
      </c>
      <c r="V37" s="439">
        <f>V34-V35-V36</f>
        <v>46.1</v>
      </c>
      <c r="X37" t="s">
        <v>130</v>
      </c>
      <c r="Y37" s="403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211</v>
      </c>
      <c r="AE38" s="634" t="s">
        <v>18</v>
      </c>
      <c r="AF38" s="633" t="s">
        <v>41</v>
      </c>
      <c r="AG38" s="522"/>
    </row>
    <row r="39" spans="1:37" ht="15" customHeight="1" x14ac:dyDescent="0.25">
      <c r="V39" s="449" t="s">
        <v>55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98.5</v>
      </c>
      <c r="D41" s="529">
        <v>44</v>
      </c>
      <c r="E41" s="530">
        <v>20</v>
      </c>
      <c r="F41" s="504"/>
      <c r="G41" s="533">
        <f>100*(1-($Y$2/$I$41))</f>
        <v>77.375</v>
      </c>
      <c r="H41" s="529">
        <v>48</v>
      </c>
      <c r="I41" s="534">
        <v>240</v>
      </c>
      <c r="J41" s="504"/>
      <c r="K41" s="533">
        <f>100*(1-($Y$3/M41))</f>
        <v>80.318181818181827</v>
      </c>
      <c r="L41" s="529">
        <v>50</v>
      </c>
      <c r="M41" s="534">
        <v>1100</v>
      </c>
      <c r="T41" s="511"/>
      <c r="V41" s="451">
        <f>Relevés!$K$5</f>
        <v>10.1</v>
      </c>
      <c r="AC41" s="522"/>
      <c r="AD41" s="621"/>
      <c r="AE41" s="522"/>
      <c r="AF41" s="623"/>
      <c r="AG41" s="522"/>
    </row>
    <row r="42" spans="1:37" ht="15.75" x14ac:dyDescent="0.25">
      <c r="C42" s="531" t="s">
        <v>177</v>
      </c>
      <c r="D42" s="532">
        <f>20*$C$41/100</f>
        <v>19.7</v>
      </c>
      <c r="E42" s="537" t="s">
        <v>174</v>
      </c>
      <c r="F42" s="504"/>
      <c r="G42" s="535" t="s">
        <v>177</v>
      </c>
      <c r="H42" s="536">
        <f>20*$G$41/100</f>
        <v>15.475</v>
      </c>
      <c r="I42" s="538" t="s">
        <v>175</v>
      </c>
      <c r="J42" s="504"/>
      <c r="K42" s="535" t="s">
        <v>177</v>
      </c>
      <c r="L42" s="536">
        <f>20*$K$41/100</f>
        <v>16.063636363636366</v>
      </c>
      <c r="M42" s="538" t="s">
        <v>176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7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1.3888888888888888E-2</v>
      </c>
      <c r="AE54" s="636">
        <f>Février_2025!$AL$5</f>
        <v>2.0729166666666665</v>
      </c>
      <c r="AF54" s="637">
        <f>Février_2025!$BP$73</f>
        <v>9.0770833333333325</v>
      </c>
      <c r="AG54" s="522"/>
    </row>
    <row r="55" spans="29:33" ht="15.75" thickBot="1" x14ac:dyDescent="0.3">
      <c r="AC55" s="522"/>
      <c r="AD55" s="664"/>
      <c r="AE55" s="618"/>
      <c r="AF55" s="665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5"/>
      <c r="B1" s="647" t="s">
        <v>216</v>
      </c>
      <c r="C1" s="261"/>
      <c r="D1" s="396">
        <f ca="1">NOW()</f>
        <v>45712.484433564816</v>
      </c>
      <c r="E1" s="411"/>
      <c r="F1" s="647" t="s">
        <v>217</v>
      </c>
      <c r="G1" s="674"/>
      <c r="H1" s="258"/>
    </row>
    <row r="2" spans="1:8" ht="17.25" customHeight="1" x14ac:dyDescent="0.3">
      <c r="A2" s="262"/>
      <c r="B2" s="409"/>
      <c r="C2" s="410"/>
      <c r="D2" s="396"/>
      <c r="E2" s="412"/>
      <c r="F2" s="409"/>
      <c r="G2" s="264"/>
      <c r="H2" s="258"/>
    </row>
    <row r="3" spans="1:8" ht="22.5" customHeight="1" x14ac:dyDescent="0.3">
      <c r="A3" s="262"/>
      <c r="B3" s="676" t="s">
        <v>86</v>
      </c>
      <c r="C3" s="263"/>
      <c r="D3" s="258"/>
      <c r="E3" s="262"/>
      <c r="F3" s="259" t="s">
        <v>113</v>
      </c>
      <c r="G3" s="264"/>
      <c r="H3" s="258"/>
    </row>
    <row r="4" spans="1:8" ht="174.75" customHeight="1" x14ac:dyDescent="0.25">
      <c r="A4" s="262"/>
      <c r="B4" s="676"/>
      <c r="C4" s="264"/>
      <c r="D4" s="258" t="s">
        <v>69</v>
      </c>
      <c r="E4" s="262"/>
      <c r="F4" s="258"/>
      <c r="G4" s="264"/>
      <c r="H4" s="258"/>
    </row>
    <row r="5" spans="1:8" ht="31.5" customHeight="1" x14ac:dyDescent="0.3">
      <c r="A5" s="262"/>
      <c r="B5" s="677" t="s">
        <v>133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114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78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78"/>
      <c r="C10" s="264"/>
      <c r="D10" s="432"/>
      <c r="E10" s="409" t="s">
        <v>123</v>
      </c>
      <c r="F10" s="259" t="s">
        <v>20</v>
      </c>
      <c r="G10" s="264"/>
      <c r="H10" s="258"/>
    </row>
    <row r="11" spans="1:8" ht="22.5" customHeight="1" x14ac:dyDescent="0.25">
      <c r="A11" s="262"/>
      <c r="B11" s="676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115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113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68"/>
      <c r="F22" s="666"/>
      <c r="G22" s="667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223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68"/>
      <c r="B44" s="666"/>
      <c r="C44" s="667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109</v>
      </c>
      <c r="D1" s="374" t="s">
        <v>108</v>
      </c>
      <c r="E1" s="374" t="s">
        <v>112</v>
      </c>
    </row>
    <row r="2" spans="1:9" x14ac:dyDescent="0.25">
      <c r="B2" s="375" t="s">
        <v>107</v>
      </c>
      <c r="C2" s="376">
        <f ca="1">INDIRECT("C"&amp;(Console!$R$33*2+3))</f>
        <v>8.6805555555555552E-2</v>
      </c>
      <c r="D2" s="376">
        <f ca="1">INDIRECT("D"&amp;(Console!$R$33*2+3))</f>
        <v>0.32569444444444445</v>
      </c>
      <c r="E2" s="377">
        <f ca="1">INDIRECT("E"&amp;(Console!$R$33*2+3))</f>
        <v>0</v>
      </c>
    </row>
    <row r="3" spans="1:9" x14ac:dyDescent="0.25">
      <c r="B3" s="378" t="s">
        <v>110</v>
      </c>
      <c r="C3" s="376">
        <f ca="1">INDIRECT("C"&amp;(Console!$R$33*2+4))</f>
        <v>0.61458333333333337</v>
      </c>
      <c r="D3" s="376">
        <f ca="1">INDIRECT("D"&amp;(Console!$R$33*2+4))</f>
        <v>0.85</v>
      </c>
      <c r="E3" s="377">
        <f ca="1">INDIRECT("E"&amp;(Console!$R$33*2+4))</f>
        <v>0</v>
      </c>
      <c r="G3" s="350"/>
    </row>
    <row r="4" spans="1:9" x14ac:dyDescent="0.25">
      <c r="A4" s="94" t="s">
        <v>57</v>
      </c>
      <c r="B4" s="370">
        <f ca="1">DAY(TODAY())</f>
        <v>24</v>
      </c>
      <c r="C4" s="368" t="s">
        <v>109</v>
      </c>
      <c r="D4" s="369" t="s">
        <v>108</v>
      </c>
      <c r="E4" s="364" t="s">
        <v>111</v>
      </c>
    </row>
    <row r="5" spans="1:9" x14ac:dyDescent="0.25">
      <c r="A5" s="5">
        <v>1</v>
      </c>
      <c r="B5" s="361" t="s">
        <v>107</v>
      </c>
      <c r="C5" s="366"/>
      <c r="D5" s="431"/>
      <c r="E5" s="360"/>
      <c r="F5" s="361"/>
      <c r="G5" s="366"/>
      <c r="H5" s="431"/>
      <c r="I5" s="360"/>
    </row>
    <row r="6" spans="1:9" x14ac:dyDescent="0.25">
      <c r="A6" s="365"/>
      <c r="B6" s="362" t="s">
        <v>110</v>
      </c>
      <c r="C6" s="367"/>
      <c r="D6" s="430"/>
      <c r="E6" s="363"/>
      <c r="F6" s="362"/>
      <c r="G6" s="367"/>
      <c r="H6" s="430"/>
      <c r="I6" s="363"/>
    </row>
    <row r="7" spans="1:9" x14ac:dyDescent="0.25">
      <c r="A7" s="5">
        <v>2</v>
      </c>
      <c r="B7" s="361" t="s">
        <v>107</v>
      </c>
      <c r="C7" s="366"/>
      <c r="D7" s="429"/>
      <c r="E7" s="360"/>
      <c r="F7" s="361"/>
      <c r="G7" s="366"/>
      <c r="H7" s="429"/>
      <c r="I7" s="360"/>
    </row>
    <row r="8" spans="1:9" x14ac:dyDescent="0.25">
      <c r="B8" s="362" t="s">
        <v>110</v>
      </c>
      <c r="C8" s="367"/>
      <c r="D8" s="430"/>
      <c r="E8" s="363"/>
      <c r="F8" s="362"/>
      <c r="G8" s="367"/>
      <c r="H8" s="430"/>
      <c r="I8" s="363"/>
    </row>
    <row r="9" spans="1:9" x14ac:dyDescent="0.25">
      <c r="A9" s="5">
        <v>3</v>
      </c>
      <c r="B9" s="361" t="s">
        <v>107</v>
      </c>
      <c r="C9" s="366"/>
      <c r="D9" s="429"/>
      <c r="E9" s="360"/>
      <c r="F9" s="361"/>
      <c r="G9" s="366"/>
      <c r="H9" s="429"/>
      <c r="I9" s="360"/>
    </row>
    <row r="10" spans="1:9" x14ac:dyDescent="0.25">
      <c r="B10" s="362" t="s">
        <v>110</v>
      </c>
      <c r="C10" s="367"/>
      <c r="D10" s="430"/>
      <c r="E10" s="363"/>
      <c r="F10" s="362"/>
      <c r="G10" s="367"/>
      <c r="H10" s="430"/>
      <c r="I10" s="363"/>
    </row>
    <row r="11" spans="1:9" x14ac:dyDescent="0.25">
      <c r="A11" s="5">
        <v>4</v>
      </c>
      <c r="B11" s="361" t="s">
        <v>107</v>
      </c>
      <c r="C11" s="366"/>
      <c r="D11" s="429"/>
      <c r="E11" s="360"/>
      <c r="F11" s="361"/>
      <c r="G11" s="366"/>
      <c r="H11" s="429"/>
      <c r="I11" s="360"/>
    </row>
    <row r="12" spans="1:9" x14ac:dyDescent="0.25">
      <c r="B12" s="362" t="s">
        <v>110</v>
      </c>
      <c r="C12" s="367"/>
      <c r="D12" s="430"/>
      <c r="E12" s="363"/>
      <c r="F12" s="362"/>
      <c r="G12" s="367"/>
      <c r="H12" s="430"/>
      <c r="I12" s="363"/>
    </row>
    <row r="13" spans="1:9" x14ac:dyDescent="0.25">
      <c r="A13" s="5">
        <v>5</v>
      </c>
      <c r="B13" s="361" t="s">
        <v>107</v>
      </c>
      <c r="C13" s="366">
        <v>0.40555555555555556</v>
      </c>
      <c r="D13" s="429">
        <v>0.14166666666666666</v>
      </c>
      <c r="E13" s="360"/>
      <c r="F13" s="361"/>
      <c r="G13" s="366"/>
      <c r="H13" s="429"/>
      <c r="I13" s="360"/>
    </row>
    <row r="14" spans="1:9" x14ac:dyDescent="0.25">
      <c r="B14" s="362" t="s">
        <v>110</v>
      </c>
      <c r="C14" s="367">
        <v>0.94444444444444442</v>
      </c>
      <c r="D14" s="430">
        <v>0.66041666666666665</v>
      </c>
      <c r="E14" s="363"/>
      <c r="F14" s="362"/>
      <c r="G14" s="367"/>
      <c r="H14" s="430"/>
      <c r="I14" s="363"/>
    </row>
    <row r="15" spans="1:9" x14ac:dyDescent="0.25">
      <c r="A15" s="5">
        <v>6</v>
      </c>
      <c r="B15" s="361" t="s">
        <v>107</v>
      </c>
      <c r="C15" s="366">
        <v>0.48125000000000001</v>
      </c>
      <c r="D15" s="429">
        <v>0.18194444444444444</v>
      </c>
      <c r="E15" s="360"/>
      <c r="F15" s="361"/>
      <c r="G15" s="366"/>
      <c r="H15" s="429"/>
      <c r="I15" s="360"/>
    </row>
    <row r="16" spans="1:9" x14ac:dyDescent="0.25">
      <c r="B16" s="362" t="s">
        <v>110</v>
      </c>
      <c r="C16" s="367" t="s">
        <v>247</v>
      </c>
      <c r="D16" s="430">
        <v>0.70416666666666672</v>
      </c>
      <c r="E16" s="363"/>
      <c r="F16" s="362"/>
      <c r="G16" s="367"/>
      <c r="H16" s="430"/>
      <c r="I16" s="363"/>
    </row>
    <row r="17" spans="1:9" x14ac:dyDescent="0.25">
      <c r="A17" s="5">
        <v>7</v>
      </c>
      <c r="B17" s="361" t="s">
        <v>107</v>
      </c>
      <c r="C17" s="366">
        <v>1.5277777777777777E-2</v>
      </c>
      <c r="D17" s="429">
        <v>0.23125000000000001</v>
      </c>
      <c r="E17" s="360"/>
      <c r="F17" s="361"/>
      <c r="G17" s="366"/>
      <c r="H17" s="429"/>
      <c r="I17" s="360"/>
    </row>
    <row r="18" spans="1:9" x14ac:dyDescent="0.25">
      <c r="B18" s="362" t="s">
        <v>110</v>
      </c>
      <c r="C18" s="367">
        <v>0.54374999999999996</v>
      </c>
      <c r="D18" s="430">
        <v>0.75624999999999998</v>
      </c>
      <c r="E18" s="363"/>
      <c r="F18" s="362"/>
      <c r="G18" s="367"/>
      <c r="H18" s="430"/>
      <c r="I18" s="363"/>
    </row>
    <row r="19" spans="1:9" x14ac:dyDescent="0.25">
      <c r="A19" s="5">
        <v>8</v>
      </c>
      <c r="B19" s="361" t="s">
        <v>107</v>
      </c>
      <c r="C19" s="366">
        <v>6.8750000000000006E-2</v>
      </c>
      <c r="D19" s="429">
        <v>0.28819444444444442</v>
      </c>
      <c r="E19" s="360"/>
      <c r="F19" s="361"/>
      <c r="G19" s="366"/>
      <c r="H19" s="429"/>
      <c r="I19" s="360"/>
    </row>
    <row r="20" spans="1:9" x14ac:dyDescent="0.25">
      <c r="B20" s="362" t="s">
        <v>110</v>
      </c>
      <c r="C20" s="367">
        <v>0.59444444444444444</v>
      </c>
      <c r="D20" s="430">
        <v>0.81319444444444444</v>
      </c>
      <c r="E20" s="363"/>
      <c r="F20" s="362"/>
      <c r="G20" s="367"/>
      <c r="H20" s="430"/>
      <c r="I20" s="363"/>
    </row>
    <row r="21" spans="1:9" x14ac:dyDescent="0.25">
      <c r="A21" s="5">
        <v>9</v>
      </c>
      <c r="B21" s="361" t="s">
        <v>107</v>
      </c>
      <c r="C21" s="366">
        <v>0.11319444444444444</v>
      </c>
      <c r="D21" s="429">
        <v>0.34444444444444444</v>
      </c>
      <c r="E21" s="360"/>
      <c r="F21" s="361"/>
      <c r="G21" s="366"/>
      <c r="H21" s="429"/>
      <c r="I21" s="360"/>
    </row>
    <row r="22" spans="1:9" x14ac:dyDescent="0.25">
      <c r="B22" s="362" t="s">
        <v>110</v>
      </c>
      <c r="C22" s="367">
        <v>0.63402777777777775</v>
      </c>
      <c r="D22" s="430">
        <v>0.86250000000000004</v>
      </c>
      <c r="E22" s="363"/>
      <c r="F22" s="362"/>
      <c r="G22" s="367"/>
      <c r="H22" s="430"/>
      <c r="I22" s="363"/>
    </row>
    <row r="23" spans="1:9" x14ac:dyDescent="0.25">
      <c r="A23" s="5">
        <v>10</v>
      </c>
      <c r="B23" s="361" t="s">
        <v>107</v>
      </c>
      <c r="C23" s="366">
        <v>0.14861111111111111</v>
      </c>
      <c r="D23" s="429">
        <v>0.38819444444444445</v>
      </c>
      <c r="E23" s="360"/>
      <c r="F23" s="361"/>
      <c r="G23" s="366"/>
      <c r="H23" s="429"/>
      <c r="I23" s="360"/>
    </row>
    <row r="24" spans="1:9" x14ac:dyDescent="0.25">
      <c r="B24" s="362" t="s">
        <v>110</v>
      </c>
      <c r="C24" s="367">
        <v>0.66527777777777775</v>
      </c>
      <c r="D24" s="430">
        <v>0.90069444444444446</v>
      </c>
      <c r="E24" s="363"/>
      <c r="F24" s="362"/>
      <c r="G24" s="367"/>
      <c r="H24" s="430"/>
      <c r="I24" s="363"/>
    </row>
    <row r="25" spans="1:9" x14ac:dyDescent="0.25">
      <c r="A25" s="5">
        <v>11</v>
      </c>
      <c r="B25" s="361" t="s">
        <v>107</v>
      </c>
      <c r="C25" s="366">
        <v>0.17708333333333334</v>
      </c>
      <c r="D25" s="429">
        <v>0.4236111111111111</v>
      </c>
      <c r="E25" s="360"/>
      <c r="F25" s="361"/>
      <c r="G25" s="366"/>
      <c r="H25" s="429"/>
      <c r="I25" s="360"/>
    </row>
    <row r="26" spans="1:9" x14ac:dyDescent="0.25">
      <c r="B26" s="362" t="s">
        <v>110</v>
      </c>
      <c r="C26" s="367">
        <v>0.69027777777777777</v>
      </c>
      <c r="D26" s="430">
        <v>0.93333333333333335</v>
      </c>
      <c r="E26" s="363"/>
      <c r="F26" s="362"/>
      <c r="G26" s="367"/>
      <c r="H26" s="430"/>
      <c r="I26" s="363"/>
    </row>
    <row r="27" spans="1:9" x14ac:dyDescent="0.25">
      <c r="A27" s="5">
        <v>12</v>
      </c>
      <c r="B27" s="361" t="s">
        <v>107</v>
      </c>
      <c r="C27" s="366">
        <v>0.2</v>
      </c>
      <c r="D27" s="429">
        <v>0.45347222222222222</v>
      </c>
      <c r="E27" s="360"/>
      <c r="F27" s="361"/>
      <c r="G27" s="366"/>
      <c r="H27" s="429"/>
      <c r="I27" s="360"/>
    </row>
    <row r="28" spans="1:9" x14ac:dyDescent="0.25">
      <c r="B28" s="362" t="s">
        <v>110</v>
      </c>
      <c r="C28" s="367">
        <v>0.71111111111111114</v>
      </c>
      <c r="D28" s="430">
        <v>0.96180555555555558</v>
      </c>
      <c r="E28" s="363"/>
      <c r="F28" s="362"/>
      <c r="G28" s="367"/>
      <c r="H28" s="430"/>
      <c r="I28" s="363"/>
    </row>
    <row r="29" spans="1:9" x14ac:dyDescent="0.25">
      <c r="A29" s="5">
        <v>13</v>
      </c>
      <c r="B29" s="361" t="s">
        <v>107</v>
      </c>
      <c r="C29" s="366">
        <v>0.21875</v>
      </c>
      <c r="D29" s="429">
        <v>0.48055555555555557</v>
      </c>
      <c r="E29" s="360"/>
      <c r="F29" s="361"/>
      <c r="G29" s="366"/>
      <c r="H29" s="429"/>
      <c r="I29" s="360"/>
    </row>
    <row r="30" spans="1:9" x14ac:dyDescent="0.25">
      <c r="B30" s="362" t="s">
        <v>110</v>
      </c>
      <c r="C30" s="367">
        <v>0.72777777777777775</v>
      </c>
      <c r="D30" s="430">
        <v>0.98750000000000004</v>
      </c>
      <c r="E30" s="363"/>
      <c r="F30" s="362"/>
      <c r="G30" s="367"/>
      <c r="H30" s="430"/>
      <c r="I30" s="363"/>
    </row>
    <row r="31" spans="1:9" x14ac:dyDescent="0.25">
      <c r="A31" s="5">
        <v>14</v>
      </c>
      <c r="B31" s="361" t="s">
        <v>107</v>
      </c>
      <c r="C31" s="366">
        <v>0.23472222222222222</v>
      </c>
      <c r="D31" s="429">
        <v>0.50486111111111109</v>
      </c>
      <c r="E31" s="360"/>
      <c r="F31" s="361"/>
      <c r="G31" s="366"/>
      <c r="H31" s="429"/>
      <c r="I31" s="360"/>
    </row>
    <row r="32" spans="1:9" x14ac:dyDescent="0.25">
      <c r="B32" s="362" t="s">
        <v>110</v>
      </c>
      <c r="C32" s="367">
        <v>0.74305555555555558</v>
      </c>
      <c r="D32" s="430" t="s">
        <v>247</v>
      </c>
      <c r="E32" s="363"/>
      <c r="F32" s="362"/>
      <c r="G32" s="367"/>
      <c r="H32" s="430"/>
      <c r="I32" s="363"/>
    </row>
    <row r="33" spans="1:9" x14ac:dyDescent="0.25">
      <c r="A33" s="5">
        <v>15</v>
      </c>
      <c r="B33" s="361" t="s">
        <v>107</v>
      </c>
      <c r="C33" s="366">
        <v>0.25069444444444444</v>
      </c>
      <c r="D33" s="429">
        <v>1.1805555555555555E-2</v>
      </c>
      <c r="E33" s="360"/>
      <c r="F33" s="361"/>
      <c r="G33" s="366"/>
      <c r="H33" s="429"/>
      <c r="I33" s="360"/>
    </row>
    <row r="34" spans="1:9" x14ac:dyDescent="0.25">
      <c r="A34" s="365"/>
      <c r="B34" s="362" t="s">
        <v>110</v>
      </c>
      <c r="C34" s="367">
        <v>0.75972222222222219</v>
      </c>
      <c r="D34" s="430">
        <v>0.52777777777777779</v>
      </c>
      <c r="E34" s="363"/>
      <c r="F34" s="362"/>
      <c r="G34" s="367"/>
      <c r="H34" s="430"/>
      <c r="I34" s="363"/>
    </row>
    <row r="35" spans="1:9" x14ac:dyDescent="0.25">
      <c r="A35" s="5">
        <v>16</v>
      </c>
      <c r="B35" s="361" t="s">
        <v>107</v>
      </c>
      <c r="C35" s="366">
        <v>0.26874999999999999</v>
      </c>
      <c r="D35" s="429">
        <v>3.4722222222222224E-2</v>
      </c>
      <c r="E35" s="360"/>
      <c r="F35" s="361"/>
      <c r="G35" s="366"/>
      <c r="H35" s="429"/>
      <c r="I35" s="360"/>
    </row>
    <row r="36" spans="1:9" x14ac:dyDescent="0.25">
      <c r="A36" s="96"/>
      <c r="B36" s="362" t="s">
        <v>110</v>
      </c>
      <c r="C36" s="367">
        <v>0.77847222222222223</v>
      </c>
      <c r="D36" s="430">
        <v>0.55000000000000004</v>
      </c>
      <c r="E36" s="363"/>
      <c r="F36" s="362"/>
      <c r="G36" s="367"/>
      <c r="H36" s="430"/>
      <c r="I36" s="363"/>
    </row>
    <row r="37" spans="1:9" x14ac:dyDescent="0.25">
      <c r="A37" s="360">
        <v>17</v>
      </c>
      <c r="B37" s="361" t="s">
        <v>107</v>
      </c>
      <c r="C37" s="366">
        <v>0.28749999999999998</v>
      </c>
      <c r="D37" s="429">
        <v>5.7638888888888892E-2</v>
      </c>
      <c r="E37" s="360"/>
      <c r="F37" s="361"/>
      <c r="G37" s="366"/>
      <c r="H37" s="429"/>
      <c r="I37" s="360"/>
    </row>
    <row r="38" spans="1:9" x14ac:dyDescent="0.25">
      <c r="B38" s="362" t="s">
        <v>110</v>
      </c>
      <c r="C38" s="367">
        <v>0.79722222222222228</v>
      </c>
      <c r="D38" s="430">
        <v>0.57152777777777775</v>
      </c>
      <c r="E38" s="363"/>
      <c r="F38" s="362"/>
      <c r="G38" s="367"/>
      <c r="H38" s="430"/>
      <c r="I38" s="363"/>
    </row>
    <row r="39" spans="1:9" x14ac:dyDescent="0.25">
      <c r="A39" s="5">
        <v>18</v>
      </c>
      <c r="B39" s="361" t="s">
        <v>107</v>
      </c>
      <c r="C39" s="366">
        <v>0.30555555555555558</v>
      </c>
      <c r="D39" s="429">
        <v>7.9861111111111105E-2</v>
      </c>
      <c r="E39" s="360"/>
      <c r="F39" s="361"/>
      <c r="G39" s="366"/>
      <c r="H39" s="429"/>
      <c r="I39" s="360"/>
    </row>
    <row r="40" spans="1:9" x14ac:dyDescent="0.25">
      <c r="B40" s="362" t="s">
        <v>110</v>
      </c>
      <c r="C40" s="367">
        <v>0.81666666666666665</v>
      </c>
      <c r="D40" s="430">
        <v>0.59375</v>
      </c>
      <c r="E40" s="363"/>
      <c r="F40" s="362"/>
      <c r="G40" s="367"/>
      <c r="H40" s="430"/>
      <c r="I40" s="363"/>
    </row>
    <row r="41" spans="1:9" x14ac:dyDescent="0.25">
      <c r="A41" s="5">
        <v>19</v>
      </c>
      <c r="B41" s="361" t="s">
        <v>107</v>
      </c>
      <c r="C41" s="366">
        <v>0.32361111111111113</v>
      </c>
      <c r="D41" s="429">
        <v>0.10347222222222222</v>
      </c>
      <c r="E41" s="360"/>
      <c r="F41" s="361"/>
      <c r="G41" s="366"/>
      <c r="H41" s="429"/>
      <c r="I41" s="360"/>
    </row>
    <row r="42" spans="1:9" x14ac:dyDescent="0.25">
      <c r="B42" s="362" t="s">
        <v>110</v>
      </c>
      <c r="C42" s="367">
        <v>0.83750000000000002</v>
      </c>
      <c r="D42" s="430">
        <v>0.61805555555555558</v>
      </c>
      <c r="E42" s="363"/>
      <c r="F42" s="362"/>
      <c r="G42" s="367"/>
      <c r="H42" s="430"/>
      <c r="I42" s="363"/>
    </row>
    <row r="43" spans="1:9" x14ac:dyDescent="0.25">
      <c r="A43" s="5">
        <v>20</v>
      </c>
      <c r="B43" s="361" t="s">
        <v>107</v>
      </c>
      <c r="C43" s="366">
        <v>0.34375</v>
      </c>
      <c r="D43" s="429">
        <v>0.15138888888888888</v>
      </c>
      <c r="E43" s="360"/>
      <c r="F43" s="361"/>
      <c r="G43" s="366"/>
      <c r="H43" s="429"/>
      <c r="I43" s="360"/>
    </row>
    <row r="44" spans="1:9" x14ac:dyDescent="0.25">
      <c r="B44" s="362" t="s">
        <v>110</v>
      </c>
      <c r="C44" s="367">
        <v>0.86805555555555558</v>
      </c>
      <c r="D44" s="430">
        <v>0.64583333333333337</v>
      </c>
      <c r="E44" s="363"/>
      <c r="F44" s="362"/>
      <c r="G44" s="367"/>
      <c r="H44" s="430"/>
      <c r="I44" s="363"/>
    </row>
    <row r="45" spans="1:9" x14ac:dyDescent="0.25">
      <c r="A45" s="5">
        <v>21</v>
      </c>
      <c r="B45" s="361" t="s">
        <v>107</v>
      </c>
      <c r="C45" s="366">
        <v>0.37430555555555556</v>
      </c>
      <c r="D45" s="429">
        <v>0.16250000000000001</v>
      </c>
      <c r="E45" s="360"/>
      <c r="F45" s="361"/>
      <c r="G45" s="366"/>
      <c r="H45" s="429"/>
      <c r="I45" s="360"/>
    </row>
    <row r="46" spans="1:9" x14ac:dyDescent="0.25">
      <c r="B46" s="362" t="s">
        <v>110</v>
      </c>
      <c r="C46" s="367">
        <v>0.98611111111111116</v>
      </c>
      <c r="D46" s="430">
        <v>0.68333333333333335</v>
      </c>
      <c r="E46" s="363"/>
      <c r="F46" s="362"/>
      <c r="G46" s="367"/>
      <c r="H46" s="430"/>
      <c r="I46" s="363"/>
    </row>
    <row r="47" spans="1:9" x14ac:dyDescent="0.25">
      <c r="A47" s="5">
        <v>22</v>
      </c>
      <c r="B47" s="361" t="s">
        <v>107</v>
      </c>
      <c r="C47" s="366">
        <v>0.52430555555555558</v>
      </c>
      <c r="D47" s="429">
        <v>0.20555555555555555</v>
      </c>
      <c r="E47" s="360"/>
      <c r="F47" s="361"/>
      <c r="G47" s="366"/>
      <c r="H47" s="429"/>
      <c r="I47" s="360"/>
    </row>
    <row r="48" spans="1:9" x14ac:dyDescent="0.25">
      <c r="B48" s="362" t="s">
        <v>110</v>
      </c>
      <c r="C48" s="367" t="s">
        <v>247</v>
      </c>
      <c r="D48" s="430">
        <v>0.73750000000000004</v>
      </c>
      <c r="E48" s="363"/>
      <c r="F48" s="362"/>
      <c r="G48" s="367"/>
      <c r="H48" s="430"/>
      <c r="I48" s="363"/>
    </row>
    <row r="49" spans="1:9" x14ac:dyDescent="0.25">
      <c r="A49" s="5">
        <v>23</v>
      </c>
      <c r="B49" s="361" t="s">
        <v>107</v>
      </c>
      <c r="C49" s="366">
        <v>4.5138888888888888E-2</v>
      </c>
      <c r="D49" s="429">
        <v>0.26527777777777778</v>
      </c>
      <c r="E49" s="360"/>
      <c r="F49" s="361"/>
      <c r="G49" s="366"/>
      <c r="H49" s="429"/>
      <c r="I49" s="360"/>
    </row>
    <row r="50" spans="1:9" x14ac:dyDescent="0.25">
      <c r="B50" s="362" t="s">
        <v>110</v>
      </c>
      <c r="C50" s="367">
        <v>0.57777777777777772</v>
      </c>
      <c r="D50" s="430">
        <v>0.8041666666666667</v>
      </c>
      <c r="E50" s="363"/>
      <c r="F50" s="362"/>
      <c r="G50" s="367"/>
      <c r="H50" s="430"/>
      <c r="I50" s="363"/>
    </row>
    <row r="51" spans="1:9" x14ac:dyDescent="0.25">
      <c r="A51" s="5">
        <v>24</v>
      </c>
      <c r="B51" s="361" t="s">
        <v>107</v>
      </c>
      <c r="C51" s="366">
        <v>8.6805555555555552E-2</v>
      </c>
      <c r="D51" s="429">
        <v>0.32569444444444445</v>
      </c>
      <c r="E51" s="360"/>
      <c r="F51" s="361"/>
      <c r="G51" s="366"/>
      <c r="H51" s="429"/>
      <c r="I51" s="360"/>
    </row>
    <row r="52" spans="1:9" x14ac:dyDescent="0.25">
      <c r="B52" s="362" t="s">
        <v>110</v>
      </c>
      <c r="C52" s="367">
        <v>0.61458333333333337</v>
      </c>
      <c r="D52" s="430">
        <v>0.85</v>
      </c>
      <c r="E52" s="363"/>
      <c r="F52" s="362"/>
      <c r="G52" s="367"/>
      <c r="H52" s="430"/>
      <c r="I52" s="363"/>
    </row>
    <row r="53" spans="1:9" x14ac:dyDescent="0.25">
      <c r="A53" s="5">
        <v>25</v>
      </c>
      <c r="B53" s="361" t="s">
        <v>107</v>
      </c>
      <c r="C53" s="366">
        <v>0.12013888888888889</v>
      </c>
      <c r="D53" s="429">
        <v>0.36736111111111114</v>
      </c>
      <c r="E53" s="360"/>
      <c r="F53" s="361"/>
      <c r="G53" s="366"/>
      <c r="H53" s="429"/>
      <c r="I53" s="360"/>
    </row>
    <row r="54" spans="1:9" x14ac:dyDescent="0.25">
      <c r="B54" s="362" t="s">
        <v>110</v>
      </c>
      <c r="C54" s="367">
        <v>0.64375000000000004</v>
      </c>
      <c r="D54" s="430">
        <v>0.88472222222222219</v>
      </c>
      <c r="E54" s="363"/>
      <c r="F54" s="362"/>
      <c r="G54" s="367"/>
      <c r="H54" s="430"/>
      <c r="I54" s="363"/>
    </row>
    <row r="55" spans="1:9" x14ac:dyDescent="0.25">
      <c r="A55" s="5">
        <v>26</v>
      </c>
      <c r="B55" s="361" t="s">
        <v>107</v>
      </c>
      <c r="C55" s="366">
        <v>0.15</v>
      </c>
      <c r="D55" s="429">
        <v>0.40069444444444446</v>
      </c>
      <c r="E55" s="360"/>
      <c r="F55" s="361"/>
      <c r="G55" s="366"/>
      <c r="H55" s="429"/>
      <c r="I55" s="360"/>
    </row>
    <row r="56" spans="1:9" x14ac:dyDescent="0.25">
      <c r="B56" s="362" t="s">
        <v>110</v>
      </c>
      <c r="C56" s="367">
        <v>0.6694444444444444</v>
      </c>
      <c r="D56" s="430">
        <v>0.91527777777777775</v>
      </c>
      <c r="E56" s="363"/>
      <c r="F56" s="362"/>
      <c r="G56" s="367"/>
      <c r="H56" s="430"/>
      <c r="I56" s="363"/>
    </row>
    <row r="57" spans="1:9" x14ac:dyDescent="0.25">
      <c r="A57" s="5">
        <v>27</v>
      </c>
      <c r="B57" s="361" t="s">
        <v>107</v>
      </c>
      <c r="C57" s="366">
        <v>0.17708333333333334</v>
      </c>
      <c r="D57" s="429">
        <v>0.43055555555555558</v>
      </c>
      <c r="E57" s="360"/>
      <c r="F57" s="361"/>
      <c r="G57" s="366"/>
      <c r="H57" s="429"/>
      <c r="I57" s="360"/>
    </row>
    <row r="58" spans="1:9" x14ac:dyDescent="0.25">
      <c r="B58" s="362" t="s">
        <v>110</v>
      </c>
      <c r="C58" s="367">
        <v>0.69374999999999998</v>
      </c>
      <c r="D58" s="430">
        <v>0.94444444444444442</v>
      </c>
      <c r="E58" s="363"/>
      <c r="F58" s="362"/>
      <c r="G58" s="367"/>
      <c r="H58" s="430"/>
      <c r="I58" s="363"/>
    </row>
    <row r="59" spans="1:9" x14ac:dyDescent="0.25">
      <c r="A59" s="5">
        <v>28</v>
      </c>
      <c r="B59" s="361" t="s">
        <v>107</v>
      </c>
      <c r="C59" s="366">
        <v>0.20347222222222222</v>
      </c>
      <c r="D59" s="429">
        <v>0.4597222222222222</v>
      </c>
      <c r="E59" s="360"/>
      <c r="F59" s="361"/>
      <c r="G59" s="366"/>
      <c r="H59" s="429"/>
      <c r="I59" s="360"/>
    </row>
    <row r="60" spans="1:9" x14ac:dyDescent="0.25">
      <c r="B60" s="362" t="s">
        <v>110</v>
      </c>
      <c r="C60" s="367">
        <v>0.71736111111111112</v>
      </c>
      <c r="D60" s="430">
        <v>0.97291666666666665</v>
      </c>
      <c r="E60" s="363"/>
      <c r="F60" s="362"/>
      <c r="G60" s="367"/>
      <c r="H60" s="430"/>
      <c r="I60" s="363"/>
    </row>
    <row r="61" spans="1:9" x14ac:dyDescent="0.25">
      <c r="A61" s="5">
        <v>29</v>
      </c>
      <c r="B61" s="361" t="s">
        <v>107</v>
      </c>
      <c r="C61" s="366"/>
      <c r="D61" s="429"/>
      <c r="E61" s="360"/>
      <c r="F61" s="361"/>
      <c r="G61" s="366"/>
      <c r="H61" s="429"/>
      <c r="I61" s="360"/>
    </row>
    <row r="62" spans="1:9" x14ac:dyDescent="0.25">
      <c r="B62" s="362" t="s">
        <v>110</v>
      </c>
      <c r="C62" s="367"/>
      <c r="D62" s="430"/>
      <c r="E62" s="363"/>
      <c r="F62" s="362"/>
      <c r="G62" s="367"/>
      <c r="H62" s="430"/>
      <c r="I62" s="363"/>
    </row>
    <row r="63" spans="1:9" x14ac:dyDescent="0.25">
      <c r="A63" s="5">
        <v>30</v>
      </c>
      <c r="B63" s="361" t="s">
        <v>107</v>
      </c>
      <c r="C63" s="366"/>
      <c r="D63" s="429"/>
      <c r="E63" s="360"/>
      <c r="F63" s="361"/>
      <c r="G63" s="366"/>
      <c r="H63" s="429"/>
      <c r="I63" s="360"/>
    </row>
    <row r="64" spans="1:9" x14ac:dyDescent="0.25">
      <c r="B64" s="362" t="s">
        <v>110</v>
      </c>
      <c r="C64" s="367"/>
      <c r="D64" s="430"/>
      <c r="E64" s="363"/>
      <c r="F64" s="362"/>
      <c r="G64" s="367"/>
      <c r="H64" s="430"/>
      <c r="I64" s="363"/>
    </row>
    <row r="65" spans="1:9" x14ac:dyDescent="0.25">
      <c r="A65" s="5">
        <v>31</v>
      </c>
      <c r="B65" s="361" t="s">
        <v>107</v>
      </c>
      <c r="C65" s="366"/>
      <c r="D65" s="429"/>
      <c r="E65" s="360"/>
      <c r="F65" s="361"/>
      <c r="G65" s="366"/>
      <c r="H65" s="429"/>
      <c r="I65" s="360"/>
    </row>
    <row r="66" spans="1:9" x14ac:dyDescent="0.25">
      <c r="B66" s="362" t="s">
        <v>110</v>
      </c>
      <c r="C66" s="367"/>
      <c r="D66" s="430"/>
      <c r="E66" s="363"/>
      <c r="F66" s="362"/>
      <c r="G66" s="367"/>
      <c r="H66" s="430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2025-02-24T10:37:35Z</dcterms:modified>
</cp:coreProperties>
</file>