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3. CUANTI\Curso Cuanti 2\Curso UAH\Clase 3 - Excel y presupuestos\Clase 3 - Excel, Presupuestos y Repaso General\01. Excel\"/>
    </mc:Choice>
  </mc:AlternateContent>
  <xr:revisionPtr revIDLastSave="0" documentId="13_ncr:1_{65D2EEE3-CE41-42BE-9E08-658BA65B1E94}" xr6:coauthVersionLast="47" xr6:coauthVersionMax="47" xr10:uidLastSave="{00000000-0000-0000-0000-000000000000}"/>
  <bookViews>
    <workbookView xWindow="-98" yWindow="-98" windowWidth="22695" windowHeight="14595" activeTab="6" xr2:uid="{00000000-000D-0000-FFFF-FFFF00000000}"/>
  </bookViews>
  <sheets>
    <sheet name="práctica 1" sheetId="10" r:id="rId1"/>
    <sheet name="práctica 2" sheetId="11" r:id="rId2"/>
    <sheet name="práctica 3" sheetId="13" r:id="rId3"/>
    <sheet name="práctica 4" sheetId="14" r:id="rId4"/>
    <sheet name="Presupuesto (fondart)" sheetId="9" r:id="rId5"/>
    <sheet name="Presupuesto (investigación)" sheetId="12" r:id="rId6"/>
    <sheet name="carta gannt" sheetId="15" r:id="rId7"/>
  </sheets>
  <definedNames>
    <definedName name="_xlnm._FilterDatabase" localSheetId="3" hidden="1">'práctica 4'!$A$5:$O$36</definedName>
  </definedNames>
  <calcPr calcId="181029"/>
</workbook>
</file>

<file path=xl/calcChain.xml><?xml version="1.0" encoding="utf-8"?>
<calcChain xmlns="http://schemas.openxmlformats.org/spreadsheetml/2006/main">
  <c r="F3" i="11" l="1"/>
  <c r="I12" i="10"/>
  <c r="O12" i="14"/>
  <c r="O6" i="14"/>
  <c r="H37" i="14"/>
  <c r="G37" i="14"/>
  <c r="F37" i="14"/>
  <c r="E37" i="14"/>
  <c r="D37" i="14"/>
  <c r="M36" i="14"/>
  <c r="L36" i="14"/>
  <c r="K36" i="14"/>
  <c r="J36" i="14"/>
  <c r="I36" i="14"/>
  <c r="M35" i="14"/>
  <c r="L35" i="14"/>
  <c r="K35" i="14"/>
  <c r="J35" i="14"/>
  <c r="I35" i="14"/>
  <c r="M34" i="14"/>
  <c r="L34" i="14"/>
  <c r="K34" i="14"/>
  <c r="J34" i="14"/>
  <c r="I34" i="14"/>
  <c r="M33" i="14"/>
  <c r="L33" i="14"/>
  <c r="K33" i="14"/>
  <c r="J33" i="14"/>
  <c r="I33" i="14"/>
  <c r="M32" i="14"/>
  <c r="L32" i="14"/>
  <c r="K32" i="14"/>
  <c r="J32" i="14"/>
  <c r="I32" i="14"/>
  <c r="M31" i="14"/>
  <c r="L31" i="14"/>
  <c r="K31" i="14"/>
  <c r="J31" i="14"/>
  <c r="I31" i="14"/>
  <c r="M30" i="14"/>
  <c r="L30" i="14"/>
  <c r="K30" i="14"/>
  <c r="J30" i="14"/>
  <c r="I30" i="14"/>
  <c r="M29" i="14"/>
  <c r="L29" i="14"/>
  <c r="K29" i="14"/>
  <c r="J29" i="14"/>
  <c r="I29" i="14"/>
  <c r="M28" i="14"/>
  <c r="L28" i="14"/>
  <c r="K28" i="14"/>
  <c r="J28" i="14"/>
  <c r="I28" i="14"/>
  <c r="M27" i="14"/>
  <c r="L27" i="14"/>
  <c r="K27" i="14"/>
  <c r="J27" i="14"/>
  <c r="I27" i="14"/>
  <c r="M26" i="14"/>
  <c r="L26" i="14"/>
  <c r="K26" i="14"/>
  <c r="J26" i="14"/>
  <c r="I26" i="14"/>
  <c r="M25" i="14"/>
  <c r="L25" i="14"/>
  <c r="K25" i="14"/>
  <c r="J25" i="14"/>
  <c r="I25" i="14"/>
  <c r="M24" i="14"/>
  <c r="L24" i="14"/>
  <c r="K24" i="14"/>
  <c r="J24" i="14"/>
  <c r="I24" i="14"/>
  <c r="M23" i="14"/>
  <c r="L23" i="14"/>
  <c r="K23" i="14"/>
  <c r="J23" i="14"/>
  <c r="I23" i="14"/>
  <c r="M22" i="14"/>
  <c r="L22" i="14"/>
  <c r="K22" i="14"/>
  <c r="J22" i="14"/>
  <c r="I22" i="14"/>
  <c r="M21" i="14"/>
  <c r="L21" i="14"/>
  <c r="K21" i="14"/>
  <c r="J21" i="14"/>
  <c r="I21" i="14"/>
  <c r="M20" i="14"/>
  <c r="L20" i="14"/>
  <c r="K20" i="14"/>
  <c r="J20" i="14"/>
  <c r="I20" i="14"/>
  <c r="M19" i="14"/>
  <c r="L19" i="14"/>
  <c r="K19" i="14"/>
  <c r="J19" i="14"/>
  <c r="I19" i="14"/>
  <c r="M18" i="14"/>
  <c r="L18" i="14"/>
  <c r="K18" i="14"/>
  <c r="J18" i="14"/>
  <c r="I18" i="14"/>
  <c r="M17" i="14"/>
  <c r="L17" i="14"/>
  <c r="K17" i="14"/>
  <c r="J17" i="14"/>
  <c r="I17" i="14"/>
  <c r="M16" i="14"/>
  <c r="L16" i="14"/>
  <c r="K16" i="14"/>
  <c r="J16" i="14"/>
  <c r="I16" i="14"/>
  <c r="M15" i="14"/>
  <c r="L15" i="14"/>
  <c r="K15" i="14"/>
  <c r="J15" i="14"/>
  <c r="I15" i="14"/>
  <c r="M14" i="14"/>
  <c r="L14" i="14"/>
  <c r="K14" i="14"/>
  <c r="J14" i="14"/>
  <c r="I14" i="14"/>
  <c r="M13" i="14"/>
  <c r="L13" i="14"/>
  <c r="K13" i="14"/>
  <c r="J13" i="14"/>
  <c r="I13" i="14"/>
  <c r="M12" i="14"/>
  <c r="L12" i="14"/>
  <c r="K12" i="14"/>
  <c r="J12" i="14"/>
  <c r="I12" i="14"/>
  <c r="M11" i="14"/>
  <c r="L11" i="14"/>
  <c r="K11" i="14"/>
  <c r="J11" i="14"/>
  <c r="I11" i="14"/>
  <c r="M10" i="14"/>
  <c r="L10" i="14"/>
  <c r="K10" i="14"/>
  <c r="J10" i="14"/>
  <c r="I10" i="14"/>
  <c r="M9" i="14"/>
  <c r="L9" i="14"/>
  <c r="K9" i="14"/>
  <c r="J9" i="14"/>
  <c r="I9" i="14"/>
  <c r="M8" i="14"/>
  <c r="L8" i="14"/>
  <c r="K8" i="14"/>
  <c r="J8" i="14"/>
  <c r="I8" i="14"/>
  <c r="M7" i="14"/>
  <c r="L7" i="14"/>
  <c r="K7" i="14"/>
  <c r="J7" i="14"/>
  <c r="I7" i="14"/>
  <c r="M6" i="14"/>
  <c r="L6" i="14"/>
  <c r="K6" i="14"/>
  <c r="J6" i="14"/>
  <c r="I6" i="14"/>
  <c r="H13" i="13"/>
  <c r="H14" i="13"/>
  <c r="H15" i="13"/>
  <c r="H12" i="13"/>
  <c r="G12" i="13"/>
  <c r="F13" i="13"/>
  <c r="F14" i="13"/>
  <c r="F15" i="13"/>
  <c r="F12" i="13"/>
  <c r="G15" i="13"/>
  <c r="E15" i="13"/>
  <c r="E14" i="13"/>
  <c r="G14" i="13" s="1"/>
  <c r="G13" i="13"/>
  <c r="E13" i="13"/>
  <c r="E12" i="13"/>
  <c r="H4" i="13"/>
  <c r="H5" i="13"/>
  <c r="H6" i="13"/>
  <c r="H3" i="13"/>
  <c r="F4" i="13"/>
  <c r="F5" i="13"/>
  <c r="F6" i="13"/>
  <c r="E6" i="13"/>
  <c r="G6" i="13" s="1"/>
  <c r="E5" i="13"/>
  <c r="G5" i="13" s="1"/>
  <c r="E4" i="13"/>
  <c r="G4" i="13" s="1"/>
  <c r="F3" i="13"/>
  <c r="E3" i="13"/>
  <c r="G3" i="13" s="1"/>
  <c r="G3" i="11"/>
  <c r="E6" i="11"/>
  <c r="G6" i="11" s="1"/>
  <c r="E5" i="11"/>
  <c r="G5" i="11" s="1"/>
  <c r="E4" i="11"/>
  <c r="G4" i="11" s="1"/>
  <c r="E3" i="11"/>
  <c r="E8" i="11" s="1"/>
  <c r="I26" i="10"/>
  <c r="I19" i="10"/>
  <c r="H32" i="9"/>
  <c r="H31" i="9"/>
  <c r="H30" i="9"/>
  <c r="H29" i="9"/>
  <c r="H28" i="9"/>
  <c r="H27" i="9"/>
  <c r="H26" i="9"/>
  <c r="E23" i="9"/>
  <c r="H23" i="9" s="1"/>
  <c r="C23" i="9" s="1"/>
  <c r="E22" i="9"/>
  <c r="H22" i="9" s="1"/>
  <c r="C22" i="9" s="1"/>
  <c r="E21" i="9"/>
  <c r="H21" i="9" s="1"/>
  <c r="C21" i="9" s="1"/>
  <c r="E20" i="9"/>
  <c r="H20" i="9" s="1"/>
  <c r="C20" i="9" s="1"/>
  <c r="F19" i="9"/>
  <c r="E19" i="9"/>
  <c r="E17" i="9"/>
  <c r="H17" i="9" s="1"/>
  <c r="C17" i="9" s="1"/>
  <c r="E16" i="9"/>
  <c r="H16" i="9" s="1"/>
  <c r="C16" i="9" s="1"/>
  <c r="E15" i="9"/>
  <c r="H15" i="9" s="1"/>
  <c r="C15" i="9" s="1"/>
  <c r="E14" i="9"/>
  <c r="H14" i="9" s="1"/>
  <c r="C14" i="9" s="1"/>
  <c r="E13" i="9"/>
  <c r="H13" i="9" s="1"/>
  <c r="F11" i="9"/>
  <c r="E11" i="9"/>
  <c r="F10" i="9"/>
  <c r="E10" i="9"/>
  <c r="E9" i="9"/>
  <c r="H9" i="9" s="1"/>
  <c r="C9" i="9" s="1"/>
  <c r="E8" i="9"/>
  <c r="H8" i="9" s="1"/>
  <c r="E6" i="9"/>
  <c r="H6" i="9" s="1"/>
  <c r="C6" i="9" s="1"/>
  <c r="E5" i="9"/>
  <c r="H5" i="9" s="1"/>
  <c r="C5" i="9" s="1"/>
  <c r="E4" i="9"/>
  <c r="H4" i="9" s="1"/>
  <c r="I6" i="9" s="1"/>
  <c r="H19" i="9" l="1"/>
  <c r="N29" i="14"/>
  <c r="O29" i="14" s="1"/>
  <c r="N14" i="14"/>
  <c r="O14" i="14" s="1"/>
  <c r="N30" i="14"/>
  <c r="O30" i="14" s="1"/>
  <c r="N20" i="14"/>
  <c r="O20" i="14" s="1"/>
  <c r="N6" i="14"/>
  <c r="N7" i="14"/>
  <c r="O7" i="14" s="1"/>
  <c r="N18" i="14"/>
  <c r="O18" i="14" s="1"/>
  <c r="N28" i="14"/>
  <c r="O28" i="14" s="1"/>
  <c r="N10" i="14"/>
  <c r="O10" i="14" s="1"/>
  <c r="N16" i="14"/>
  <c r="O16" i="14" s="1"/>
  <c r="N36" i="14"/>
  <c r="O36" i="14" s="1"/>
  <c r="N19" i="14"/>
  <c r="O19" i="14" s="1"/>
  <c r="N33" i="14"/>
  <c r="O33" i="14" s="1"/>
  <c r="N9" i="14"/>
  <c r="O9" i="14" s="1"/>
  <c r="N15" i="14"/>
  <c r="O15" i="14" s="1"/>
  <c r="N24" i="14"/>
  <c r="O24" i="14" s="1"/>
  <c r="N13" i="14"/>
  <c r="O13" i="14" s="1"/>
  <c r="N32" i="14"/>
  <c r="O32" i="14" s="1"/>
  <c r="N11" i="14"/>
  <c r="O11" i="14" s="1"/>
  <c r="N17" i="14"/>
  <c r="O17" i="14" s="1"/>
  <c r="N23" i="14"/>
  <c r="O23" i="14" s="1"/>
  <c r="N8" i="14"/>
  <c r="O8" i="14" s="1"/>
  <c r="H11" i="9"/>
  <c r="C11" i="9" s="1"/>
  <c r="H10" i="9"/>
  <c r="C10" i="9" s="1"/>
  <c r="I23" i="9"/>
  <c r="C19" i="9"/>
  <c r="I17" i="9"/>
  <c r="C13" i="9"/>
  <c r="C4" i="9"/>
  <c r="C8" i="9"/>
  <c r="H36" i="9" l="1"/>
  <c r="I11" i="9"/>
  <c r="N37" i="14"/>
</calcChain>
</file>

<file path=xl/sharedStrings.xml><?xml version="1.0" encoding="utf-8"?>
<sst xmlns="http://schemas.openxmlformats.org/spreadsheetml/2006/main" count="344" uniqueCount="255">
  <si>
    <t>Sebastián</t>
  </si>
  <si>
    <t>Simón</t>
  </si>
  <si>
    <t>Imprevistos</t>
  </si>
  <si>
    <t>IG</t>
  </si>
  <si>
    <t>total final</t>
  </si>
  <si>
    <t>por mes</t>
  </si>
  <si>
    <t>EQUIPO DE TRABAJO</t>
  </si>
  <si>
    <t>total meses</t>
  </si>
  <si>
    <t>GASTOS OPERATIVOS</t>
  </si>
  <si>
    <t>horas por mes</t>
  </si>
  <si>
    <t>valor hora</t>
  </si>
  <si>
    <t>Impuesto año 2022</t>
  </si>
  <si>
    <t>valor hora + impuesto para calculo total</t>
  </si>
  <si>
    <t>Impuesto año 2023</t>
  </si>
  <si>
    <t>Javiera</t>
  </si>
  <si>
    <t>Ignacio</t>
  </si>
  <si>
    <t>Realización y transcripción de 12 entrevistas</t>
  </si>
  <si>
    <t>campaña 1 de difusión en Instagram: Awareness (Agosto  2023)</t>
  </si>
  <si>
    <t>Campaña 2 de difusión en Instagram: Presentación de lanzamiento de podcast (octubre 2023)</t>
  </si>
  <si>
    <t>Campaña 3 de difusión en Instagram: Difusión de Página web (Febrero 2024)</t>
  </si>
  <si>
    <t>Diseño afiche, redes sociales, plantilla para RRSS, Video promocional, diseño podcast</t>
  </si>
  <si>
    <t>Sistematizacion de entrevistas 12 entrevistas</t>
  </si>
  <si>
    <t xml:space="preserve">Coordinación general (Julio 2023- Diciembre 2023) </t>
  </si>
  <si>
    <t>Campaña de difusión en trap2day</t>
  </si>
  <si>
    <t>Edición y producción de podcast (noviembre 2023-diciembre 2023)</t>
  </si>
  <si>
    <t>Edición y producción de podcast (Enero 2024- Febrero 2024)</t>
  </si>
  <si>
    <t>Cordinación general (Enero 2024- Mayo 2024)</t>
  </si>
  <si>
    <t>Escritura de artículos (Marzo 2024-Abril 2024)</t>
  </si>
  <si>
    <t>Sistematización de entrevistas 12 entrevistas (enero 2024)</t>
  </si>
  <si>
    <t xml:space="preserve">Análisis y consolidación general de información </t>
  </si>
  <si>
    <t>Recopilación de información digitalizada sobre trap (desde 2015 a la actualidad: trap2day) (Julio 2023)</t>
  </si>
  <si>
    <t>Recopilación de información digitalizada sobre trap (desde 2015 a la actualidad: La Junta) (Julio 2023)</t>
  </si>
  <si>
    <t>Sistematización del material de archivo digital (agosto 2023)</t>
  </si>
  <si>
    <t>Planificación y Producción de entrevistas</t>
  </si>
  <si>
    <t>Generación de contenido para Instagram y página web (Julio 2023- Diciembre 2023)</t>
  </si>
  <si>
    <t>Generación de contenido para Instagram y página web (Enero 2024- Junio 2024)</t>
  </si>
  <si>
    <t>Administración de plan de difusión (presa y campañas) (Julio 2023-Diciembre 2023)</t>
  </si>
  <si>
    <t>Administración de plan de difusión (presa y campañas) (Enero 2024-Junio 2024)</t>
  </si>
  <si>
    <t>trap2day</t>
  </si>
  <si>
    <t>Ariel Altamirano Valenzuela</t>
  </si>
  <si>
    <t xml:space="preserve">Afiches </t>
  </si>
  <si>
    <t>RJK impresiones</t>
  </si>
  <si>
    <t>Google Suit (almacenamiento en la nube y posibilidad de grabación de entrevista por 5 meses)</t>
  </si>
  <si>
    <t>Google</t>
  </si>
  <si>
    <t>Campaña 4 difusión en Instagram: Difusión y promoción de Encuentro (Marzo 2024)</t>
  </si>
  <si>
    <t>Secuencia 1</t>
  </si>
  <si>
    <t>Secuencia 2</t>
  </si>
  <si>
    <t>lunes</t>
  </si>
  <si>
    <t>martes</t>
  </si>
  <si>
    <t>miércoles</t>
  </si>
  <si>
    <t>Introducir números o letras</t>
  </si>
  <si>
    <t>Seleccionar celdas pegadas (shift)</t>
  </si>
  <si>
    <t>Seleccionar celdas distantes (ctrl + click)</t>
  </si>
  <si>
    <t>Cortar/ Copiar/Pegar</t>
  </si>
  <si>
    <t>columna</t>
  </si>
  <si>
    <t>fila</t>
  </si>
  <si>
    <t>Elementos básicos de excel</t>
  </si>
  <si>
    <t>programa que sirve para la creación, manejo y modificación de hojas de cálculo</t>
  </si>
  <si>
    <t>¿Qué es Microsoft Excel?:</t>
  </si>
  <si>
    <t>celda</t>
  </si>
  <si>
    <t>cinta de operaciones</t>
  </si>
  <si>
    <t>Secuencia 3</t>
  </si>
  <si>
    <t>notas de curso</t>
  </si>
  <si>
    <t>pepito</t>
  </si>
  <si>
    <t>juanito</t>
  </si>
  <si>
    <t>maria</t>
  </si>
  <si>
    <t>luisa</t>
  </si>
  <si>
    <t>Promedio()</t>
  </si>
  <si>
    <t>Total sueldo de profesores</t>
  </si>
  <si>
    <t>Levi-Strauss</t>
  </si>
  <si>
    <t>Mauss</t>
  </si>
  <si>
    <t>Durkehim</t>
  </si>
  <si>
    <t>Suma()</t>
  </si>
  <si>
    <t>Introducción de fórmulas y funciones: con signo = y parentesis; seleccionar a qué se desea aplicar la función</t>
  </si>
  <si>
    <t>Formatear Sueldo de prof: ponerle peso y sin decimales</t>
  </si>
  <si>
    <t>total</t>
  </si>
  <si>
    <t>Malinowski</t>
  </si>
  <si>
    <t>Bengoa</t>
  </si>
  <si>
    <t>Forster</t>
  </si>
  <si>
    <t>Montecinos</t>
  </si>
  <si>
    <t>Ejercicio: sume, saque el promedio y formatee</t>
  </si>
  <si>
    <t>Total</t>
  </si>
  <si>
    <t>Promedio</t>
  </si>
  <si>
    <t>Desviación Estándar[DESVEST.M]</t>
  </si>
  <si>
    <t>impuesto 2023</t>
  </si>
  <si>
    <t>impuesto 2024</t>
  </si>
  <si>
    <t>nombre</t>
  </si>
  <si>
    <t>horas de trabajo 2022</t>
  </si>
  <si>
    <t>total a pagar 2024</t>
  </si>
  <si>
    <t>total a pagar 2023</t>
  </si>
  <si>
    <t>horas de trabajo 2023</t>
  </si>
  <si>
    <t>hojas</t>
  </si>
  <si>
    <t>– (signo menos o guion) para restar</t>
  </si>
  <si>
    <t>* (asterisco) para multiplicar</t>
  </si>
  <si>
    <t>/ (barra) para dividir</t>
  </si>
  <si>
    <t>^ (circunflejo) para elevar un número a una potencia</t>
  </si>
  <si>
    <t>operaciones</t>
  </si>
  <si>
    <t>() para separar las operaciones</t>
  </si>
  <si>
    <t>12,25</t>
  </si>
  <si>
    <t>13</t>
  </si>
  <si>
    <t>Inicio-Dar Formato como tabla</t>
  </si>
  <si>
    <t>celdas absolutas  $X$Y = f4</t>
  </si>
  <si>
    <t>celdas relativas  $XY (fila) o X$Y (columna)</t>
  </si>
  <si>
    <t>Nombres</t>
  </si>
  <si>
    <t>Apellido 1</t>
  </si>
  <si>
    <t>Apellido 2</t>
  </si>
  <si>
    <t>Trabajo 1</t>
  </si>
  <si>
    <t>Prueba 1</t>
  </si>
  <si>
    <t>Trabajo 2</t>
  </si>
  <si>
    <t>Trabajo 3</t>
  </si>
  <si>
    <t>Ev. Otros</t>
  </si>
  <si>
    <t>Promedio final</t>
  </si>
  <si>
    <t>Estado</t>
  </si>
  <si>
    <t>Cristobal Francisco</t>
  </si>
  <si>
    <t>Aldana</t>
  </si>
  <si>
    <t>Kurte</t>
  </si>
  <si>
    <t>Matias Fernando</t>
  </si>
  <si>
    <t>Alvarez</t>
  </si>
  <si>
    <t>Reyes</t>
  </si>
  <si>
    <t>Nayareth Rocío</t>
  </si>
  <si>
    <t xml:space="preserve">Astudillo </t>
  </si>
  <si>
    <t>Ramirez</t>
  </si>
  <si>
    <t>Isidora Antonia</t>
  </si>
  <si>
    <t>Besa</t>
  </si>
  <si>
    <t>Mujica</t>
  </si>
  <si>
    <t>Javiera Viviana</t>
  </si>
  <si>
    <t xml:space="preserve">Bustos </t>
  </si>
  <si>
    <t>Palma</t>
  </si>
  <si>
    <t>Carolina Valentina</t>
  </si>
  <si>
    <t>Cofré</t>
  </si>
  <si>
    <t>Bermúdez</t>
  </si>
  <si>
    <t>Gabriel Roberto</t>
  </si>
  <si>
    <t>Concha</t>
  </si>
  <si>
    <t>Caicedo</t>
  </si>
  <si>
    <t>Pablo Tomás</t>
  </si>
  <si>
    <t>Cornejo</t>
  </si>
  <si>
    <t>Rojas</t>
  </si>
  <si>
    <t>Francisca Antonia</t>
  </si>
  <si>
    <t xml:space="preserve">Delgado </t>
  </si>
  <si>
    <t>Vielma</t>
  </si>
  <si>
    <t>Valentina Aielen</t>
  </si>
  <si>
    <t>Echeverria</t>
  </si>
  <si>
    <t>Sandoval</t>
  </si>
  <si>
    <t>Samantha Michelle</t>
  </si>
  <si>
    <t xml:space="preserve">Escafi </t>
  </si>
  <si>
    <t>Basualto</t>
  </si>
  <si>
    <t>Sheila Maureen</t>
  </si>
  <si>
    <t>Fogarty</t>
  </si>
  <si>
    <t>Chrystal</t>
  </si>
  <si>
    <t>Renata Alejandra</t>
  </si>
  <si>
    <t xml:space="preserve">Fuentes </t>
  </si>
  <si>
    <t>Nuñez</t>
  </si>
  <si>
    <t xml:space="preserve">Estefano Fabían </t>
  </si>
  <si>
    <t>González</t>
  </si>
  <si>
    <t>Navarrete</t>
  </si>
  <si>
    <t>Marithe Paola</t>
  </si>
  <si>
    <t>Gorteau</t>
  </si>
  <si>
    <t>Paillafil</t>
  </si>
  <si>
    <t xml:space="preserve">Paulina Ignacia </t>
  </si>
  <si>
    <t xml:space="preserve">Henriquez </t>
  </si>
  <si>
    <t>Briones</t>
  </si>
  <si>
    <t>reprobado</t>
  </si>
  <si>
    <t>Gonzalo Esteban</t>
  </si>
  <si>
    <t>Mardones</t>
  </si>
  <si>
    <t>Valdez</t>
  </si>
  <si>
    <t>Elisa</t>
  </si>
  <si>
    <t>Matte</t>
  </si>
  <si>
    <t>Díaz</t>
  </si>
  <si>
    <t>Joaquin Andrés</t>
  </si>
  <si>
    <t>Melendez</t>
  </si>
  <si>
    <t>Henriquez</t>
  </si>
  <si>
    <t>Natalia Valentina</t>
  </si>
  <si>
    <t xml:space="preserve">Moreno </t>
  </si>
  <si>
    <t>Basaure</t>
  </si>
  <si>
    <t>Gabriela Isaura</t>
  </si>
  <si>
    <t>Martinez</t>
  </si>
  <si>
    <t>Veronica Paz</t>
  </si>
  <si>
    <t>Moya</t>
  </si>
  <si>
    <t>Rosas</t>
  </si>
  <si>
    <t>Antonia Belén</t>
  </si>
  <si>
    <t>Muñoz</t>
  </si>
  <si>
    <t>Octavio Ignacio</t>
  </si>
  <si>
    <t>Peña</t>
  </si>
  <si>
    <t>Veas</t>
  </si>
  <si>
    <t>Martín Alberto</t>
  </si>
  <si>
    <t>Robles</t>
  </si>
  <si>
    <t>Downey</t>
  </si>
  <si>
    <t>Christian Felipe</t>
  </si>
  <si>
    <t>Senel</t>
  </si>
  <si>
    <t>Zamora</t>
  </si>
  <si>
    <t>Cristobal Joaquin</t>
  </si>
  <si>
    <t>Silva</t>
  </si>
  <si>
    <t>Perez</t>
  </si>
  <si>
    <t>Vanessa Alexandra</t>
  </si>
  <si>
    <t>Smith</t>
  </si>
  <si>
    <t>Castillo</t>
  </si>
  <si>
    <t>Antonia Sofía</t>
  </si>
  <si>
    <t xml:space="preserve">Toledo </t>
  </si>
  <si>
    <t>Rodriguez</t>
  </si>
  <si>
    <t>Vicente Ignacio</t>
  </si>
  <si>
    <t>Valenzuela</t>
  </si>
  <si>
    <t>Gonzalez</t>
  </si>
  <si>
    <t>Victoria Antonia</t>
  </si>
  <si>
    <t>Soto</t>
  </si>
  <si>
    <t>Promedio curso</t>
  </si>
  <si>
    <t>Formatos condicionales</t>
  </si>
  <si>
    <t>Ordenar por un valor, por otro valor</t>
  </si>
  <si>
    <t>Presupuesto de investigación</t>
  </si>
  <si>
    <t>Valor Hora</t>
  </si>
  <si>
    <t>Encuestador(a)1</t>
  </si>
  <si>
    <t>Encuestador(a)2</t>
  </si>
  <si>
    <t>Encuestador(a)3</t>
  </si>
  <si>
    <t>Encuestador(a)4</t>
  </si>
  <si>
    <t xml:space="preserve">Análisis y procesamiento </t>
  </si>
  <si>
    <t>Presentación de datos</t>
  </si>
  <si>
    <t>Función</t>
  </si>
  <si>
    <t>Total 2022</t>
  </si>
  <si>
    <t>Total 2023</t>
  </si>
  <si>
    <t>Escritura de informe</t>
  </si>
  <si>
    <t>Horas de trabajo 2022</t>
  </si>
  <si>
    <t>Horas de trabajo 2023</t>
  </si>
  <si>
    <t>Presupuesto Total</t>
  </si>
  <si>
    <t>¿Qué hacer?</t>
  </si>
  <si>
    <t>https://www.youtube.com/playlist?list=PLYqOSj00zMegaJ5rWicy5RqEyVzHm-8E5</t>
  </si>
  <si>
    <t xml:space="preserve">Seguir estudiando en: </t>
  </si>
  <si>
    <t>Muestrista: Sebastián Muñoz</t>
  </si>
  <si>
    <t>Fases</t>
  </si>
  <si>
    <t>Actividades</t>
  </si>
  <si>
    <t>Año 1</t>
  </si>
  <si>
    <t>I. Elmentos de diseño</t>
  </si>
  <si>
    <t>Creación del instrumento</t>
  </si>
  <si>
    <t>Validación de instrumento</t>
  </si>
  <si>
    <t>Construcción de muestra</t>
  </si>
  <si>
    <t>x</t>
  </si>
  <si>
    <t>Año 2</t>
  </si>
  <si>
    <t>Marzo</t>
  </si>
  <si>
    <t>Abril</t>
  </si>
  <si>
    <t>Mayo</t>
  </si>
  <si>
    <t>Junio</t>
  </si>
  <si>
    <t>semana</t>
  </si>
  <si>
    <t>II. Producción de información</t>
  </si>
  <si>
    <t>Trabajo de campo</t>
  </si>
  <si>
    <t>Manipulación y limpieza de base</t>
  </si>
  <si>
    <t>Análisis de datos</t>
  </si>
  <si>
    <t>III. Elaboración de conclusiones</t>
  </si>
  <si>
    <t>Extracción de conclusiones</t>
  </si>
  <si>
    <t>Elaboración de informe final</t>
  </si>
  <si>
    <t>mes</t>
  </si>
  <si>
    <t>año</t>
  </si>
  <si>
    <t>Año2</t>
  </si>
  <si>
    <t>Validación de instrumento: Avance 1: cuestionario corregido</t>
  </si>
  <si>
    <t>Avance 2: trabajo de campo y presupuesto excel</t>
  </si>
  <si>
    <t>Poner Filtros: DATOS, FILTRO</t>
  </si>
  <si>
    <t>Coordinación general: Matías y Joaquín</t>
  </si>
  <si>
    <t>Presentación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</si>
</sst>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* #,##0_ ;_ * \-#,##0_ ;_ * &quot;-&quot;_ ;_ @_ "/>
    <numFmt numFmtId="165" formatCode="_-* #,##0_-;\-* #,##0_-;_-* &quot;-&quot;??_-;_-@_-"/>
    <numFmt numFmtId="166" formatCode="_ [$$-340A]* #,##0_ ;_ [$$-340A]* \-#,##0_ ;_ [$$-340A]* &quot;-&quot;??_ ;_ @_ 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165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5" fontId="0" fillId="3" borderId="1" xfId="0" applyNumberFormat="1" applyFill="1" applyBorder="1"/>
    <xf numFmtId="0" fontId="3" fillId="2" borderId="1" xfId="0" applyFont="1" applyFill="1" applyBorder="1" applyAlignment="1">
      <alignment horizontal="justify" vertical="center"/>
    </xf>
    <xf numFmtId="165" fontId="0" fillId="2" borderId="1" xfId="1" applyNumberFormat="1" applyFont="1" applyFill="1" applyBorder="1"/>
    <xf numFmtId="165" fontId="0" fillId="2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justify" vertical="center"/>
    </xf>
    <xf numFmtId="165" fontId="0" fillId="4" borderId="1" xfId="1" applyNumberFormat="1" applyFont="1" applyFill="1" applyBorder="1"/>
    <xf numFmtId="0" fontId="0" fillId="4" borderId="1" xfId="0" applyFill="1" applyBorder="1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3" fillId="4" borderId="7" xfId="0" applyFont="1" applyFill="1" applyBorder="1" applyAlignment="1">
      <alignment horizontal="justify" vertical="center"/>
    </xf>
    <xf numFmtId="165" fontId="0" fillId="4" borderId="7" xfId="1" applyNumberFormat="1" applyFont="1" applyFill="1" applyBorder="1"/>
    <xf numFmtId="165" fontId="0" fillId="4" borderId="6" xfId="1" applyNumberFormat="1" applyFont="1" applyFill="1" applyBorder="1"/>
    <xf numFmtId="0" fontId="3" fillId="4" borderId="3" xfId="0" applyFont="1" applyFill="1" applyBorder="1" applyAlignment="1">
      <alignment horizontal="justify" vertical="center"/>
    </xf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5" borderId="1" xfId="1" applyNumberFormat="1" applyFont="1" applyFill="1" applyBorder="1"/>
    <xf numFmtId="0" fontId="3" fillId="5" borderId="9" xfId="0" applyFont="1" applyFill="1" applyBorder="1" applyAlignment="1">
      <alignment horizontal="justify" vertical="center"/>
    </xf>
    <xf numFmtId="0" fontId="0" fillId="5" borderId="10" xfId="0" applyFill="1" applyBorder="1" applyAlignment="1">
      <alignment wrapText="1"/>
    </xf>
    <xf numFmtId="0" fontId="3" fillId="5" borderId="17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165" fontId="0" fillId="6" borderId="1" xfId="1" applyNumberFormat="1" applyFont="1" applyFill="1" applyBorder="1"/>
    <xf numFmtId="165" fontId="0" fillId="6" borderId="1" xfId="1" applyNumberFormat="1" applyFont="1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165" fontId="0" fillId="5" borderId="1" xfId="1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justify" vertical="center"/>
    </xf>
    <xf numFmtId="165" fontId="0" fillId="7" borderId="1" xfId="1" applyNumberFormat="1" applyFont="1" applyFill="1" applyBorder="1"/>
    <xf numFmtId="165" fontId="0" fillId="7" borderId="1" xfId="1" applyNumberFormat="1" applyFont="1" applyFill="1" applyBorder="1" applyAlignment="1">
      <alignment wrapText="1"/>
    </xf>
    <xf numFmtId="164" fontId="0" fillId="6" borderId="1" xfId="2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6" fontId="0" fillId="0" borderId="0" xfId="3" applyNumberFormat="1" applyFont="1"/>
    <xf numFmtId="166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0" fontId="2" fillId="0" borderId="0" xfId="0" applyFont="1"/>
    <xf numFmtId="0" fontId="7" fillId="0" borderId="18" xfId="0" applyFont="1" applyBorder="1"/>
    <xf numFmtId="0" fontId="2" fillId="0" borderId="18" xfId="0" applyFont="1" applyBorder="1"/>
    <xf numFmtId="0" fontId="8" fillId="0" borderId="18" xfId="0" applyFont="1" applyBorder="1"/>
    <xf numFmtId="0" fontId="1" fillId="0" borderId="18" xfId="0" applyFont="1" applyBorder="1"/>
    <xf numFmtId="167" fontId="1" fillId="0" borderId="0" xfId="0" applyNumberFormat="1" applyFont="1"/>
    <xf numFmtId="0" fontId="9" fillId="8" borderId="0" xfId="0" applyFont="1" applyFill="1" applyAlignment="1">
      <alignment horizontal="left"/>
    </xf>
    <xf numFmtId="0" fontId="8" fillId="9" borderId="18" xfId="0" applyFont="1" applyFill="1" applyBorder="1"/>
    <xf numFmtId="0" fontId="1" fillId="9" borderId="18" xfId="0" applyFont="1" applyFill="1" applyBorder="1"/>
    <xf numFmtId="167" fontId="1" fillId="9" borderId="0" xfId="0" applyNumberFormat="1" applyFont="1" applyFill="1"/>
    <xf numFmtId="0" fontId="1" fillId="9" borderId="0" xfId="0" applyFont="1" applyFill="1"/>
    <xf numFmtId="0" fontId="9" fillId="9" borderId="0" xfId="0" applyFont="1" applyFill="1" applyAlignment="1">
      <alignment horizontal="left"/>
    </xf>
    <xf numFmtId="0" fontId="8" fillId="10" borderId="18" xfId="0" applyFont="1" applyFill="1" applyBorder="1"/>
    <xf numFmtId="0" fontId="1" fillId="10" borderId="18" xfId="0" applyFont="1" applyFill="1" applyBorder="1"/>
    <xf numFmtId="167" fontId="1" fillId="10" borderId="0" xfId="0" applyNumberFormat="1" applyFont="1" applyFill="1"/>
    <xf numFmtId="0" fontId="1" fillId="10" borderId="0" xfId="0" applyFont="1" applyFill="1"/>
    <xf numFmtId="0" fontId="8" fillId="11" borderId="18" xfId="0" applyFont="1" applyFill="1" applyBorder="1"/>
    <xf numFmtId="0" fontId="1" fillId="11" borderId="18" xfId="0" applyFont="1" applyFill="1" applyBorder="1"/>
    <xf numFmtId="167" fontId="1" fillId="11" borderId="0" xfId="0" applyNumberFormat="1" applyFont="1" applyFill="1"/>
    <xf numFmtId="167" fontId="1" fillId="0" borderId="18" xfId="0" applyNumberFormat="1" applyFont="1" applyBorder="1"/>
    <xf numFmtId="0" fontId="6" fillId="0" borderId="0" xfId="4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2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20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2" borderId="1" xfId="0" applyFill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Millares [0]" xfId="2" builtinId="6"/>
    <cellStyle name="Moneda" xfId="3" builtinId="4"/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3B46B-F5EC-4867-9584-0AD63C57359E}" name="Tabla2" displayName="Tabla2" ref="A2:H6" totalsRowShown="0" headerRowDxfId="10">
  <autoFilter ref="A2:H6" xr:uid="{2033B46B-F5EC-4867-9584-0AD63C57359E}"/>
  <tableColumns count="8">
    <tableColumn id="1" xr3:uid="{9C53AB24-A685-47DE-AC2C-2406873C4786}" name="nombre"/>
    <tableColumn id="2" xr3:uid="{45F9D507-7CAE-4771-903F-C9521F673900}" name="horas de trabajo 2022"/>
    <tableColumn id="3" xr3:uid="{F20310B7-8BD2-4696-A492-B590B5493813}" name="horas de trabajo 2023"/>
    <tableColumn id="4" xr3:uid="{2366EE9D-3B19-4C1E-89B1-718EC25A9DD4}" name="valor hora"/>
    <tableColumn id="5" xr3:uid="{6428D4AA-6D84-4F62-9B27-622F4F2D77B0}" name="total a pagar 2023" dataDxfId="9">
      <calculatedColumnFormula>B3*D3</calculatedColumnFormula>
    </tableColumn>
    <tableColumn id="6" xr3:uid="{7F61CF32-86ED-4CD9-9984-FC0A806B3C76}" name="total a pagar 2024" dataDxfId="8">
      <calculatedColumnFormula>C3*D3</calculatedColumnFormula>
    </tableColumn>
    <tableColumn id="7" xr3:uid="{AE293A0E-76F3-4673-B2D3-1AEEDB401F4E}" name="12,25" dataDxfId="7">
      <calculatedColumnFormula>E3+(E3*$G$2/100)</calculatedColumnFormula>
    </tableColumn>
    <tableColumn id="8" xr3:uid="{6CD2A189-1901-4FF4-A20A-D731418535A2}" name="13" dataDxfId="6">
      <calculatedColumnFormula>F3+(F3*$H$2/100)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YqOSj00zMegaJ5rWicy5RqEyVzHm-8E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0790-E2A1-4088-9013-D5C1F73C5E55}">
  <dimension ref="A1:I34"/>
  <sheetViews>
    <sheetView topLeftCell="A10" workbookViewId="0">
      <selection activeCell="I13" sqref="I13"/>
    </sheetView>
  </sheetViews>
  <sheetFormatPr baseColWidth="10" defaultRowHeight="14.25" x14ac:dyDescent="0.45"/>
  <cols>
    <col min="4" max="4" width="12.06640625" customWidth="1"/>
    <col min="9" max="9" width="13.796875" bestFit="1" customWidth="1"/>
    <col min="11" max="12" width="13.53125" customWidth="1"/>
  </cols>
  <sheetData>
    <row r="1" spans="1:9" x14ac:dyDescent="0.45">
      <c r="A1" t="s">
        <v>58</v>
      </c>
      <c r="C1" t="s">
        <v>57</v>
      </c>
    </row>
    <row r="2" spans="1:9" x14ac:dyDescent="0.45">
      <c r="C2" t="s">
        <v>59</v>
      </c>
    </row>
    <row r="3" spans="1:9" x14ac:dyDescent="0.45">
      <c r="C3" t="s">
        <v>60</v>
      </c>
    </row>
    <row r="4" spans="1:9" x14ac:dyDescent="0.45">
      <c r="C4" t="s">
        <v>91</v>
      </c>
    </row>
    <row r="5" spans="1:9" x14ac:dyDescent="0.45">
      <c r="A5" t="s">
        <v>56</v>
      </c>
    </row>
    <row r="6" spans="1:9" ht="57" x14ac:dyDescent="0.45">
      <c r="A6" s="43" t="s">
        <v>50</v>
      </c>
      <c r="B6" s="44" t="s">
        <v>51</v>
      </c>
      <c r="C6" s="44" t="s">
        <v>52</v>
      </c>
      <c r="D6" s="44" t="s">
        <v>53</v>
      </c>
      <c r="E6" s="44" t="s">
        <v>45</v>
      </c>
      <c r="F6" s="44" t="s">
        <v>46</v>
      </c>
      <c r="G6" s="44" t="s">
        <v>61</v>
      </c>
      <c r="H6" s="88" t="s">
        <v>73</v>
      </c>
      <c r="I6" s="88"/>
    </row>
    <row r="7" spans="1:9" ht="28.5" customHeight="1" x14ac:dyDescent="0.45">
      <c r="B7">
        <v>1</v>
      </c>
      <c r="C7">
        <v>1</v>
      </c>
      <c r="D7" t="s">
        <v>54</v>
      </c>
      <c r="E7">
        <v>1</v>
      </c>
      <c r="F7" t="s">
        <v>47</v>
      </c>
      <c r="G7" s="40">
        <v>44949</v>
      </c>
      <c r="H7" s="89" t="s">
        <v>62</v>
      </c>
      <c r="I7" s="89"/>
    </row>
    <row r="8" spans="1:9" x14ac:dyDescent="0.45">
      <c r="B8">
        <v>2</v>
      </c>
      <c r="E8">
        <v>2</v>
      </c>
      <c r="F8" t="s">
        <v>48</v>
      </c>
      <c r="G8" s="40">
        <v>44950</v>
      </c>
      <c r="H8" t="s">
        <v>63</v>
      </c>
      <c r="I8">
        <v>3</v>
      </c>
    </row>
    <row r="9" spans="1:9" x14ac:dyDescent="0.45">
      <c r="B9">
        <v>3</v>
      </c>
      <c r="C9">
        <v>2</v>
      </c>
      <c r="D9" t="s">
        <v>55</v>
      </c>
      <c r="F9" t="s">
        <v>49</v>
      </c>
      <c r="G9" s="40">
        <v>44951</v>
      </c>
      <c r="H9" t="s">
        <v>64</v>
      </c>
      <c r="I9">
        <v>4</v>
      </c>
    </row>
    <row r="10" spans="1:9" x14ac:dyDescent="0.45">
      <c r="H10" t="s">
        <v>65</v>
      </c>
      <c r="I10">
        <v>5</v>
      </c>
    </row>
    <row r="11" spans="1:9" x14ac:dyDescent="0.45">
      <c r="C11">
        <v>3</v>
      </c>
      <c r="H11" t="s">
        <v>66</v>
      </c>
      <c r="I11">
        <v>6</v>
      </c>
    </row>
    <row r="12" spans="1:9" x14ac:dyDescent="0.45">
      <c r="H12" t="s">
        <v>67</v>
      </c>
      <c r="I12">
        <f>AVERAGE(I8:I11)</f>
        <v>4.5</v>
      </c>
    </row>
    <row r="14" spans="1:9" x14ac:dyDescent="0.45">
      <c r="H14" t="s">
        <v>68</v>
      </c>
    </row>
    <row r="15" spans="1:9" x14ac:dyDescent="0.45">
      <c r="H15" t="s">
        <v>69</v>
      </c>
      <c r="I15">
        <v>1000000</v>
      </c>
    </row>
    <row r="16" spans="1:9" x14ac:dyDescent="0.45">
      <c r="H16" t="s">
        <v>70</v>
      </c>
      <c r="I16">
        <v>500000</v>
      </c>
    </row>
    <row r="17" spans="8:9" x14ac:dyDescent="0.45">
      <c r="H17" t="s">
        <v>76</v>
      </c>
      <c r="I17">
        <v>800000</v>
      </c>
    </row>
    <row r="18" spans="8:9" x14ac:dyDescent="0.45">
      <c r="H18" t="s">
        <v>71</v>
      </c>
      <c r="I18">
        <v>700000</v>
      </c>
    </row>
    <row r="19" spans="8:9" x14ac:dyDescent="0.45">
      <c r="H19" t="s">
        <v>72</v>
      </c>
      <c r="I19">
        <f>SUM(I15:I18)</f>
        <v>3000000</v>
      </c>
    </row>
    <row r="21" spans="8:9" ht="32.25" customHeight="1" x14ac:dyDescent="0.45">
      <c r="H21" s="90" t="s">
        <v>74</v>
      </c>
      <c r="I21" s="90"/>
    </row>
    <row r="22" spans="8:9" x14ac:dyDescent="0.45">
      <c r="H22" t="s">
        <v>69</v>
      </c>
      <c r="I22" s="46">
        <v>1000000</v>
      </c>
    </row>
    <row r="23" spans="8:9" x14ac:dyDescent="0.45">
      <c r="H23" t="s">
        <v>70</v>
      </c>
      <c r="I23" s="46">
        <v>500000</v>
      </c>
    </row>
    <row r="24" spans="8:9" x14ac:dyDescent="0.45">
      <c r="H24" t="s">
        <v>76</v>
      </c>
      <c r="I24" s="46">
        <v>800000</v>
      </c>
    </row>
    <row r="25" spans="8:9" x14ac:dyDescent="0.45">
      <c r="H25" t="s">
        <v>71</v>
      </c>
      <c r="I25" s="46">
        <v>700000</v>
      </c>
    </row>
    <row r="26" spans="8:9" x14ac:dyDescent="0.45">
      <c r="H26" t="s">
        <v>75</v>
      </c>
      <c r="I26" s="47">
        <f>SUM(I22:I25)</f>
        <v>3000000</v>
      </c>
    </row>
    <row r="28" spans="8:9" ht="28.15" customHeight="1" x14ac:dyDescent="0.45">
      <c r="H28" s="90" t="s">
        <v>80</v>
      </c>
      <c r="I28" s="90"/>
    </row>
    <row r="29" spans="8:9" x14ac:dyDescent="0.45">
      <c r="H29" t="s">
        <v>77</v>
      </c>
      <c r="I29">
        <v>1500000</v>
      </c>
    </row>
    <row r="30" spans="8:9" x14ac:dyDescent="0.45">
      <c r="H30" t="s">
        <v>78</v>
      </c>
      <c r="I30">
        <v>2000000</v>
      </c>
    </row>
    <row r="31" spans="8:9" x14ac:dyDescent="0.45">
      <c r="H31" t="s">
        <v>79</v>
      </c>
      <c r="I31">
        <v>3000000</v>
      </c>
    </row>
    <row r="32" spans="8:9" x14ac:dyDescent="0.45">
      <c r="H32" t="s">
        <v>81</v>
      </c>
    </row>
    <row r="33" spans="8:8" x14ac:dyDescent="0.45">
      <c r="H33" t="s">
        <v>82</v>
      </c>
    </row>
    <row r="34" spans="8:8" ht="42.75" x14ac:dyDescent="0.45">
      <c r="H34" s="38" t="s">
        <v>83</v>
      </c>
    </row>
  </sheetData>
  <mergeCells count="4">
    <mergeCell ref="H6:I6"/>
    <mergeCell ref="H7:I7"/>
    <mergeCell ref="H21:I21"/>
    <mergeCell ref="H28:I28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835-54BE-449B-A7B4-AE9361EAE015}">
  <dimension ref="A1:H21"/>
  <sheetViews>
    <sheetView workbookViewId="0">
      <selection activeCell="G5" sqref="G5"/>
    </sheetView>
  </sheetViews>
  <sheetFormatPr baseColWidth="10" defaultRowHeight="14.25" x14ac:dyDescent="0.45"/>
  <sheetData>
    <row r="1" spans="1:8" ht="28.5" x14ac:dyDescent="0.45">
      <c r="A1" s="88" t="s">
        <v>101</v>
      </c>
      <c r="B1" s="88"/>
      <c r="C1" s="88"/>
      <c r="D1" s="88"/>
      <c r="E1" s="88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>
        <v>12.25</v>
      </c>
      <c r="H2" s="39">
        <v>13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/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/>
      <c r="G4" s="49">
        <f>E4+(E4*$G$2/100)</f>
        <v>134700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/>
      <c r="G5" s="49">
        <f>E5+(E5*$G$2/100)</f>
        <v>392875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/>
      <c r="G6" s="49">
        <f>E6+(E6*$G$2/100)</f>
        <v>2694000</v>
      </c>
    </row>
    <row r="8" spans="1:8" x14ac:dyDescent="0.45">
      <c r="A8" t="s">
        <v>75</v>
      </c>
      <c r="E8" s="49">
        <f>SUM(E3:E6)</f>
        <v>2920000</v>
      </c>
    </row>
    <row r="11" spans="1:8" x14ac:dyDescent="0.45">
      <c r="C11" s="50" t="s">
        <v>96</v>
      </c>
    </row>
    <row r="12" spans="1:8" x14ac:dyDescent="0.45">
      <c r="C12" s="91" t="s">
        <v>92</v>
      </c>
      <c r="D12" s="91"/>
      <c r="E12" s="91"/>
      <c r="F12" s="91"/>
    </row>
    <row r="13" spans="1:8" x14ac:dyDescent="0.45">
      <c r="C13" s="91" t="s">
        <v>93</v>
      </c>
      <c r="D13" s="91"/>
      <c r="E13" s="91"/>
      <c r="F13" s="91"/>
    </row>
    <row r="14" spans="1:8" x14ac:dyDescent="0.45">
      <c r="C14" s="91" t="s">
        <v>94</v>
      </c>
      <c r="D14" s="91"/>
      <c r="E14" s="91"/>
      <c r="F14" s="91"/>
    </row>
    <row r="15" spans="1:8" x14ac:dyDescent="0.45">
      <c r="C15" s="91" t="s">
        <v>95</v>
      </c>
      <c r="D15" s="91"/>
      <c r="E15" s="91"/>
      <c r="F15" s="91"/>
    </row>
    <row r="16" spans="1:8" x14ac:dyDescent="0.45">
      <c r="C16" t="s">
        <v>97</v>
      </c>
    </row>
    <row r="21" spans="1:5" x14ac:dyDescent="0.45">
      <c r="A21" s="88" t="s">
        <v>102</v>
      </c>
      <c r="B21" s="88"/>
      <c r="C21" s="88"/>
      <c r="D21" s="88"/>
      <c r="E21" s="88"/>
    </row>
  </sheetData>
  <mergeCells count="6">
    <mergeCell ref="A21:E21"/>
    <mergeCell ref="A1:E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83AB-6CCA-4ECF-94D7-C460AEE465EF}">
  <dimension ref="A1:H15"/>
  <sheetViews>
    <sheetView workbookViewId="0">
      <selection activeCell="J15" sqref="J15"/>
    </sheetView>
  </sheetViews>
  <sheetFormatPr baseColWidth="10" defaultRowHeight="14.25" x14ac:dyDescent="0.45"/>
  <cols>
    <col min="2" max="3" width="19.9296875" customWidth="1"/>
    <col min="5" max="6" width="17.1328125" customWidth="1"/>
  </cols>
  <sheetData>
    <row r="1" spans="1:8" ht="28.5" x14ac:dyDescent="0.45">
      <c r="A1" s="88"/>
      <c r="B1" s="88"/>
      <c r="C1" s="88"/>
      <c r="D1" s="88"/>
      <c r="E1" s="88"/>
      <c r="F1" s="45"/>
      <c r="G1" s="42" t="s">
        <v>84</v>
      </c>
      <c r="H1" s="42" t="s">
        <v>85</v>
      </c>
    </row>
    <row r="2" spans="1:8" ht="42.75" x14ac:dyDescent="0.45">
      <c r="A2" s="48" t="s">
        <v>86</v>
      </c>
      <c r="B2" s="41" t="s">
        <v>87</v>
      </c>
      <c r="C2" s="41" t="s">
        <v>90</v>
      </c>
      <c r="D2" s="41" t="s">
        <v>10</v>
      </c>
      <c r="E2" s="41" t="s">
        <v>89</v>
      </c>
      <c r="F2" s="41" t="s">
        <v>88</v>
      </c>
      <c r="G2" s="39" t="s">
        <v>98</v>
      </c>
      <c r="H2" s="39" t="s">
        <v>99</v>
      </c>
    </row>
    <row r="3" spans="1:8" x14ac:dyDescent="0.45">
      <c r="A3" t="s">
        <v>63</v>
      </c>
      <c r="B3">
        <v>50</v>
      </c>
      <c r="C3">
        <v>40</v>
      </c>
      <c r="D3">
        <v>1000</v>
      </c>
      <c r="E3" s="49">
        <f>B3*D3</f>
        <v>50000</v>
      </c>
      <c r="F3" s="49">
        <f>C3*D3</f>
        <v>40000</v>
      </c>
      <c r="G3" s="49">
        <f>E3+(E3*$G$2/100)</f>
        <v>56125</v>
      </c>
      <c r="H3" s="49">
        <f>F3+(F3*$H$2/100)</f>
        <v>45200</v>
      </c>
    </row>
    <row r="4" spans="1:8" x14ac:dyDescent="0.45">
      <c r="A4" t="s">
        <v>64</v>
      </c>
      <c r="B4">
        <v>60</v>
      </c>
      <c r="C4">
        <v>50</v>
      </c>
      <c r="D4">
        <v>2000</v>
      </c>
      <c r="E4" s="49">
        <f>B4*D4</f>
        <v>120000</v>
      </c>
      <c r="F4" s="49">
        <f t="shared" ref="F4:F6" si="0">C4*D4</f>
        <v>100000</v>
      </c>
      <c r="G4" s="49">
        <f>E4+(E4*$G$2/100)</f>
        <v>134700</v>
      </c>
      <c r="H4" s="49">
        <f t="shared" ref="H4:H6" si="1">F4+(F4*$H$2/100)</f>
        <v>113000</v>
      </c>
    </row>
    <row r="5" spans="1:8" x14ac:dyDescent="0.45">
      <c r="A5" t="s">
        <v>65</v>
      </c>
      <c r="B5">
        <v>70</v>
      </c>
      <c r="C5">
        <v>70</v>
      </c>
      <c r="D5">
        <v>5000</v>
      </c>
      <c r="E5" s="49">
        <f>B5*D5</f>
        <v>350000</v>
      </c>
      <c r="F5" s="49">
        <f t="shared" si="0"/>
        <v>350000</v>
      </c>
      <c r="G5" s="49">
        <f>E5+(E5*$G$2/100)</f>
        <v>392875</v>
      </c>
      <c r="H5" s="49">
        <f t="shared" si="1"/>
        <v>395500</v>
      </c>
    </row>
    <row r="6" spans="1:8" x14ac:dyDescent="0.45">
      <c r="A6" t="s">
        <v>66</v>
      </c>
      <c r="B6">
        <v>80</v>
      </c>
      <c r="C6">
        <v>90</v>
      </c>
      <c r="D6">
        <v>30000</v>
      </c>
      <c r="E6" s="49">
        <f>B6*D6</f>
        <v>2400000</v>
      </c>
      <c r="F6" s="49">
        <f t="shared" si="0"/>
        <v>2700000</v>
      </c>
      <c r="G6" s="49">
        <f>E6+(E6*$G$2/100)</f>
        <v>2694000</v>
      </c>
      <c r="H6" s="49">
        <f t="shared" si="1"/>
        <v>3051000</v>
      </c>
    </row>
    <row r="9" spans="1:8" x14ac:dyDescent="0.45">
      <c r="D9" t="s">
        <v>100</v>
      </c>
    </row>
    <row r="11" spans="1:8" x14ac:dyDescent="0.45">
      <c r="A11" s="48" t="s">
        <v>86</v>
      </c>
      <c r="B11" s="41" t="s">
        <v>87</v>
      </c>
      <c r="C11" s="41" t="s">
        <v>90</v>
      </c>
      <c r="D11" s="41" t="s">
        <v>10</v>
      </c>
      <c r="E11" s="41" t="s">
        <v>89</v>
      </c>
      <c r="F11" s="41" t="s">
        <v>88</v>
      </c>
      <c r="G11" s="39">
        <v>12.25</v>
      </c>
      <c r="H11" s="39">
        <v>13</v>
      </c>
    </row>
    <row r="12" spans="1:8" x14ac:dyDescent="0.45">
      <c r="A12" t="s">
        <v>63</v>
      </c>
      <c r="B12">
        <v>50</v>
      </c>
      <c r="C12">
        <v>40</v>
      </c>
      <c r="D12">
        <v>1000</v>
      </c>
      <c r="E12" s="49">
        <f>B12*D12</f>
        <v>50000</v>
      </c>
      <c r="F12" s="49">
        <f>C12*D12</f>
        <v>40000</v>
      </c>
      <c r="G12" s="49">
        <f>E12+(E12*$G$2/100)</f>
        <v>56125</v>
      </c>
      <c r="H12" s="49">
        <f>F12+(F12*Tabla2[[#Headers],[13]]/100)</f>
        <v>45200</v>
      </c>
    </row>
    <row r="13" spans="1:8" x14ac:dyDescent="0.45">
      <c r="A13" t="s">
        <v>64</v>
      </c>
      <c r="B13">
        <v>60</v>
      </c>
      <c r="C13">
        <v>50</v>
      </c>
      <c r="D13">
        <v>2000</v>
      </c>
      <c r="E13" s="49">
        <f>B13*D13</f>
        <v>120000</v>
      </c>
      <c r="F13" s="49">
        <f t="shared" ref="F13:F15" si="2">C13*D13</f>
        <v>100000</v>
      </c>
      <c r="G13" s="49">
        <f>E13+(E13*$G$2/100)</f>
        <v>134700</v>
      </c>
      <c r="H13" s="49">
        <f>F13+(F13*Tabla2[[#Headers],[13]]/100)</f>
        <v>113000</v>
      </c>
    </row>
    <row r="14" spans="1:8" x14ac:dyDescent="0.45">
      <c r="A14" t="s">
        <v>65</v>
      </c>
      <c r="B14">
        <v>70</v>
      </c>
      <c r="C14">
        <v>70</v>
      </c>
      <c r="D14">
        <v>5000</v>
      </c>
      <c r="E14" s="49">
        <f>B14*D14</f>
        <v>350000</v>
      </c>
      <c r="F14" s="49">
        <f t="shared" si="2"/>
        <v>350000</v>
      </c>
      <c r="G14" s="49">
        <f>E14+(E14*$G$2/100)</f>
        <v>392875</v>
      </c>
      <c r="H14" s="49">
        <f>F14+(F14*Tabla2[[#Headers],[13]]/100)</f>
        <v>395500</v>
      </c>
    </row>
    <row r="15" spans="1:8" x14ac:dyDescent="0.45">
      <c r="A15" t="s">
        <v>66</v>
      </c>
      <c r="B15">
        <v>80</v>
      </c>
      <c r="C15">
        <v>90</v>
      </c>
      <c r="D15">
        <v>30000</v>
      </c>
      <c r="E15" s="49">
        <f>B15*D15</f>
        <v>2400000</v>
      </c>
      <c r="F15" s="49">
        <f t="shared" si="2"/>
        <v>2700000</v>
      </c>
      <c r="G15" s="49">
        <f>E15+(E15*$G$2/100)</f>
        <v>2694000</v>
      </c>
      <c r="H15" s="49">
        <f>F15+(F15*Tabla2[[#Headers],[13]]/100)</f>
        <v>3051000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BA1C-E223-4275-88AC-E3F16BE5FF16}">
  <dimension ref="A1:O42"/>
  <sheetViews>
    <sheetView topLeftCell="A7" workbookViewId="0">
      <selection activeCell="O12" sqref="O12"/>
    </sheetView>
  </sheetViews>
  <sheetFormatPr baseColWidth="10" defaultRowHeight="14.25" x14ac:dyDescent="0.45"/>
  <cols>
    <col min="1" max="1" width="15.86328125" bestFit="1" customWidth="1"/>
  </cols>
  <sheetData>
    <row r="1" spans="1:15" x14ac:dyDescent="0.45">
      <c r="A1" t="s">
        <v>222</v>
      </c>
      <c r="B1" t="s">
        <v>206</v>
      </c>
    </row>
    <row r="2" spans="1:15" x14ac:dyDescent="0.45">
      <c r="B2" t="s">
        <v>252</v>
      </c>
    </row>
    <row r="3" spans="1:15" x14ac:dyDescent="0.45">
      <c r="B3" t="s">
        <v>205</v>
      </c>
    </row>
    <row r="5" spans="1:15" x14ac:dyDescent="0.45">
      <c r="A5" s="51" t="s">
        <v>103</v>
      </c>
      <c r="B5" s="51" t="s">
        <v>104</v>
      </c>
      <c r="C5" s="51" t="s">
        <v>105</v>
      </c>
      <c r="D5" s="52" t="s">
        <v>106</v>
      </c>
      <c r="E5" s="52" t="s">
        <v>107</v>
      </c>
      <c r="F5" s="52" t="s">
        <v>108</v>
      </c>
      <c r="G5" s="52" t="s">
        <v>109</v>
      </c>
      <c r="H5" s="52" t="s">
        <v>110</v>
      </c>
      <c r="I5" s="50">
        <v>0.15</v>
      </c>
      <c r="J5" s="50">
        <v>0.2</v>
      </c>
      <c r="K5" s="50">
        <v>0.2</v>
      </c>
      <c r="L5" s="50">
        <v>0.3</v>
      </c>
      <c r="M5" s="50">
        <v>0.15</v>
      </c>
      <c r="N5" s="50" t="s">
        <v>111</v>
      </c>
      <c r="O5" s="50" t="s">
        <v>112</v>
      </c>
    </row>
    <row r="6" spans="1:15" ht="16.149999999999999" x14ac:dyDescent="0.7">
      <c r="A6" s="53" t="s">
        <v>113</v>
      </c>
      <c r="B6" s="53" t="s">
        <v>114</v>
      </c>
      <c r="C6" s="53" t="s">
        <v>115</v>
      </c>
      <c r="D6" s="54">
        <v>5.6</v>
      </c>
      <c r="E6" s="54">
        <v>7</v>
      </c>
      <c r="F6" s="54">
        <v>4.5999999999999996</v>
      </c>
      <c r="G6" s="54">
        <v>6.4</v>
      </c>
      <c r="H6" s="54">
        <v>3.6</v>
      </c>
      <c r="I6" s="55">
        <f t="shared" ref="I6:I36" si="0">D6*$I$5</f>
        <v>0.84</v>
      </c>
      <c r="J6" s="55">
        <f t="shared" ref="J6:J36" si="1">E6*$J$5</f>
        <v>1.4000000000000001</v>
      </c>
      <c r="K6" s="55">
        <f t="shared" ref="K6:K36" si="2">F6*$K$5</f>
        <v>0.91999999999999993</v>
      </c>
      <c r="L6" s="55">
        <f t="shared" ref="L6:L36" si="3">G6*$L$5</f>
        <v>1.92</v>
      </c>
      <c r="M6" s="55">
        <f t="shared" ref="M6:M36" si="4">H6*$M$5</f>
        <v>0.54</v>
      </c>
      <c r="N6" s="55">
        <f t="shared" ref="N6:N11" si="5">SUM(I6:M6)</f>
        <v>5.62</v>
      </c>
      <c r="O6" s="56" t="str">
        <f t="shared" ref="O6:O20" si="6">IF(N6&gt;0, "aprobado", "pendiente")</f>
        <v>aprobado</v>
      </c>
    </row>
    <row r="7" spans="1:15" ht="16.149999999999999" x14ac:dyDescent="0.7">
      <c r="A7" s="53" t="s">
        <v>116</v>
      </c>
      <c r="B7" s="53" t="s">
        <v>117</v>
      </c>
      <c r="C7" s="53" t="s">
        <v>118</v>
      </c>
      <c r="D7" s="54">
        <v>6.7</v>
      </c>
      <c r="E7" s="54">
        <v>7</v>
      </c>
      <c r="F7" s="54">
        <v>6.2</v>
      </c>
      <c r="G7" s="54">
        <v>6.9</v>
      </c>
      <c r="H7" s="54">
        <v>5.2</v>
      </c>
      <c r="I7" s="55">
        <f t="shared" si="0"/>
        <v>1.0049999999999999</v>
      </c>
      <c r="J7" s="55">
        <f t="shared" si="1"/>
        <v>1.4000000000000001</v>
      </c>
      <c r="K7" s="55">
        <f t="shared" si="2"/>
        <v>1.2400000000000002</v>
      </c>
      <c r="L7" s="55">
        <f t="shared" si="3"/>
        <v>2.0699999999999998</v>
      </c>
      <c r="M7" s="55">
        <f t="shared" si="4"/>
        <v>0.78</v>
      </c>
      <c r="N7" s="55">
        <f t="shared" si="5"/>
        <v>6.4950000000000001</v>
      </c>
      <c r="O7" s="56" t="str">
        <f t="shared" si="6"/>
        <v>aprobado</v>
      </c>
    </row>
    <row r="8" spans="1:15" x14ac:dyDescent="0.45">
      <c r="A8" s="53" t="s">
        <v>119</v>
      </c>
      <c r="B8" s="53" t="s">
        <v>120</v>
      </c>
      <c r="C8" s="53" t="s">
        <v>121</v>
      </c>
      <c r="D8" s="54">
        <v>5.4</v>
      </c>
      <c r="E8" s="54">
        <v>6.7</v>
      </c>
      <c r="F8" s="54">
        <v>5.2</v>
      </c>
      <c r="G8" s="54">
        <v>6.9</v>
      </c>
      <c r="H8" s="54">
        <v>5.4</v>
      </c>
      <c r="I8" s="55">
        <f t="shared" si="0"/>
        <v>0.81</v>
      </c>
      <c r="J8" s="55">
        <f t="shared" si="1"/>
        <v>1.34</v>
      </c>
      <c r="K8" s="55">
        <f t="shared" si="2"/>
        <v>1.04</v>
      </c>
      <c r="L8" s="55">
        <f t="shared" si="3"/>
        <v>2.0699999999999998</v>
      </c>
      <c r="M8" s="55">
        <f t="shared" si="4"/>
        <v>0.81</v>
      </c>
      <c r="N8" s="55">
        <f t="shared" si="5"/>
        <v>6.07</v>
      </c>
      <c r="O8" s="56" t="str">
        <f t="shared" si="6"/>
        <v>aprobado</v>
      </c>
    </row>
    <row r="9" spans="1:15" ht="16.149999999999999" x14ac:dyDescent="0.7">
      <c r="A9" s="53" t="s">
        <v>122</v>
      </c>
      <c r="B9" s="53" t="s">
        <v>123</v>
      </c>
      <c r="C9" s="53" t="s">
        <v>124</v>
      </c>
      <c r="D9" s="54">
        <v>5.4</v>
      </c>
      <c r="E9" s="54">
        <v>6.7</v>
      </c>
      <c r="F9" s="54">
        <v>5.2</v>
      </c>
      <c r="G9" s="54">
        <v>6.9</v>
      </c>
      <c r="H9" s="54">
        <v>4</v>
      </c>
      <c r="I9" s="55">
        <f t="shared" si="0"/>
        <v>0.81</v>
      </c>
      <c r="J9" s="55">
        <f t="shared" si="1"/>
        <v>1.34</v>
      </c>
      <c r="K9" s="55">
        <f t="shared" si="2"/>
        <v>1.04</v>
      </c>
      <c r="L9" s="55">
        <f t="shared" si="3"/>
        <v>2.0699999999999998</v>
      </c>
      <c r="M9" s="55">
        <f t="shared" si="4"/>
        <v>0.6</v>
      </c>
      <c r="N9" s="55">
        <f t="shared" si="5"/>
        <v>5.8599999999999994</v>
      </c>
      <c r="O9" s="56" t="str">
        <f t="shared" si="6"/>
        <v>aprobado</v>
      </c>
    </row>
    <row r="10" spans="1:15" ht="16.149999999999999" x14ac:dyDescent="0.7">
      <c r="A10" s="53" t="s">
        <v>125</v>
      </c>
      <c r="B10" s="53" t="s">
        <v>126</v>
      </c>
      <c r="C10" s="53" t="s">
        <v>127</v>
      </c>
      <c r="D10" s="54">
        <v>6.5</v>
      </c>
      <c r="E10" s="54">
        <v>5</v>
      </c>
      <c r="F10" s="54">
        <v>6.2</v>
      </c>
      <c r="G10" s="54">
        <v>6.9</v>
      </c>
      <c r="H10" s="54">
        <v>5.3</v>
      </c>
      <c r="I10" s="55">
        <f t="shared" si="0"/>
        <v>0.97499999999999998</v>
      </c>
      <c r="J10" s="55">
        <f t="shared" si="1"/>
        <v>1</v>
      </c>
      <c r="K10" s="55">
        <f t="shared" si="2"/>
        <v>1.2400000000000002</v>
      </c>
      <c r="L10" s="55">
        <f t="shared" si="3"/>
        <v>2.0699999999999998</v>
      </c>
      <c r="M10" s="55">
        <f t="shared" si="4"/>
        <v>0.79499999999999993</v>
      </c>
      <c r="N10" s="55">
        <f t="shared" si="5"/>
        <v>6.08</v>
      </c>
      <c r="O10" s="56" t="str">
        <f t="shared" si="6"/>
        <v>aprobado</v>
      </c>
    </row>
    <row r="11" spans="1:15" x14ac:dyDescent="0.45">
      <c r="A11" s="53" t="s">
        <v>128</v>
      </c>
      <c r="B11" s="53" t="s">
        <v>129</v>
      </c>
      <c r="C11" s="53" t="s">
        <v>130</v>
      </c>
      <c r="D11" s="54">
        <v>5.2</v>
      </c>
      <c r="E11" s="54">
        <v>6.7</v>
      </c>
      <c r="F11" s="54">
        <v>5.4</v>
      </c>
      <c r="G11" s="54">
        <v>6.1</v>
      </c>
      <c r="H11" s="54">
        <v>5.3</v>
      </c>
      <c r="I11" s="55">
        <f t="shared" si="0"/>
        <v>0.78</v>
      </c>
      <c r="J11" s="55">
        <f t="shared" si="1"/>
        <v>1.34</v>
      </c>
      <c r="K11" s="55">
        <f t="shared" si="2"/>
        <v>1.08</v>
      </c>
      <c r="L11" s="55">
        <f t="shared" si="3"/>
        <v>1.8299999999999998</v>
      </c>
      <c r="M11" s="55">
        <f t="shared" si="4"/>
        <v>0.79499999999999993</v>
      </c>
      <c r="N11" s="55">
        <f t="shared" si="5"/>
        <v>5.8250000000000002</v>
      </c>
      <c r="O11" s="56" t="str">
        <f t="shared" si="6"/>
        <v>aprobado</v>
      </c>
    </row>
    <row r="12" spans="1:15" ht="16.149999999999999" x14ac:dyDescent="0.7">
      <c r="A12" s="57" t="s">
        <v>131</v>
      </c>
      <c r="B12" s="57" t="s">
        <v>132</v>
      </c>
      <c r="C12" s="57" t="s">
        <v>133</v>
      </c>
      <c r="D12" s="58">
        <v>5.6</v>
      </c>
      <c r="E12" s="58"/>
      <c r="F12" s="58">
        <v>4.5999999999999996</v>
      </c>
      <c r="G12" s="58">
        <v>6.4</v>
      </c>
      <c r="H12" s="58"/>
      <c r="I12" s="59">
        <f t="shared" si="0"/>
        <v>0.84</v>
      </c>
      <c r="J12" s="59">
        <f t="shared" si="1"/>
        <v>0</v>
      </c>
      <c r="K12" s="59">
        <f t="shared" si="2"/>
        <v>0.91999999999999993</v>
      </c>
      <c r="L12" s="59">
        <f t="shared" si="3"/>
        <v>1.92</v>
      </c>
      <c r="M12" s="59">
        <f t="shared" si="4"/>
        <v>0</v>
      </c>
      <c r="N12" s="60"/>
      <c r="O12" s="61" t="str">
        <f t="shared" si="6"/>
        <v>pendiente</v>
      </c>
    </row>
    <row r="13" spans="1:15" x14ac:dyDescent="0.45">
      <c r="A13" s="53" t="s">
        <v>134</v>
      </c>
      <c r="B13" s="53" t="s">
        <v>135</v>
      </c>
      <c r="C13" s="53" t="s">
        <v>136</v>
      </c>
      <c r="D13" s="54">
        <v>5.2</v>
      </c>
      <c r="E13" s="54">
        <v>6.3</v>
      </c>
      <c r="F13" s="54">
        <v>5.4</v>
      </c>
      <c r="G13" s="54">
        <v>6.1</v>
      </c>
      <c r="H13" s="54">
        <v>5.3</v>
      </c>
      <c r="I13" s="55">
        <f t="shared" si="0"/>
        <v>0.78</v>
      </c>
      <c r="J13" s="55">
        <f t="shared" si="1"/>
        <v>1.26</v>
      </c>
      <c r="K13" s="55">
        <f t="shared" si="2"/>
        <v>1.08</v>
      </c>
      <c r="L13" s="55">
        <f t="shared" si="3"/>
        <v>1.8299999999999998</v>
      </c>
      <c r="M13" s="55">
        <f t="shared" si="4"/>
        <v>0.79499999999999993</v>
      </c>
      <c r="N13" s="55">
        <f t="shared" ref="N13:N20" si="7">SUM(I13:M13)</f>
        <v>5.7450000000000001</v>
      </c>
      <c r="O13" s="56" t="str">
        <f t="shared" si="6"/>
        <v>aprobado</v>
      </c>
    </row>
    <row r="14" spans="1:15" ht="16.149999999999999" x14ac:dyDescent="0.7">
      <c r="A14" s="53" t="s">
        <v>137</v>
      </c>
      <c r="B14" s="53" t="s">
        <v>138</v>
      </c>
      <c r="C14" s="53" t="s">
        <v>139</v>
      </c>
      <c r="D14" s="54">
        <v>5.8</v>
      </c>
      <c r="E14" s="54">
        <v>6.5</v>
      </c>
      <c r="F14" s="54">
        <v>6.2</v>
      </c>
      <c r="G14" s="54">
        <v>6.9</v>
      </c>
      <c r="H14" s="54">
        <v>5.8</v>
      </c>
      <c r="I14" s="55">
        <f t="shared" si="0"/>
        <v>0.87</v>
      </c>
      <c r="J14" s="55">
        <f t="shared" si="1"/>
        <v>1.3</v>
      </c>
      <c r="K14" s="55">
        <f t="shared" si="2"/>
        <v>1.2400000000000002</v>
      </c>
      <c r="L14" s="55">
        <f t="shared" si="3"/>
        <v>2.0699999999999998</v>
      </c>
      <c r="M14" s="55">
        <f t="shared" si="4"/>
        <v>0.87</v>
      </c>
      <c r="N14" s="55">
        <f t="shared" si="7"/>
        <v>6.3500000000000005</v>
      </c>
      <c r="O14" s="56" t="str">
        <f t="shared" si="6"/>
        <v>aprobado</v>
      </c>
    </row>
    <row r="15" spans="1:15" ht="16.149999999999999" x14ac:dyDescent="0.7">
      <c r="A15" s="53" t="s">
        <v>140</v>
      </c>
      <c r="B15" s="53" t="s">
        <v>141</v>
      </c>
      <c r="C15" s="53" t="s">
        <v>142</v>
      </c>
      <c r="D15" s="54">
        <v>5.4</v>
      </c>
      <c r="E15" s="54">
        <v>5.7</v>
      </c>
      <c r="F15" s="54">
        <v>5.2</v>
      </c>
      <c r="G15" s="54">
        <v>6.9</v>
      </c>
      <c r="H15" s="54">
        <v>3.6</v>
      </c>
      <c r="I15" s="55">
        <f t="shared" si="0"/>
        <v>0.81</v>
      </c>
      <c r="J15" s="55">
        <f t="shared" si="1"/>
        <v>1.1400000000000001</v>
      </c>
      <c r="K15" s="55">
        <f t="shared" si="2"/>
        <v>1.04</v>
      </c>
      <c r="L15" s="55">
        <f t="shared" si="3"/>
        <v>2.0699999999999998</v>
      </c>
      <c r="M15" s="55">
        <f t="shared" si="4"/>
        <v>0.54</v>
      </c>
      <c r="N15" s="55">
        <f t="shared" si="7"/>
        <v>5.6000000000000005</v>
      </c>
      <c r="O15" s="56" t="str">
        <f t="shared" si="6"/>
        <v>aprobado</v>
      </c>
    </row>
    <row r="16" spans="1:15" ht="16.149999999999999" x14ac:dyDescent="0.7">
      <c r="A16" s="53" t="s">
        <v>143</v>
      </c>
      <c r="B16" s="53" t="s">
        <v>144</v>
      </c>
      <c r="C16" s="53" t="s">
        <v>145</v>
      </c>
      <c r="D16" s="54">
        <v>6.3</v>
      </c>
      <c r="E16" s="54">
        <v>6.5</v>
      </c>
      <c r="F16" s="54">
        <v>5.8</v>
      </c>
      <c r="G16" s="54">
        <v>6.2</v>
      </c>
      <c r="H16" s="54">
        <v>6.3</v>
      </c>
      <c r="I16" s="55">
        <f t="shared" si="0"/>
        <v>0.94499999999999995</v>
      </c>
      <c r="J16" s="55">
        <f t="shared" si="1"/>
        <v>1.3</v>
      </c>
      <c r="K16" s="55">
        <f t="shared" si="2"/>
        <v>1.1599999999999999</v>
      </c>
      <c r="L16" s="55">
        <f t="shared" si="3"/>
        <v>1.8599999999999999</v>
      </c>
      <c r="M16" s="55">
        <f t="shared" si="4"/>
        <v>0.94499999999999995</v>
      </c>
      <c r="N16" s="55">
        <f t="shared" si="7"/>
        <v>6.2100000000000009</v>
      </c>
      <c r="O16" s="56" t="str">
        <f t="shared" si="6"/>
        <v>aprobado</v>
      </c>
    </row>
    <row r="17" spans="1:15" ht="16.149999999999999" x14ac:dyDescent="0.7">
      <c r="A17" s="53" t="s">
        <v>146</v>
      </c>
      <c r="B17" s="53" t="s">
        <v>147</v>
      </c>
      <c r="C17" s="53" t="s">
        <v>148</v>
      </c>
      <c r="D17" s="54">
        <v>5.8</v>
      </c>
      <c r="E17" s="54">
        <v>6.7</v>
      </c>
      <c r="F17" s="54">
        <v>6.2</v>
      </c>
      <c r="G17" s="54">
        <v>6.9</v>
      </c>
      <c r="H17" s="54">
        <v>5.8</v>
      </c>
      <c r="I17" s="55">
        <f t="shared" si="0"/>
        <v>0.87</v>
      </c>
      <c r="J17" s="55">
        <f t="shared" si="1"/>
        <v>1.34</v>
      </c>
      <c r="K17" s="55">
        <f t="shared" si="2"/>
        <v>1.2400000000000002</v>
      </c>
      <c r="L17" s="55">
        <f t="shared" si="3"/>
        <v>2.0699999999999998</v>
      </c>
      <c r="M17" s="55">
        <f t="shared" si="4"/>
        <v>0.87</v>
      </c>
      <c r="N17" s="55">
        <f t="shared" si="7"/>
        <v>6.39</v>
      </c>
      <c r="O17" s="56" t="str">
        <f t="shared" si="6"/>
        <v>aprobado</v>
      </c>
    </row>
    <row r="18" spans="1:15" x14ac:dyDescent="0.45">
      <c r="A18" s="53" t="s">
        <v>149</v>
      </c>
      <c r="B18" s="53" t="s">
        <v>150</v>
      </c>
      <c r="C18" s="53" t="s">
        <v>151</v>
      </c>
      <c r="D18" s="54">
        <v>5.4</v>
      </c>
      <c r="E18" s="54">
        <v>6.3</v>
      </c>
      <c r="F18" s="54">
        <v>5.2</v>
      </c>
      <c r="G18" s="54">
        <v>6.9</v>
      </c>
      <c r="H18" s="54">
        <v>5.6</v>
      </c>
      <c r="I18" s="55">
        <f t="shared" si="0"/>
        <v>0.81</v>
      </c>
      <c r="J18" s="55">
        <f t="shared" si="1"/>
        <v>1.26</v>
      </c>
      <c r="K18" s="55">
        <f t="shared" si="2"/>
        <v>1.04</v>
      </c>
      <c r="L18" s="55">
        <f t="shared" si="3"/>
        <v>2.0699999999999998</v>
      </c>
      <c r="M18" s="55">
        <f t="shared" si="4"/>
        <v>0.84</v>
      </c>
      <c r="N18" s="55">
        <f t="shared" si="7"/>
        <v>6.02</v>
      </c>
      <c r="O18" s="56" t="str">
        <f t="shared" si="6"/>
        <v>aprobado</v>
      </c>
    </row>
    <row r="19" spans="1:15" x14ac:dyDescent="0.45">
      <c r="A19" s="53" t="s">
        <v>152</v>
      </c>
      <c r="B19" s="53" t="s">
        <v>153</v>
      </c>
      <c r="C19" s="53" t="s">
        <v>154</v>
      </c>
      <c r="D19" s="54">
        <v>5.6</v>
      </c>
      <c r="E19" s="54">
        <v>6</v>
      </c>
      <c r="F19" s="54">
        <v>4.5999999999999996</v>
      </c>
      <c r="G19" s="54">
        <v>6.4</v>
      </c>
      <c r="H19" s="54">
        <v>4</v>
      </c>
      <c r="I19" s="55">
        <f t="shared" si="0"/>
        <v>0.84</v>
      </c>
      <c r="J19" s="55">
        <f t="shared" si="1"/>
        <v>1.2000000000000002</v>
      </c>
      <c r="K19" s="55">
        <f t="shared" si="2"/>
        <v>0.91999999999999993</v>
      </c>
      <c r="L19" s="55">
        <f t="shared" si="3"/>
        <v>1.92</v>
      </c>
      <c r="M19" s="55">
        <f t="shared" si="4"/>
        <v>0.6</v>
      </c>
      <c r="N19" s="55">
        <f t="shared" si="7"/>
        <v>5.4799999999999995</v>
      </c>
      <c r="O19" s="56" t="str">
        <f t="shared" si="6"/>
        <v>aprobado</v>
      </c>
    </row>
    <row r="20" spans="1:15" ht="16.149999999999999" x14ac:dyDescent="0.7">
      <c r="A20" s="53" t="s">
        <v>155</v>
      </c>
      <c r="B20" s="53" t="s">
        <v>156</v>
      </c>
      <c r="C20" s="53" t="s">
        <v>157</v>
      </c>
      <c r="D20" s="54">
        <v>5.2</v>
      </c>
      <c r="E20" s="54">
        <v>6.3</v>
      </c>
      <c r="F20" s="54">
        <v>5.4</v>
      </c>
      <c r="G20" s="54">
        <v>6.1</v>
      </c>
      <c r="H20" s="54">
        <v>5.4</v>
      </c>
      <c r="I20" s="55">
        <f t="shared" si="0"/>
        <v>0.78</v>
      </c>
      <c r="J20" s="55">
        <f t="shared" si="1"/>
        <v>1.26</v>
      </c>
      <c r="K20" s="55">
        <f t="shared" si="2"/>
        <v>1.08</v>
      </c>
      <c r="L20" s="55">
        <f t="shared" si="3"/>
        <v>1.8299999999999998</v>
      </c>
      <c r="M20" s="55">
        <f t="shared" si="4"/>
        <v>0.81</v>
      </c>
      <c r="N20" s="55">
        <f t="shared" si="7"/>
        <v>5.76</v>
      </c>
      <c r="O20" s="56" t="str">
        <f t="shared" si="6"/>
        <v>aprobado</v>
      </c>
    </row>
    <row r="21" spans="1:15" ht="16.149999999999999" x14ac:dyDescent="0.7">
      <c r="A21" s="62" t="s">
        <v>158</v>
      </c>
      <c r="B21" s="62" t="s">
        <v>159</v>
      </c>
      <c r="C21" s="62" t="s">
        <v>160</v>
      </c>
      <c r="D21" s="63"/>
      <c r="E21" s="63"/>
      <c r="F21" s="63"/>
      <c r="G21" s="63"/>
      <c r="H21" s="63"/>
      <c r="I21" s="64">
        <f t="shared" si="0"/>
        <v>0</v>
      </c>
      <c r="J21" s="64">
        <f t="shared" si="1"/>
        <v>0</v>
      </c>
      <c r="K21" s="64">
        <f t="shared" si="2"/>
        <v>0</v>
      </c>
      <c r="L21" s="64">
        <f t="shared" si="3"/>
        <v>0</v>
      </c>
      <c r="M21" s="64">
        <f t="shared" si="4"/>
        <v>0</v>
      </c>
      <c r="N21" s="65"/>
      <c r="O21" s="56" t="s">
        <v>161</v>
      </c>
    </row>
    <row r="22" spans="1:15" ht="16.149999999999999" x14ac:dyDescent="0.7">
      <c r="A22" s="62" t="s">
        <v>162</v>
      </c>
      <c r="B22" s="62" t="s">
        <v>163</v>
      </c>
      <c r="C22" s="62" t="s">
        <v>164</v>
      </c>
      <c r="D22" s="63"/>
      <c r="E22" s="63"/>
      <c r="F22" s="63"/>
      <c r="G22" s="63"/>
      <c r="H22" s="63"/>
      <c r="I22" s="64">
        <f t="shared" si="0"/>
        <v>0</v>
      </c>
      <c r="J22" s="64">
        <f t="shared" si="1"/>
        <v>0</v>
      </c>
      <c r="K22" s="64">
        <f t="shared" si="2"/>
        <v>0</v>
      </c>
      <c r="L22" s="64">
        <f t="shared" si="3"/>
        <v>0</v>
      </c>
      <c r="M22" s="64">
        <f t="shared" si="4"/>
        <v>0</v>
      </c>
      <c r="N22" s="65"/>
      <c r="O22" s="56" t="s">
        <v>161</v>
      </c>
    </row>
    <row r="23" spans="1:15" x14ac:dyDescent="0.45">
      <c r="A23" s="53" t="s">
        <v>165</v>
      </c>
      <c r="B23" s="53" t="s">
        <v>166</v>
      </c>
      <c r="C23" s="53" t="s">
        <v>167</v>
      </c>
      <c r="D23" s="54">
        <v>6.5</v>
      </c>
      <c r="E23" s="54">
        <v>6.2</v>
      </c>
      <c r="F23" s="54">
        <v>6.2</v>
      </c>
      <c r="G23" s="54">
        <v>6.9</v>
      </c>
      <c r="H23" s="54">
        <v>4.9000000000000004</v>
      </c>
      <c r="I23" s="55">
        <f t="shared" si="0"/>
        <v>0.97499999999999998</v>
      </c>
      <c r="J23" s="55">
        <f t="shared" si="1"/>
        <v>1.2400000000000002</v>
      </c>
      <c r="K23" s="55">
        <f t="shared" si="2"/>
        <v>1.2400000000000002</v>
      </c>
      <c r="L23" s="55">
        <f t="shared" si="3"/>
        <v>2.0699999999999998</v>
      </c>
      <c r="M23" s="55">
        <f t="shared" si="4"/>
        <v>0.73499999999999999</v>
      </c>
      <c r="N23" s="55">
        <f>SUM(I23:M23)</f>
        <v>6.2600000000000007</v>
      </c>
      <c r="O23" s="56" t="str">
        <f>IF(N23&gt;0, "aprobado", "pendiente")</f>
        <v>aprobado</v>
      </c>
    </row>
    <row r="24" spans="1:15" x14ac:dyDescent="0.45">
      <c r="A24" s="53" t="s">
        <v>168</v>
      </c>
      <c r="B24" s="53" t="s">
        <v>169</v>
      </c>
      <c r="C24" s="53" t="s">
        <v>170</v>
      </c>
      <c r="D24" s="54">
        <v>5.4</v>
      </c>
      <c r="E24" s="54">
        <v>7</v>
      </c>
      <c r="F24" s="54">
        <v>5.2</v>
      </c>
      <c r="G24" s="54">
        <v>6.9</v>
      </c>
      <c r="H24" s="54">
        <v>4.7</v>
      </c>
      <c r="I24" s="55">
        <f t="shared" si="0"/>
        <v>0.81</v>
      </c>
      <c r="J24" s="55">
        <f t="shared" si="1"/>
        <v>1.4000000000000001</v>
      </c>
      <c r="K24" s="55">
        <f t="shared" si="2"/>
        <v>1.04</v>
      </c>
      <c r="L24" s="55">
        <f t="shared" si="3"/>
        <v>2.0699999999999998</v>
      </c>
      <c r="M24" s="55">
        <f t="shared" si="4"/>
        <v>0.70499999999999996</v>
      </c>
      <c r="N24" s="55">
        <f>SUM(I24:M24)</f>
        <v>6.0250000000000004</v>
      </c>
      <c r="O24" s="56" t="str">
        <f>IF(N24&gt;0, "aprobado", "pendiente")</f>
        <v>aprobado</v>
      </c>
    </row>
    <row r="25" spans="1:15" ht="16.149999999999999" x14ac:dyDescent="0.7">
      <c r="A25" s="62" t="s">
        <v>171</v>
      </c>
      <c r="B25" s="62" t="s">
        <v>172</v>
      </c>
      <c r="C25" s="62" t="s">
        <v>173</v>
      </c>
      <c r="D25" s="63">
        <v>5.8</v>
      </c>
      <c r="E25" s="63">
        <v>6.7</v>
      </c>
      <c r="F25" s="63"/>
      <c r="G25" s="63"/>
      <c r="H25" s="63"/>
      <c r="I25" s="64">
        <f t="shared" si="0"/>
        <v>0.87</v>
      </c>
      <c r="J25" s="64">
        <f t="shared" si="1"/>
        <v>1.34</v>
      </c>
      <c r="K25" s="64">
        <f t="shared" si="2"/>
        <v>0</v>
      </c>
      <c r="L25" s="64">
        <f t="shared" si="3"/>
        <v>0</v>
      </c>
      <c r="M25" s="64">
        <f t="shared" si="4"/>
        <v>0</v>
      </c>
      <c r="N25" s="65"/>
      <c r="O25" s="56" t="s">
        <v>161</v>
      </c>
    </row>
    <row r="26" spans="1:15" ht="16.149999999999999" x14ac:dyDescent="0.7">
      <c r="A26" s="62" t="s">
        <v>174</v>
      </c>
      <c r="B26" s="62" t="s">
        <v>172</v>
      </c>
      <c r="C26" s="62" t="s">
        <v>175</v>
      </c>
      <c r="D26" s="63">
        <v>5.6</v>
      </c>
      <c r="E26" s="63"/>
      <c r="F26" s="63">
        <v>4.5999999999999996</v>
      </c>
      <c r="G26" s="63"/>
      <c r="H26" s="63"/>
      <c r="I26" s="64">
        <f t="shared" si="0"/>
        <v>0.84</v>
      </c>
      <c r="J26" s="64">
        <f t="shared" si="1"/>
        <v>0</v>
      </c>
      <c r="K26" s="64">
        <f t="shared" si="2"/>
        <v>0.91999999999999993</v>
      </c>
      <c r="L26" s="64">
        <f t="shared" si="3"/>
        <v>0</v>
      </c>
      <c r="M26" s="64">
        <f t="shared" si="4"/>
        <v>0</v>
      </c>
      <c r="N26" s="65"/>
      <c r="O26" s="56" t="s">
        <v>161</v>
      </c>
    </row>
    <row r="27" spans="1:15" ht="16.149999999999999" x14ac:dyDescent="0.7">
      <c r="A27" s="62" t="s">
        <v>176</v>
      </c>
      <c r="B27" s="62" t="s">
        <v>177</v>
      </c>
      <c r="C27" s="62" t="s">
        <v>178</v>
      </c>
      <c r="D27" s="63">
        <v>3.8</v>
      </c>
      <c r="E27" s="63">
        <v>6</v>
      </c>
      <c r="F27" s="63"/>
      <c r="G27" s="63"/>
      <c r="H27" s="63"/>
      <c r="I27" s="64">
        <f t="shared" si="0"/>
        <v>0.56999999999999995</v>
      </c>
      <c r="J27" s="64">
        <f t="shared" si="1"/>
        <v>1.2000000000000002</v>
      </c>
      <c r="K27" s="64">
        <f t="shared" si="2"/>
        <v>0</v>
      </c>
      <c r="L27" s="64">
        <f t="shared" si="3"/>
        <v>0</v>
      </c>
      <c r="M27" s="64">
        <f t="shared" si="4"/>
        <v>0</v>
      </c>
      <c r="N27" s="65"/>
      <c r="O27" s="56" t="s">
        <v>161</v>
      </c>
    </row>
    <row r="28" spans="1:15" x14ac:dyDescent="0.45">
      <c r="A28" s="53" t="s">
        <v>179</v>
      </c>
      <c r="B28" s="53" t="s">
        <v>180</v>
      </c>
      <c r="C28" s="53" t="s">
        <v>167</v>
      </c>
      <c r="D28" s="54">
        <v>5.2</v>
      </c>
      <c r="E28" s="54">
        <v>7</v>
      </c>
      <c r="F28" s="54">
        <v>5.4</v>
      </c>
      <c r="G28" s="54">
        <v>6.1</v>
      </c>
      <c r="H28" s="54">
        <v>5.4</v>
      </c>
      <c r="I28" s="55">
        <f t="shared" si="0"/>
        <v>0.78</v>
      </c>
      <c r="J28" s="55">
        <f t="shared" si="1"/>
        <v>1.4000000000000001</v>
      </c>
      <c r="K28" s="55">
        <f t="shared" si="2"/>
        <v>1.08</v>
      </c>
      <c r="L28" s="55">
        <f t="shared" si="3"/>
        <v>1.8299999999999998</v>
      </c>
      <c r="M28" s="55">
        <f t="shared" si="4"/>
        <v>0.81</v>
      </c>
      <c r="N28" s="55">
        <f>SUM(I28:M28)</f>
        <v>5.9</v>
      </c>
      <c r="O28" s="56" t="str">
        <f>IF(N28&gt;0, "aprobado", "pendiente")</f>
        <v>aprobado</v>
      </c>
    </row>
    <row r="29" spans="1:15" x14ac:dyDescent="0.45">
      <c r="A29" s="53" t="s">
        <v>181</v>
      </c>
      <c r="B29" s="53" t="s">
        <v>182</v>
      </c>
      <c r="C29" s="53" t="s">
        <v>183</v>
      </c>
      <c r="D29" s="54">
        <v>5.2</v>
      </c>
      <c r="E29" s="54">
        <v>6.7</v>
      </c>
      <c r="F29" s="54">
        <v>5.4</v>
      </c>
      <c r="G29" s="54">
        <v>6.1</v>
      </c>
      <c r="H29" s="54">
        <v>5.0999999999999996</v>
      </c>
      <c r="I29" s="55">
        <f t="shared" si="0"/>
        <v>0.78</v>
      </c>
      <c r="J29" s="55">
        <f t="shared" si="1"/>
        <v>1.34</v>
      </c>
      <c r="K29" s="55">
        <f t="shared" si="2"/>
        <v>1.08</v>
      </c>
      <c r="L29" s="55">
        <f t="shared" si="3"/>
        <v>1.8299999999999998</v>
      </c>
      <c r="M29" s="55">
        <f t="shared" si="4"/>
        <v>0.7649999999999999</v>
      </c>
      <c r="N29" s="55">
        <f>SUM(I29:M29)</f>
        <v>5.7949999999999999</v>
      </c>
      <c r="O29" s="56" t="str">
        <f>IF(N29&gt;0, "aprobado", "pendiente")</f>
        <v>aprobado</v>
      </c>
    </row>
    <row r="30" spans="1:15" x14ac:dyDescent="0.45">
      <c r="A30" s="66" t="s">
        <v>184</v>
      </c>
      <c r="B30" s="66" t="s">
        <v>185</v>
      </c>
      <c r="C30" s="66" t="s">
        <v>186</v>
      </c>
      <c r="D30" s="67">
        <v>6.5</v>
      </c>
      <c r="E30" s="67">
        <v>6.3</v>
      </c>
      <c r="F30" s="67">
        <v>6.2</v>
      </c>
      <c r="G30" s="67">
        <v>6.9</v>
      </c>
      <c r="H30" s="67">
        <v>3.3</v>
      </c>
      <c r="I30" s="68">
        <f t="shared" si="0"/>
        <v>0.97499999999999998</v>
      </c>
      <c r="J30" s="68">
        <f t="shared" si="1"/>
        <v>1.26</v>
      </c>
      <c r="K30" s="68">
        <f t="shared" si="2"/>
        <v>1.2400000000000002</v>
      </c>
      <c r="L30" s="68">
        <f t="shared" si="3"/>
        <v>2.0699999999999998</v>
      </c>
      <c r="M30" s="68">
        <f t="shared" si="4"/>
        <v>0.49499999999999994</v>
      </c>
      <c r="N30" s="55">
        <f>SUM(I30:M30)</f>
        <v>6.04</v>
      </c>
      <c r="O30" s="61" t="str">
        <f>IF(N30&gt;0, "aprobado", "pendiente")</f>
        <v>aprobado</v>
      </c>
    </row>
    <row r="31" spans="1:15" ht="16.149999999999999" x14ac:dyDescent="0.7">
      <c r="A31" s="62" t="s">
        <v>187</v>
      </c>
      <c r="B31" s="62" t="s">
        <v>188</v>
      </c>
      <c r="C31" s="62" t="s">
        <v>189</v>
      </c>
      <c r="D31" s="63">
        <v>3.8</v>
      </c>
      <c r="E31" s="63">
        <v>5.3</v>
      </c>
      <c r="F31" s="63"/>
      <c r="G31" s="63"/>
      <c r="H31" s="63"/>
      <c r="I31" s="64">
        <f t="shared" si="0"/>
        <v>0.56999999999999995</v>
      </c>
      <c r="J31" s="64">
        <f t="shared" si="1"/>
        <v>1.06</v>
      </c>
      <c r="K31" s="64">
        <f t="shared" si="2"/>
        <v>0</v>
      </c>
      <c r="L31" s="64">
        <f t="shared" si="3"/>
        <v>0</v>
      </c>
      <c r="M31" s="64">
        <f t="shared" si="4"/>
        <v>0</v>
      </c>
      <c r="N31" s="65"/>
      <c r="O31" s="56" t="s">
        <v>161</v>
      </c>
    </row>
    <row r="32" spans="1:15" ht="16.149999999999999" x14ac:dyDescent="0.7">
      <c r="A32" s="53" t="s">
        <v>190</v>
      </c>
      <c r="B32" s="53" t="s">
        <v>191</v>
      </c>
      <c r="C32" s="53" t="s">
        <v>192</v>
      </c>
      <c r="D32" s="54">
        <v>6.3</v>
      </c>
      <c r="E32" s="54">
        <v>6.7</v>
      </c>
      <c r="F32" s="54">
        <v>5.8</v>
      </c>
      <c r="G32" s="54">
        <v>6.2</v>
      </c>
      <c r="H32" s="54">
        <v>5.6</v>
      </c>
      <c r="I32" s="55">
        <f t="shared" si="0"/>
        <v>0.94499999999999995</v>
      </c>
      <c r="J32" s="55">
        <f t="shared" si="1"/>
        <v>1.34</v>
      </c>
      <c r="K32" s="55">
        <f t="shared" si="2"/>
        <v>1.1599999999999999</v>
      </c>
      <c r="L32" s="55">
        <f t="shared" si="3"/>
        <v>1.8599999999999999</v>
      </c>
      <c r="M32" s="55">
        <f t="shared" si="4"/>
        <v>0.84</v>
      </c>
      <c r="N32" s="55">
        <f>SUM(I32:M32)</f>
        <v>6.1449999999999996</v>
      </c>
      <c r="O32" s="56" t="str">
        <f>IF(N32&gt;0, "aprobado", "pendiente")</f>
        <v>aprobado</v>
      </c>
    </row>
    <row r="33" spans="1:15" ht="16.149999999999999" x14ac:dyDescent="0.7">
      <c r="A33" s="53" t="s">
        <v>193</v>
      </c>
      <c r="B33" s="53" t="s">
        <v>194</v>
      </c>
      <c r="C33" s="53" t="s">
        <v>195</v>
      </c>
      <c r="D33" s="54">
        <v>5.6</v>
      </c>
      <c r="E33" s="54">
        <v>6.3</v>
      </c>
      <c r="F33" s="54">
        <v>4.5999999999999996</v>
      </c>
      <c r="G33" s="54">
        <v>6.4</v>
      </c>
      <c r="H33" s="54">
        <v>6</v>
      </c>
      <c r="I33" s="55">
        <f t="shared" si="0"/>
        <v>0.84</v>
      </c>
      <c r="J33" s="55">
        <f t="shared" si="1"/>
        <v>1.26</v>
      </c>
      <c r="K33" s="55">
        <f t="shared" si="2"/>
        <v>0.91999999999999993</v>
      </c>
      <c r="L33" s="55">
        <f t="shared" si="3"/>
        <v>1.92</v>
      </c>
      <c r="M33" s="55">
        <f t="shared" si="4"/>
        <v>0.89999999999999991</v>
      </c>
      <c r="N33" s="55">
        <f>SUM(I33:M33)</f>
        <v>5.84</v>
      </c>
      <c r="O33" s="56" t="str">
        <f>IF(N33&gt;0, "aprobado", "pendiente")</f>
        <v>aprobado</v>
      </c>
    </row>
    <row r="34" spans="1:15" x14ac:dyDescent="0.45">
      <c r="A34" s="62" t="s">
        <v>196</v>
      </c>
      <c r="B34" s="62" t="s">
        <v>197</v>
      </c>
      <c r="C34" s="62" t="s">
        <v>198</v>
      </c>
      <c r="D34" s="63">
        <v>3.8</v>
      </c>
      <c r="E34" s="63">
        <v>6.3</v>
      </c>
      <c r="F34" s="63"/>
      <c r="G34" s="63"/>
      <c r="H34" s="63"/>
      <c r="I34" s="64">
        <f t="shared" si="0"/>
        <v>0.56999999999999995</v>
      </c>
      <c r="J34" s="64">
        <f t="shared" si="1"/>
        <v>1.26</v>
      </c>
      <c r="K34" s="64">
        <f t="shared" si="2"/>
        <v>0</v>
      </c>
      <c r="L34" s="64">
        <f t="shared" si="3"/>
        <v>0</v>
      </c>
      <c r="M34" s="64">
        <f t="shared" si="4"/>
        <v>0</v>
      </c>
      <c r="N34" s="65"/>
      <c r="O34" s="56" t="s">
        <v>161</v>
      </c>
    </row>
    <row r="35" spans="1:15" ht="16.149999999999999" x14ac:dyDescent="0.7">
      <c r="A35" s="62" t="s">
        <v>199</v>
      </c>
      <c r="B35" s="62" t="s">
        <v>200</v>
      </c>
      <c r="C35" s="62" t="s">
        <v>201</v>
      </c>
      <c r="D35" s="63">
        <v>5.6</v>
      </c>
      <c r="E35" s="63"/>
      <c r="F35" s="63">
        <v>4.5999999999999996</v>
      </c>
      <c r="G35" s="63"/>
      <c r="H35" s="63"/>
      <c r="I35" s="64">
        <f t="shared" si="0"/>
        <v>0.84</v>
      </c>
      <c r="J35" s="64">
        <f t="shared" si="1"/>
        <v>0</v>
      </c>
      <c r="K35" s="64">
        <f t="shared" si="2"/>
        <v>0.91999999999999993</v>
      </c>
      <c r="L35" s="64">
        <f t="shared" si="3"/>
        <v>0</v>
      </c>
      <c r="M35" s="64">
        <f t="shared" si="4"/>
        <v>0</v>
      </c>
      <c r="N35" s="65"/>
      <c r="O35" s="56" t="s">
        <v>161</v>
      </c>
    </row>
    <row r="36" spans="1:15" ht="16.149999999999999" x14ac:dyDescent="0.7">
      <c r="A36" s="53" t="s">
        <v>202</v>
      </c>
      <c r="B36" s="53" t="s">
        <v>200</v>
      </c>
      <c r="C36" s="53" t="s">
        <v>203</v>
      </c>
      <c r="D36" s="54">
        <v>6.3</v>
      </c>
      <c r="E36" s="54">
        <v>6.7</v>
      </c>
      <c r="F36" s="54">
        <v>5.8</v>
      </c>
      <c r="G36" s="54">
        <v>6.2</v>
      </c>
      <c r="H36" s="54">
        <v>6.3</v>
      </c>
      <c r="I36" s="55">
        <f t="shared" si="0"/>
        <v>0.94499999999999995</v>
      </c>
      <c r="J36" s="55">
        <f t="shared" si="1"/>
        <v>1.34</v>
      </c>
      <c r="K36" s="55">
        <f t="shared" si="2"/>
        <v>1.1599999999999999</v>
      </c>
      <c r="L36" s="55">
        <f t="shared" si="3"/>
        <v>1.8599999999999999</v>
      </c>
      <c r="M36" s="55">
        <f t="shared" si="4"/>
        <v>0.94499999999999995</v>
      </c>
      <c r="N36" s="55">
        <f>SUM(I36:M36)</f>
        <v>6.25</v>
      </c>
      <c r="O36" s="56" t="str">
        <f>IF(N36&gt;0, "aprobado", "pendiente")</f>
        <v>aprobado</v>
      </c>
    </row>
    <row r="37" spans="1:15" ht="16.149999999999999" x14ac:dyDescent="0.7">
      <c r="A37" s="52" t="s">
        <v>204</v>
      </c>
      <c r="B37" s="54"/>
      <c r="C37" s="54"/>
      <c r="D37" s="69">
        <f t="shared" ref="D37:H37" si="8">AVERAGE(D6:D36)</f>
        <v>5.5344827586206913</v>
      </c>
      <c r="E37" s="69">
        <f t="shared" si="8"/>
        <v>6.4076923076923089</v>
      </c>
      <c r="F37" s="69">
        <f t="shared" si="8"/>
        <v>5.4080000000000004</v>
      </c>
      <c r="G37" s="69">
        <f t="shared" si="8"/>
        <v>6.5478260869565217</v>
      </c>
      <c r="H37" s="69">
        <f t="shared" si="8"/>
        <v>5.086363636363636</v>
      </c>
      <c r="J37" s="55"/>
      <c r="K37" s="55"/>
      <c r="L37" s="55"/>
      <c r="M37" s="55"/>
      <c r="N37" s="69">
        <f>AVERAGE(N6:N36)</f>
        <v>5.989090909090911</v>
      </c>
      <c r="O37" s="56"/>
    </row>
    <row r="41" spans="1:15" x14ac:dyDescent="0.45">
      <c r="A41" t="s">
        <v>224</v>
      </c>
    </row>
    <row r="42" spans="1:15" x14ac:dyDescent="0.45">
      <c r="A42" s="70" t="s">
        <v>223</v>
      </c>
    </row>
  </sheetData>
  <autoFilter ref="A5:O36" xr:uid="{B787BA1C-E223-4275-88AC-E3F16BE5FF16}"/>
  <conditionalFormatting sqref="D6:H37 N37">
    <cfRule type="containsBlanks" dxfId="5" priority="1">
      <formula>LEN(TRIM(D6))=0</formula>
    </cfRule>
  </conditionalFormatting>
  <conditionalFormatting sqref="N6:N36">
    <cfRule type="containsBlanks" dxfId="4" priority="2">
      <formula>LEN(TRIM(N6))=0</formula>
    </cfRule>
  </conditionalFormatting>
  <conditionalFormatting sqref="N6:N37">
    <cfRule type="notContainsBlanks" dxfId="3" priority="3">
      <formula>LEN(TRIM(N6))&gt;0</formula>
    </cfRule>
  </conditionalFormatting>
  <conditionalFormatting sqref="O6:O36">
    <cfRule type="cellIs" dxfId="2" priority="4" operator="equal">
      <formula>"pendiente"</formula>
    </cfRule>
  </conditionalFormatting>
  <conditionalFormatting sqref="O6:O36">
    <cfRule type="cellIs" dxfId="1" priority="5" operator="equal">
      <formula>"aprobado"</formula>
    </cfRule>
  </conditionalFormatting>
  <conditionalFormatting sqref="O6:O36">
    <cfRule type="cellIs" dxfId="0" priority="6" operator="equal">
      <formula>"reprobado"</formula>
    </cfRule>
  </conditionalFormatting>
  <hyperlinks>
    <hyperlink ref="A42" r:id="rId1" xr:uid="{C7A6FD87-3B10-4E85-892C-D2DB10C8EE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E23D-A883-4B87-B49F-77A939B9F326}">
  <dimension ref="A1:L36"/>
  <sheetViews>
    <sheetView zoomScale="90" zoomScaleNormal="90" workbookViewId="0">
      <selection activeCell="N15" sqref="N15"/>
    </sheetView>
  </sheetViews>
  <sheetFormatPr baseColWidth="10" defaultRowHeight="14.25" x14ac:dyDescent="0.45"/>
  <cols>
    <col min="1" max="1" width="45.3984375" customWidth="1"/>
    <col min="5" max="5" width="16.3984375" customWidth="1"/>
    <col min="7" max="7" width="13.3984375" customWidth="1"/>
    <col min="8" max="8" width="12.265625" bestFit="1" customWidth="1"/>
    <col min="9" max="9" width="11.86328125" bestFit="1" customWidth="1"/>
    <col min="10" max="10" width="12.86328125" customWidth="1"/>
    <col min="11" max="11" width="7.1328125" customWidth="1"/>
  </cols>
  <sheetData>
    <row r="1" spans="1:12" x14ac:dyDescent="0.45">
      <c r="A1" s="92" t="s">
        <v>6</v>
      </c>
      <c r="B1" s="92"/>
      <c r="C1" s="92"/>
      <c r="D1" s="92"/>
      <c r="E1" s="92"/>
      <c r="F1" s="92"/>
      <c r="G1" s="92"/>
      <c r="H1" s="92"/>
    </row>
    <row r="2" spans="1:12" ht="14.65" thickBot="1" x14ac:dyDescent="0.5">
      <c r="A2" s="104" t="s">
        <v>0</v>
      </c>
      <c r="B2" s="105"/>
      <c r="C2" s="105"/>
      <c r="D2" s="105"/>
      <c r="E2" s="105"/>
      <c r="F2" s="105"/>
      <c r="G2" s="105"/>
      <c r="H2" s="106"/>
    </row>
    <row r="3" spans="1:12" ht="42.75" x14ac:dyDescent="0.45">
      <c r="A3" s="2"/>
      <c r="B3" s="2"/>
      <c r="C3" s="2" t="s">
        <v>5</v>
      </c>
      <c r="D3" s="3" t="s">
        <v>10</v>
      </c>
      <c r="E3" s="3" t="s">
        <v>12</v>
      </c>
      <c r="F3" s="3" t="s">
        <v>9</v>
      </c>
      <c r="G3" s="4" t="s">
        <v>7</v>
      </c>
      <c r="H3" s="4" t="s">
        <v>4</v>
      </c>
      <c r="J3" s="12" t="s">
        <v>11</v>
      </c>
      <c r="K3" s="13">
        <v>13</v>
      </c>
    </row>
    <row r="4" spans="1:12" ht="28.5" customHeight="1" thickBot="1" x14ac:dyDescent="0.5">
      <c r="A4" s="33" t="s">
        <v>22</v>
      </c>
      <c r="B4" s="33" t="s">
        <v>0</v>
      </c>
      <c r="C4" s="34">
        <f>H4/G4</f>
        <v>142380</v>
      </c>
      <c r="D4" s="35">
        <v>10500</v>
      </c>
      <c r="E4" s="35">
        <f>D4+(D4*$K$3/100)</f>
        <v>11865</v>
      </c>
      <c r="F4" s="35">
        <v>12</v>
      </c>
      <c r="G4" s="34">
        <v>6</v>
      </c>
      <c r="H4" s="34">
        <f>E4*F4*G4</f>
        <v>854280</v>
      </c>
      <c r="J4" s="14" t="s">
        <v>13</v>
      </c>
      <c r="K4" s="15">
        <v>13.75</v>
      </c>
      <c r="L4" s="1"/>
    </row>
    <row r="5" spans="1:12" ht="21.75" customHeight="1" x14ac:dyDescent="0.45">
      <c r="A5" s="33" t="s">
        <v>26</v>
      </c>
      <c r="B5" s="33" t="s">
        <v>0</v>
      </c>
      <c r="C5" s="34">
        <f>H5/G5</f>
        <v>143325</v>
      </c>
      <c r="D5" s="35">
        <v>10500</v>
      </c>
      <c r="E5" s="35">
        <f>D5+(D5*$K$4/100)</f>
        <v>11943.75</v>
      </c>
      <c r="F5" s="35">
        <v>12</v>
      </c>
      <c r="G5" s="34">
        <v>6</v>
      </c>
      <c r="H5" s="34">
        <f>E5*F5*G5</f>
        <v>859950</v>
      </c>
      <c r="L5" s="1"/>
    </row>
    <row r="6" spans="1:12" ht="21.75" customHeight="1" x14ac:dyDescent="0.45">
      <c r="A6" s="33" t="s">
        <v>27</v>
      </c>
      <c r="B6" s="33" t="s">
        <v>0</v>
      </c>
      <c r="C6" s="34">
        <f>H6/G6</f>
        <v>298593.75</v>
      </c>
      <c r="D6" s="35">
        <v>10500</v>
      </c>
      <c r="E6" s="35">
        <f>D6+(D6*$K$4/100)</f>
        <v>11943.75</v>
      </c>
      <c r="F6" s="35">
        <v>25</v>
      </c>
      <c r="G6" s="34">
        <v>2</v>
      </c>
      <c r="H6" s="34">
        <f>E6*F6*G6</f>
        <v>597187.5</v>
      </c>
      <c r="I6" s="1">
        <f>SUM(H4:H6)</f>
        <v>2311417.5</v>
      </c>
      <c r="L6" s="1"/>
    </row>
    <row r="7" spans="1:12" ht="21.75" customHeight="1" x14ac:dyDescent="0.45">
      <c r="A7" s="93" t="s">
        <v>1</v>
      </c>
      <c r="B7" s="94"/>
      <c r="C7" s="94"/>
      <c r="D7" s="94"/>
      <c r="E7" s="94"/>
      <c r="F7" s="94"/>
      <c r="G7" s="94"/>
      <c r="H7" s="95"/>
      <c r="L7" s="1"/>
    </row>
    <row r="8" spans="1:12" ht="28.5" x14ac:dyDescent="0.45">
      <c r="A8" s="26" t="s">
        <v>30</v>
      </c>
      <c r="B8" s="6" t="s">
        <v>1</v>
      </c>
      <c r="C8" s="7">
        <f t="shared" ref="C8:C11" si="0">H8/G8</f>
        <v>203400</v>
      </c>
      <c r="D8" s="8">
        <v>9000</v>
      </c>
      <c r="E8" s="8">
        <f>D8+(D8*$K$3/100)</f>
        <v>10170</v>
      </c>
      <c r="F8" s="8">
        <v>20</v>
      </c>
      <c r="G8" s="7">
        <v>1</v>
      </c>
      <c r="H8" s="7">
        <f t="shared" ref="H8:H11" si="1">E8*F8*G8</f>
        <v>203400</v>
      </c>
      <c r="L8" s="1"/>
    </row>
    <row r="9" spans="1:12" ht="21.75" customHeight="1" x14ac:dyDescent="0.45">
      <c r="A9" s="26" t="s">
        <v>28</v>
      </c>
      <c r="B9" s="6" t="s">
        <v>1</v>
      </c>
      <c r="C9" s="7">
        <f t="shared" si="0"/>
        <v>149296.875</v>
      </c>
      <c r="D9" s="8">
        <v>10500</v>
      </c>
      <c r="E9" s="8">
        <f>D9+(D9*$K$4/100)</f>
        <v>11943.75</v>
      </c>
      <c r="F9" s="8">
        <v>12.5</v>
      </c>
      <c r="G9" s="7">
        <v>1</v>
      </c>
      <c r="H9" s="7">
        <f t="shared" si="1"/>
        <v>149296.875</v>
      </c>
    </row>
    <row r="10" spans="1:12" ht="28.5" x14ac:dyDescent="0.45">
      <c r="A10" s="26" t="s">
        <v>24</v>
      </c>
      <c r="B10" s="6" t="s">
        <v>1</v>
      </c>
      <c r="C10" s="7">
        <f t="shared" si="0"/>
        <v>126560</v>
      </c>
      <c r="D10" s="8">
        <v>8000</v>
      </c>
      <c r="E10" s="8">
        <f>D10+(D10*$K$3/100)</f>
        <v>9040</v>
      </c>
      <c r="F10" s="8">
        <f>7*2</f>
        <v>14</v>
      </c>
      <c r="G10" s="7">
        <v>2</v>
      </c>
      <c r="H10" s="7">
        <f t="shared" si="1"/>
        <v>253120</v>
      </c>
      <c r="I10" s="1"/>
    </row>
    <row r="11" spans="1:12" ht="28.5" x14ac:dyDescent="0.45">
      <c r="A11" s="26" t="s">
        <v>25</v>
      </c>
      <c r="B11" s="6" t="s">
        <v>1</v>
      </c>
      <c r="C11" s="7">
        <f t="shared" si="0"/>
        <v>127400</v>
      </c>
      <c r="D11" s="8">
        <v>8000</v>
      </c>
      <c r="E11" s="8">
        <f>D11+(D11*$K$4/100)</f>
        <v>9100</v>
      </c>
      <c r="F11" s="8">
        <f>7*2</f>
        <v>14</v>
      </c>
      <c r="G11" s="7">
        <v>2</v>
      </c>
      <c r="H11" s="7">
        <f t="shared" si="1"/>
        <v>254800</v>
      </c>
      <c r="I11" s="1">
        <f>SUM(H8:H11)</f>
        <v>860616.875</v>
      </c>
    </row>
    <row r="12" spans="1:12" ht="14.65" thickBot="1" x14ac:dyDescent="0.5">
      <c r="A12" s="96" t="s">
        <v>14</v>
      </c>
      <c r="B12" s="97"/>
      <c r="C12" s="97"/>
      <c r="D12" s="97"/>
      <c r="E12" s="97"/>
      <c r="F12" s="97"/>
      <c r="G12" s="97"/>
      <c r="H12" s="98"/>
    </row>
    <row r="13" spans="1:12" ht="28.5" x14ac:dyDescent="0.45">
      <c r="A13" s="23" t="s">
        <v>31</v>
      </c>
      <c r="B13" s="23" t="s">
        <v>14</v>
      </c>
      <c r="C13" s="22">
        <f>H13/G13</f>
        <v>203400</v>
      </c>
      <c r="D13" s="32">
        <v>9000</v>
      </c>
      <c r="E13" s="32">
        <f>D13+(D13*$K$3/100)</f>
        <v>10170</v>
      </c>
      <c r="F13" s="32">
        <v>20</v>
      </c>
      <c r="G13" s="22">
        <v>1</v>
      </c>
      <c r="H13" s="22">
        <f>E13*F13*G13</f>
        <v>203400</v>
      </c>
    </row>
    <row r="14" spans="1:12" ht="28.5" x14ac:dyDescent="0.45">
      <c r="A14" s="23" t="s">
        <v>32</v>
      </c>
      <c r="B14" s="23" t="s">
        <v>14</v>
      </c>
      <c r="C14" s="22">
        <f>H14/G14</f>
        <v>237300</v>
      </c>
      <c r="D14" s="32">
        <v>10500</v>
      </c>
      <c r="E14" s="32">
        <f>D14+(D14*$K$3/100)</f>
        <v>11865</v>
      </c>
      <c r="F14" s="32">
        <v>20</v>
      </c>
      <c r="G14" s="22">
        <v>1</v>
      </c>
      <c r="H14" s="22">
        <f>E14*F14*G14</f>
        <v>237300</v>
      </c>
    </row>
    <row r="15" spans="1:12" x14ac:dyDescent="0.45">
      <c r="A15" s="25" t="s">
        <v>16</v>
      </c>
      <c r="B15" s="23" t="s">
        <v>14</v>
      </c>
      <c r="C15" s="22">
        <f>H15/G15</f>
        <v>142380</v>
      </c>
      <c r="D15" s="32">
        <v>9000</v>
      </c>
      <c r="E15" s="32">
        <f>D15+(D15*$K$3/100)</f>
        <v>10170</v>
      </c>
      <c r="F15" s="32">
        <v>14</v>
      </c>
      <c r="G15" s="22">
        <v>4</v>
      </c>
      <c r="H15" s="22">
        <f>E15*F15*G15</f>
        <v>569520</v>
      </c>
    </row>
    <row r="16" spans="1:12" x14ac:dyDescent="0.45">
      <c r="A16" s="24" t="s">
        <v>21</v>
      </c>
      <c r="B16" s="23" t="s">
        <v>14</v>
      </c>
      <c r="C16" s="22">
        <f>H16/G16</f>
        <v>149296.875</v>
      </c>
      <c r="D16" s="32">
        <v>10500</v>
      </c>
      <c r="E16" s="32">
        <f>D16+(D16*$K$4/100)</f>
        <v>11943.75</v>
      </c>
      <c r="F16" s="32">
        <v>12.5</v>
      </c>
      <c r="G16" s="22">
        <v>1</v>
      </c>
      <c r="H16" s="22">
        <f>E16*F16*G16</f>
        <v>149296.875</v>
      </c>
    </row>
    <row r="17" spans="1:10" x14ac:dyDescent="0.45">
      <c r="A17" s="24" t="s">
        <v>29</v>
      </c>
      <c r="B17" s="23" t="s">
        <v>14</v>
      </c>
      <c r="C17" s="22">
        <f>H17/G17</f>
        <v>286650</v>
      </c>
      <c r="D17" s="32">
        <v>10500</v>
      </c>
      <c r="E17" s="32">
        <f>D17+(D17*$K$4/100)</f>
        <v>11943.75</v>
      </c>
      <c r="F17" s="32">
        <v>24</v>
      </c>
      <c r="G17" s="22">
        <v>1</v>
      </c>
      <c r="H17" s="22">
        <f>E17*F17*G17</f>
        <v>286650</v>
      </c>
      <c r="I17" s="1">
        <f>SUM(H13:H17)</f>
        <v>1446166.875</v>
      </c>
    </row>
    <row r="18" spans="1:10" x14ac:dyDescent="0.45">
      <c r="A18" s="99" t="s">
        <v>15</v>
      </c>
      <c r="B18" s="99"/>
      <c r="C18" s="99"/>
      <c r="D18" s="99"/>
      <c r="E18" s="99"/>
      <c r="F18" s="99"/>
      <c r="G18" s="99"/>
      <c r="H18" s="100"/>
      <c r="I18" s="1"/>
    </row>
    <row r="19" spans="1:10" x14ac:dyDescent="0.45">
      <c r="A19" s="31" t="s">
        <v>33</v>
      </c>
      <c r="B19" s="27"/>
      <c r="C19" s="29">
        <f>H19/G19</f>
        <v>72320</v>
      </c>
      <c r="D19" s="36">
        <v>8000</v>
      </c>
      <c r="E19" s="30">
        <f>D19+(D19*$K$3/100)</f>
        <v>9040</v>
      </c>
      <c r="F19" s="27">
        <f>2*4</f>
        <v>8</v>
      </c>
      <c r="G19" s="27">
        <v>5</v>
      </c>
      <c r="H19" s="29">
        <f>E19*F19*G19</f>
        <v>361600</v>
      </c>
      <c r="I19" s="1"/>
    </row>
    <row r="20" spans="1:10" ht="28.5" x14ac:dyDescent="0.45">
      <c r="A20" s="28" t="s">
        <v>34</v>
      </c>
      <c r="B20" s="27"/>
      <c r="C20" s="29">
        <f t="shared" ref="C20:C23" si="2">H20/G20</f>
        <v>45200</v>
      </c>
      <c r="D20" s="30">
        <v>8000</v>
      </c>
      <c r="E20" s="30">
        <f>D20+(D20*$K$3/100)</f>
        <v>9040</v>
      </c>
      <c r="F20" s="30">
        <v>5</v>
      </c>
      <c r="G20" s="29">
        <v>5</v>
      </c>
      <c r="H20" s="29">
        <f t="shared" ref="H20:H23" si="3">E20*F20*G20</f>
        <v>226000</v>
      </c>
      <c r="I20" s="1"/>
    </row>
    <row r="21" spans="1:10" ht="28.5" x14ac:dyDescent="0.45">
      <c r="A21" s="28" t="s">
        <v>35</v>
      </c>
      <c r="B21" s="27"/>
      <c r="C21" s="29">
        <f t="shared" si="2"/>
        <v>45500</v>
      </c>
      <c r="D21" s="30">
        <v>8000</v>
      </c>
      <c r="E21" s="30">
        <f>D21+(D21*$K$4/100)</f>
        <v>9100</v>
      </c>
      <c r="F21" s="30">
        <v>5</v>
      </c>
      <c r="G21" s="29">
        <v>6</v>
      </c>
      <c r="H21" s="29">
        <f t="shared" si="3"/>
        <v>273000</v>
      </c>
    </row>
    <row r="22" spans="1:10" ht="28.5" x14ac:dyDescent="0.45">
      <c r="A22" s="31" t="s">
        <v>36</v>
      </c>
      <c r="B22" s="27"/>
      <c r="C22" s="29">
        <f t="shared" si="2"/>
        <v>36160</v>
      </c>
      <c r="D22" s="30">
        <v>8000</v>
      </c>
      <c r="E22" s="30">
        <f>D22+(D22*$K$3/100)</f>
        <v>9040</v>
      </c>
      <c r="F22" s="30">
        <v>4</v>
      </c>
      <c r="G22" s="29">
        <v>5</v>
      </c>
      <c r="H22" s="29">
        <f t="shared" si="3"/>
        <v>180800</v>
      </c>
      <c r="I22" s="1"/>
    </row>
    <row r="23" spans="1:10" ht="28.5" x14ac:dyDescent="0.45">
      <c r="A23" s="31" t="s">
        <v>37</v>
      </c>
      <c r="B23" s="27"/>
      <c r="C23" s="29">
        <f t="shared" si="2"/>
        <v>36400</v>
      </c>
      <c r="D23" s="30">
        <v>8000</v>
      </c>
      <c r="E23" s="30">
        <f>D23+(D23*$K$4/100)</f>
        <v>9100</v>
      </c>
      <c r="F23" s="27">
        <v>4</v>
      </c>
      <c r="G23" s="27">
        <v>6</v>
      </c>
      <c r="H23" s="29">
        <f t="shared" si="3"/>
        <v>218400</v>
      </c>
      <c r="I23" s="1">
        <f>SUM(H19:H23)</f>
        <v>1259800</v>
      </c>
      <c r="J23" s="1"/>
    </row>
    <row r="24" spans="1:10" x14ac:dyDescent="0.45">
      <c r="A24" s="101" t="s">
        <v>8</v>
      </c>
      <c r="B24" s="102"/>
      <c r="C24" s="102"/>
      <c r="D24" s="102"/>
      <c r="E24" s="102"/>
      <c r="F24" s="102"/>
      <c r="G24" s="102"/>
      <c r="H24" s="102"/>
    </row>
    <row r="25" spans="1:10" ht="14.65" thickBot="1" x14ac:dyDescent="0.5">
      <c r="A25" s="103"/>
      <c r="B25" s="103"/>
      <c r="C25" s="103"/>
      <c r="D25" s="103"/>
      <c r="E25" s="103"/>
      <c r="F25" s="103"/>
      <c r="G25" s="103"/>
      <c r="H25" s="103"/>
    </row>
    <row r="26" spans="1:10" ht="28.5" x14ac:dyDescent="0.45">
      <c r="A26" s="9" t="s">
        <v>17</v>
      </c>
      <c r="B26" s="16" t="s">
        <v>3</v>
      </c>
      <c r="C26" s="17">
        <v>105000</v>
      </c>
      <c r="D26" s="17"/>
      <c r="E26" s="17"/>
      <c r="F26" s="17"/>
      <c r="G26" s="17">
        <v>1</v>
      </c>
      <c r="H26" s="18">
        <f t="shared" ref="H26:H32" si="4">C26*G26</f>
        <v>105000</v>
      </c>
    </row>
    <row r="27" spans="1:10" ht="28.9" thickBot="1" x14ac:dyDescent="0.5">
      <c r="A27" s="9" t="s">
        <v>18</v>
      </c>
      <c r="B27" s="19" t="s">
        <v>3</v>
      </c>
      <c r="C27" s="20">
        <v>105000</v>
      </c>
      <c r="D27" s="20"/>
      <c r="E27" s="20"/>
      <c r="F27" s="20"/>
      <c r="G27" s="20">
        <v>2</v>
      </c>
      <c r="H27" s="21">
        <f t="shared" si="4"/>
        <v>210000</v>
      </c>
    </row>
    <row r="28" spans="1:10" ht="53.25" customHeight="1" x14ac:dyDescent="0.45">
      <c r="A28" s="9" t="s">
        <v>19</v>
      </c>
      <c r="B28" s="9" t="s">
        <v>3</v>
      </c>
      <c r="C28" s="10">
        <v>105000</v>
      </c>
      <c r="D28" s="10"/>
      <c r="E28" s="10"/>
      <c r="F28" s="10"/>
      <c r="G28" s="10">
        <v>1</v>
      </c>
      <c r="H28" s="10">
        <f t="shared" si="4"/>
        <v>105000</v>
      </c>
    </row>
    <row r="29" spans="1:10" ht="53.25" customHeight="1" thickBot="1" x14ac:dyDescent="0.5">
      <c r="A29" s="9" t="s">
        <v>44</v>
      </c>
      <c r="B29" s="19" t="s">
        <v>3</v>
      </c>
      <c r="C29" s="10">
        <v>105000</v>
      </c>
      <c r="D29" s="10"/>
      <c r="E29" s="10"/>
      <c r="F29" s="10"/>
      <c r="G29" s="10">
        <v>1</v>
      </c>
      <c r="H29" s="10">
        <f t="shared" si="4"/>
        <v>105000</v>
      </c>
    </row>
    <row r="30" spans="1:10" ht="53.25" customHeight="1" thickBot="1" x14ac:dyDescent="0.5">
      <c r="A30" s="9" t="s">
        <v>23</v>
      </c>
      <c r="B30" s="19" t="s">
        <v>38</v>
      </c>
      <c r="C30" s="10">
        <v>178500</v>
      </c>
      <c r="D30" s="10"/>
      <c r="E30" s="10"/>
      <c r="F30" s="10"/>
      <c r="G30" s="10">
        <v>1</v>
      </c>
      <c r="H30" s="10">
        <f t="shared" si="4"/>
        <v>178500</v>
      </c>
    </row>
    <row r="31" spans="1:10" ht="28.9" thickBot="1" x14ac:dyDescent="0.5">
      <c r="A31" s="9" t="s">
        <v>42</v>
      </c>
      <c r="B31" s="19" t="s">
        <v>43</v>
      </c>
      <c r="C31" s="10">
        <v>48230</v>
      </c>
      <c r="D31" s="10"/>
      <c r="E31" s="10"/>
      <c r="F31" s="10"/>
      <c r="G31" s="10">
        <v>1</v>
      </c>
      <c r="H31" s="10">
        <f t="shared" si="4"/>
        <v>48230</v>
      </c>
    </row>
    <row r="32" spans="1:10" ht="43.15" thickBot="1" x14ac:dyDescent="0.5">
      <c r="A32" s="9" t="s">
        <v>20</v>
      </c>
      <c r="B32" s="19" t="s">
        <v>39</v>
      </c>
      <c r="C32" s="11">
        <v>569801</v>
      </c>
      <c r="D32" s="11"/>
      <c r="E32" s="11"/>
      <c r="F32" s="11"/>
      <c r="G32" s="11">
        <v>1</v>
      </c>
      <c r="H32" s="10">
        <f t="shared" si="4"/>
        <v>569801</v>
      </c>
      <c r="J32" s="1"/>
    </row>
    <row r="33" spans="1:10" ht="28.5" x14ac:dyDescent="0.45">
      <c r="A33" s="9" t="s">
        <v>40</v>
      </c>
      <c r="B33" s="37" t="s">
        <v>41</v>
      </c>
      <c r="C33" s="11">
        <v>67000</v>
      </c>
      <c r="D33" s="11"/>
      <c r="E33" s="11"/>
      <c r="F33" s="11"/>
      <c r="G33" s="11"/>
      <c r="H33" s="10"/>
      <c r="J33" s="1"/>
    </row>
    <row r="34" spans="1:10" x14ac:dyDescent="0.45">
      <c r="A34" s="9" t="s">
        <v>2</v>
      </c>
      <c r="B34" s="11"/>
      <c r="C34" s="11"/>
      <c r="D34" s="11"/>
      <c r="E34" s="11"/>
      <c r="F34" s="11"/>
      <c r="G34" s="11">
        <v>1</v>
      </c>
      <c r="H34" s="10">
        <v>100000</v>
      </c>
    </row>
    <row r="35" spans="1:10" x14ac:dyDescent="0.45">
      <c r="A35" s="9"/>
      <c r="B35" s="11"/>
      <c r="C35" s="11"/>
      <c r="D35" s="11"/>
      <c r="E35" s="11"/>
      <c r="F35" s="11"/>
      <c r="G35" s="11"/>
      <c r="H35" s="10"/>
    </row>
    <row r="36" spans="1:10" x14ac:dyDescent="0.45">
      <c r="A36" s="2"/>
      <c r="B36" s="2"/>
      <c r="C36" s="2"/>
      <c r="D36" s="2"/>
      <c r="E36" s="2"/>
      <c r="F36" s="2"/>
      <c r="G36" s="2"/>
      <c r="H36" s="5">
        <f>SUM(H4:H34)</f>
        <v>7299532.25</v>
      </c>
    </row>
  </sheetData>
  <mergeCells count="6">
    <mergeCell ref="A1:H1"/>
    <mergeCell ref="A7:H7"/>
    <mergeCell ref="A12:H12"/>
    <mergeCell ref="A18:H18"/>
    <mergeCell ref="A24:H25"/>
    <mergeCell ref="A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68DA-99CF-4759-9C77-73D3132FE31B}">
  <dimension ref="A1:G12"/>
  <sheetViews>
    <sheetView workbookViewId="0">
      <selection activeCell="B9" sqref="B9"/>
    </sheetView>
  </sheetViews>
  <sheetFormatPr baseColWidth="10" defaultRowHeight="14.25" x14ac:dyDescent="0.45"/>
  <cols>
    <col min="1" max="1" width="31.86328125" bestFit="1" customWidth="1"/>
    <col min="2" max="2" width="23.6640625" customWidth="1"/>
    <col min="3" max="4" width="18.33203125" bestFit="1" customWidth="1"/>
  </cols>
  <sheetData>
    <row r="1" spans="1:7" x14ac:dyDescent="0.45">
      <c r="A1" t="s">
        <v>207</v>
      </c>
      <c r="F1">
        <v>12.5</v>
      </c>
      <c r="G1">
        <v>13</v>
      </c>
    </row>
    <row r="2" spans="1:7" x14ac:dyDescent="0.45">
      <c r="A2" t="s">
        <v>215</v>
      </c>
      <c r="B2" t="s">
        <v>86</v>
      </c>
      <c r="C2" t="s">
        <v>219</v>
      </c>
      <c r="D2" t="s">
        <v>220</v>
      </c>
      <c r="E2" t="s">
        <v>208</v>
      </c>
      <c r="F2" t="s">
        <v>216</v>
      </c>
      <c r="G2" t="s">
        <v>217</v>
      </c>
    </row>
    <row r="3" spans="1:7" x14ac:dyDescent="0.45">
      <c r="A3" t="s">
        <v>253</v>
      </c>
    </row>
    <row r="4" spans="1:7" x14ac:dyDescent="0.45">
      <c r="A4" t="s">
        <v>225</v>
      </c>
    </row>
    <row r="5" spans="1:7" x14ac:dyDescent="0.45">
      <c r="A5" t="s">
        <v>209</v>
      </c>
    </row>
    <row r="6" spans="1:7" x14ac:dyDescent="0.45">
      <c r="A6" t="s">
        <v>210</v>
      </c>
    </row>
    <row r="7" spans="1:7" x14ac:dyDescent="0.45">
      <c r="A7" t="s">
        <v>211</v>
      </c>
    </row>
    <row r="8" spans="1:7" x14ac:dyDescent="0.45">
      <c r="A8" t="s">
        <v>212</v>
      </c>
    </row>
    <row r="9" spans="1:7" x14ac:dyDescent="0.45">
      <c r="A9" t="s">
        <v>213</v>
      </c>
    </row>
    <row r="10" spans="1:7" x14ac:dyDescent="0.45">
      <c r="A10" t="s">
        <v>214</v>
      </c>
    </row>
    <row r="11" spans="1:7" x14ac:dyDescent="0.45">
      <c r="A11" t="s">
        <v>218</v>
      </c>
    </row>
    <row r="12" spans="1:7" x14ac:dyDescent="0.45">
      <c r="A12" t="s">
        <v>221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5ABC-BF26-4665-9002-F70AA7C26721}">
  <dimension ref="A1:S27"/>
  <sheetViews>
    <sheetView tabSelected="1" workbookViewId="0">
      <selection activeCell="H22" sqref="H22"/>
    </sheetView>
  </sheetViews>
  <sheetFormatPr baseColWidth="10" defaultRowHeight="14.25" x14ac:dyDescent="0.45"/>
  <cols>
    <col min="1" max="1" width="26.46484375" bestFit="1" customWidth="1"/>
    <col min="2" max="2" width="21.53125" bestFit="1" customWidth="1"/>
    <col min="3" max="19" width="7.19921875" customWidth="1"/>
  </cols>
  <sheetData>
    <row r="1" spans="1:19" x14ac:dyDescent="0.45">
      <c r="A1" s="114"/>
      <c r="B1" s="74" t="s">
        <v>248</v>
      </c>
      <c r="C1" s="84" t="s">
        <v>228</v>
      </c>
      <c r="D1" s="109" t="s">
        <v>234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45">
      <c r="A2" s="115"/>
      <c r="B2" s="71" t="s">
        <v>247</v>
      </c>
      <c r="C2" s="81"/>
      <c r="D2" s="107" t="s">
        <v>235</v>
      </c>
      <c r="E2" s="107"/>
      <c r="F2" s="107"/>
      <c r="G2" s="107"/>
      <c r="H2" s="107" t="s">
        <v>236</v>
      </c>
      <c r="I2" s="107"/>
      <c r="J2" s="107"/>
      <c r="K2" s="107"/>
      <c r="L2" s="107" t="s">
        <v>237</v>
      </c>
      <c r="M2" s="107"/>
      <c r="N2" s="107"/>
      <c r="O2" s="107"/>
      <c r="P2" s="107" t="s">
        <v>238</v>
      </c>
      <c r="Q2" s="107"/>
      <c r="R2" s="107"/>
      <c r="S2" s="108"/>
    </row>
    <row r="3" spans="1:19" x14ac:dyDescent="0.45">
      <c r="A3" s="115"/>
      <c r="B3" s="71" t="s">
        <v>239</v>
      </c>
      <c r="C3" s="81"/>
      <c r="D3" s="83">
        <v>1</v>
      </c>
      <c r="E3" s="83">
        <v>2</v>
      </c>
      <c r="F3" s="83">
        <v>3</v>
      </c>
      <c r="G3" s="83">
        <v>4</v>
      </c>
      <c r="H3" s="83">
        <v>1</v>
      </c>
      <c r="I3" s="83">
        <v>2</v>
      </c>
      <c r="J3" s="83">
        <v>3</v>
      </c>
      <c r="K3" s="83">
        <v>4</v>
      </c>
      <c r="L3" s="83">
        <v>1</v>
      </c>
      <c r="M3" s="83">
        <v>2</v>
      </c>
      <c r="N3" s="83">
        <v>3</v>
      </c>
      <c r="O3" s="83">
        <v>4</v>
      </c>
      <c r="P3" s="83">
        <v>1</v>
      </c>
      <c r="Q3" s="83">
        <v>2</v>
      </c>
      <c r="R3" s="83">
        <v>3</v>
      </c>
      <c r="S3" s="85">
        <v>4</v>
      </c>
    </row>
    <row r="4" spans="1:19" x14ac:dyDescent="0.45">
      <c r="A4" s="82" t="s">
        <v>226</v>
      </c>
      <c r="B4" s="83" t="s">
        <v>227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5"/>
    </row>
    <row r="5" spans="1:19" x14ac:dyDescent="0.45">
      <c r="A5" s="111" t="s">
        <v>229</v>
      </c>
      <c r="B5" s="71" t="s">
        <v>230</v>
      </c>
      <c r="C5" s="77" t="s">
        <v>233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ht="42.75" x14ac:dyDescent="0.45">
      <c r="A6" s="111"/>
      <c r="B6" s="86" t="s">
        <v>250</v>
      </c>
      <c r="C6" s="77"/>
      <c r="D6" s="77" t="s">
        <v>233</v>
      </c>
      <c r="E6" s="77" t="s">
        <v>233</v>
      </c>
      <c r="F6" s="77" t="s">
        <v>233</v>
      </c>
      <c r="G6" s="77" t="s">
        <v>233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8"/>
    </row>
    <row r="7" spans="1:19" x14ac:dyDescent="0.45">
      <c r="A7" s="111"/>
      <c r="B7" s="71" t="s">
        <v>232</v>
      </c>
      <c r="C7" s="77"/>
      <c r="D7" s="77" t="s">
        <v>233</v>
      </c>
      <c r="E7" s="77" t="s">
        <v>233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19" x14ac:dyDescent="0.45">
      <c r="A8" s="116" t="s">
        <v>240</v>
      </c>
      <c r="B8" s="71" t="s">
        <v>241</v>
      </c>
      <c r="C8" s="77"/>
      <c r="D8" s="77"/>
      <c r="E8" s="77"/>
      <c r="F8" s="77"/>
      <c r="G8" s="77"/>
      <c r="H8" s="77" t="s">
        <v>233</v>
      </c>
      <c r="I8" s="77" t="s">
        <v>233</v>
      </c>
      <c r="J8" s="77" t="s">
        <v>233</v>
      </c>
      <c r="K8" s="77" t="s">
        <v>233</v>
      </c>
      <c r="L8" s="77"/>
      <c r="M8" s="77"/>
      <c r="N8" s="77"/>
      <c r="O8" s="77"/>
      <c r="P8" s="77"/>
      <c r="Q8" s="77"/>
      <c r="R8" s="77"/>
      <c r="S8" s="78"/>
    </row>
    <row r="9" spans="1:19" ht="42.75" x14ac:dyDescent="0.45">
      <c r="A9" s="117"/>
      <c r="B9" s="87" t="s">
        <v>251</v>
      </c>
      <c r="C9" s="77"/>
      <c r="D9" s="77"/>
      <c r="E9" s="77"/>
      <c r="F9" s="77"/>
      <c r="G9" s="77"/>
      <c r="H9" s="77"/>
      <c r="I9" s="77"/>
      <c r="J9" s="77"/>
      <c r="K9" s="77"/>
      <c r="L9" s="77" t="s">
        <v>233</v>
      </c>
      <c r="M9" s="77"/>
      <c r="N9" s="77"/>
      <c r="O9" s="77"/>
      <c r="P9" s="77"/>
      <c r="Q9" s="77"/>
      <c r="R9" s="77"/>
      <c r="S9" s="78"/>
    </row>
    <row r="10" spans="1:19" ht="28.5" x14ac:dyDescent="0.45">
      <c r="A10" s="117"/>
      <c r="B10" s="72" t="s">
        <v>242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 t="s">
        <v>233</v>
      </c>
      <c r="N10" s="77"/>
      <c r="O10" s="77"/>
      <c r="P10" s="77"/>
      <c r="Q10" s="77"/>
      <c r="R10" s="77"/>
      <c r="S10" s="78"/>
    </row>
    <row r="11" spans="1:19" x14ac:dyDescent="0.45">
      <c r="A11" s="117"/>
      <c r="B11" s="71" t="s">
        <v>243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 t="s">
        <v>233</v>
      </c>
      <c r="O11" s="77" t="s">
        <v>233</v>
      </c>
      <c r="P11" s="77"/>
      <c r="Q11" s="77"/>
      <c r="R11" s="77"/>
      <c r="S11" s="78"/>
    </row>
    <row r="12" spans="1:19" x14ac:dyDescent="0.45">
      <c r="A12" s="112" t="s">
        <v>244</v>
      </c>
      <c r="B12" s="71" t="s">
        <v>245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 t="s">
        <v>233</v>
      </c>
      <c r="R12" s="77" t="s">
        <v>233</v>
      </c>
      <c r="S12" s="78"/>
    </row>
    <row r="13" spans="1:19" ht="28.9" thickBot="1" x14ac:dyDescent="0.5">
      <c r="A13" s="113"/>
      <c r="B13" s="87" t="s">
        <v>254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 t="s">
        <v>233</v>
      </c>
    </row>
    <row r="17" spans="1:19" x14ac:dyDescent="0.45">
      <c r="C17" t="s">
        <v>228</v>
      </c>
      <c r="D17" t="s">
        <v>249</v>
      </c>
    </row>
    <row r="18" spans="1:19" x14ac:dyDescent="0.45">
      <c r="D18" t="s">
        <v>235</v>
      </c>
      <c r="H18" t="s">
        <v>236</v>
      </c>
      <c r="L18" t="s">
        <v>237</v>
      </c>
      <c r="P18" t="s">
        <v>238</v>
      </c>
    </row>
    <row r="19" spans="1:19" x14ac:dyDescent="0.45">
      <c r="D19">
        <v>1</v>
      </c>
      <c r="E19">
        <v>2</v>
      </c>
      <c r="F19">
        <v>3</v>
      </c>
      <c r="G19">
        <v>4</v>
      </c>
      <c r="H19">
        <v>1</v>
      </c>
      <c r="I19">
        <v>2</v>
      </c>
      <c r="J19">
        <v>3</v>
      </c>
      <c r="K19">
        <v>4</v>
      </c>
      <c r="L19">
        <v>1</v>
      </c>
      <c r="M19">
        <v>2</v>
      </c>
      <c r="N19">
        <v>3</v>
      </c>
      <c r="O19">
        <v>4</v>
      </c>
      <c r="P19">
        <v>1</v>
      </c>
      <c r="Q19">
        <v>2</v>
      </c>
      <c r="R19">
        <v>3</v>
      </c>
      <c r="S19">
        <v>4</v>
      </c>
    </row>
    <row r="20" spans="1:19" x14ac:dyDescent="0.45">
      <c r="A20" s="48" t="s">
        <v>229</v>
      </c>
      <c r="B20" s="48" t="s">
        <v>230</v>
      </c>
    </row>
    <row r="21" spans="1:19" x14ac:dyDescent="0.45">
      <c r="A21" s="48"/>
      <c r="B21" s="48" t="s">
        <v>231</v>
      </c>
    </row>
    <row r="22" spans="1:19" x14ac:dyDescent="0.45">
      <c r="A22" s="48"/>
      <c r="B22" s="48" t="s">
        <v>232</v>
      </c>
    </row>
    <row r="23" spans="1:19" ht="14.25" customHeight="1" x14ac:dyDescent="0.45">
      <c r="A23" s="76" t="s">
        <v>240</v>
      </c>
      <c r="B23" s="48" t="s">
        <v>241</v>
      </c>
    </row>
    <row r="24" spans="1:19" x14ac:dyDescent="0.45">
      <c r="A24" s="76"/>
      <c r="B24" s="48" t="s">
        <v>242</v>
      </c>
    </row>
    <row r="25" spans="1:19" x14ac:dyDescent="0.45">
      <c r="A25" s="76"/>
      <c r="B25" s="48" t="s">
        <v>243</v>
      </c>
    </row>
    <row r="26" spans="1:19" ht="14.25" customHeight="1" x14ac:dyDescent="0.45">
      <c r="A26" s="76" t="s">
        <v>244</v>
      </c>
      <c r="B26" s="48" t="s">
        <v>245</v>
      </c>
    </row>
    <row r="27" spans="1:19" x14ac:dyDescent="0.45">
      <c r="A27" s="76"/>
      <c r="B27" s="48" t="s">
        <v>246</v>
      </c>
    </row>
  </sheetData>
  <mergeCells count="9">
    <mergeCell ref="L2:O2"/>
    <mergeCell ref="P2:S2"/>
    <mergeCell ref="D1:S1"/>
    <mergeCell ref="A5:A7"/>
    <mergeCell ref="A12:A13"/>
    <mergeCell ref="A1:A3"/>
    <mergeCell ref="A8:A11"/>
    <mergeCell ref="D2:G2"/>
    <mergeCell ref="H2:K2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práctica 1</vt:lpstr>
      <vt:lpstr>práctica 2</vt:lpstr>
      <vt:lpstr>práctica 3</vt:lpstr>
      <vt:lpstr>práctica 4</vt:lpstr>
      <vt:lpstr>Presupuesto (fondart)</vt:lpstr>
      <vt:lpstr>Presupuesto (investigación)</vt:lpstr>
      <vt:lpstr>carta gannt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Muñoz</dc:creator>
  <cp:lastModifiedBy>sebastian</cp:lastModifiedBy>
  <dcterms:created xsi:type="dcterms:W3CDTF">2020-09-13T20:56:45Z</dcterms:created>
  <dcterms:modified xsi:type="dcterms:W3CDTF">2023-04-01T20:45:14Z</dcterms:modified>
</cp:coreProperties>
</file>