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2v2.0_Pending\Official Model Output\2018\"/>
    </mc:Choice>
  </mc:AlternateContent>
  <xr:revisionPtr revIDLastSave="0" documentId="13_ncr:1_{DF0D6C31-8A06-4F5A-A555-435CB3545DC6}" xr6:coauthVersionLast="47" xr6:coauthVersionMax="47" xr10:uidLastSave="{00000000-0000-0000-0000-000000000000}"/>
  <bookViews>
    <workbookView xWindow="28680" yWindow="-120" windowWidth="29040" windowHeight="158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  <sheet name="AttractionsByCo" sheetId="147" r:id="rId16"/>
    <sheet name="AvgTripLength" sheetId="148" r:id="rId17"/>
    <sheet name="DC_output" sheetId="149" r:id="rId18"/>
    <sheet name="MS_Statistics" sheetId="150" r:id="rId19"/>
    <sheet name="OD_Statistics" sheetId="151" r:id="rId20"/>
    <sheet name="ODtime_distr" sheetId="152" r:id="rId21"/>
    <sheet name="ProductionsByCo" sheetId="153" r:id="rId22"/>
    <sheet name="runstats_dwnldCOATFUN" sheetId="154" r:id="rId23"/>
    <sheet name="runstats_dwnldVOL" sheetId="155" r:id="rId24"/>
    <sheet name="RunStats_HwyAssn" sheetId="156" r:id="rId25"/>
    <sheet name="runstats_VMTAQ" sheetId="157" r:id="rId26"/>
    <sheet name="runstats_VMTCnty" sheetId="158" r:id="rId27"/>
    <sheet name="ScreenLineSummary" sheetId="159" r:id="rId28"/>
    <sheet name="StopsByCo_AP" sheetId="160" r:id="rId29"/>
    <sheet name="StopsByCo_PA" sheetId="161" r:id="rId30"/>
    <sheet name="StopsDistr" sheetId="162" r:id="rId31"/>
    <sheet name="TF_NUM" sheetId="163" r:id="rId32"/>
    <sheet name="TF_NumByCounty" sheetId="164" r:id="rId33"/>
    <sheet name="TOD1_output" sheetId="165" r:id="rId34"/>
    <sheet name="Transit_RunStats" sheetId="166" r:id="rId35"/>
    <sheet name="VolGroupStats" sheetId="167" r:id="rId36"/>
  </sheets>
  <externalReferences>
    <externalReference r:id="rId37"/>
    <externalReference r:id="rId38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40" i="48" l="1"/>
  <c r="V240" i="48" s="1"/>
  <c r="L13" i="146"/>
  <c r="L18" i="146"/>
  <c r="L6" i="146"/>
  <c r="L22" i="146"/>
  <c r="L17" i="146"/>
  <c r="L11" i="146"/>
  <c r="O15" i="146"/>
  <c r="L10" i="146"/>
  <c r="L21" i="146"/>
  <c r="L8" i="146"/>
  <c r="L14" i="146"/>
  <c r="L7" i="146"/>
  <c r="L19" i="146"/>
  <c r="L9" i="146"/>
  <c r="L5" i="146"/>
  <c r="L12" i="146"/>
  <c r="L20" i="146"/>
  <c r="L16" i="146"/>
  <c r="L15" i="146"/>
  <c r="C1" i="124" l="1"/>
  <c r="A1" i="124"/>
  <c r="H37" i="146"/>
  <c r="D43" i="146"/>
  <c r="D105" i="146"/>
  <c r="G61" i="146"/>
  <c r="C18" i="146"/>
  <c r="G113" i="146"/>
  <c r="M16" i="146"/>
  <c r="G36" i="146"/>
  <c r="C32" i="146"/>
  <c r="I64" i="146"/>
  <c r="G78" i="146"/>
  <c r="F60" i="146"/>
  <c r="M12" i="146"/>
  <c r="F54" i="146"/>
  <c r="F79" i="146"/>
  <c r="D113" i="146"/>
  <c r="N16" i="146"/>
  <c r="M17" i="146"/>
  <c r="N12" i="146"/>
  <c r="G105" i="146"/>
  <c r="D5" i="146"/>
  <c r="E114" i="146"/>
  <c r="I92" i="146"/>
  <c r="I89" i="146"/>
  <c r="H79" i="146"/>
  <c r="H55" i="146"/>
  <c r="G86" i="146"/>
  <c r="E30" i="146"/>
  <c r="N20" i="146"/>
  <c r="D60" i="146"/>
  <c r="E52" i="146"/>
  <c r="H45" i="146"/>
  <c r="F56" i="146"/>
  <c r="E66" i="146"/>
  <c r="C51" i="146"/>
  <c r="M13" i="146"/>
  <c r="C21" i="146"/>
  <c r="G89" i="146"/>
  <c r="H35" i="146"/>
  <c r="F59" i="146"/>
  <c r="C11" i="146"/>
  <c r="G41" i="146"/>
  <c r="C83" i="146"/>
  <c r="F28" i="146"/>
  <c r="N9" i="146"/>
  <c r="E18" i="146"/>
  <c r="E76" i="146"/>
  <c r="F40" i="146"/>
  <c r="C111" i="146"/>
  <c r="I114" i="146"/>
  <c r="G55" i="146"/>
  <c r="I53" i="146"/>
  <c r="D65" i="146"/>
  <c r="D68" i="146"/>
  <c r="E92" i="146"/>
  <c r="H113" i="146"/>
  <c r="H51" i="146"/>
  <c r="E77" i="146"/>
  <c r="D53" i="146"/>
  <c r="D8" i="146"/>
  <c r="D35" i="146"/>
  <c r="E33" i="146"/>
  <c r="D104" i="146"/>
  <c r="D14" i="146"/>
  <c r="E31" i="146"/>
  <c r="F67" i="146"/>
  <c r="O22" i="146"/>
  <c r="D51" i="146"/>
  <c r="D29" i="146"/>
  <c r="H111" i="146"/>
  <c r="E63" i="146"/>
  <c r="D86" i="146"/>
  <c r="D52" i="146"/>
  <c r="F65" i="146"/>
  <c r="H104" i="146"/>
  <c r="G65" i="146"/>
  <c r="G52" i="146"/>
  <c r="D108" i="146"/>
  <c r="C81" i="146"/>
  <c r="E86" i="146"/>
  <c r="D66" i="146"/>
  <c r="N5" i="146"/>
  <c r="H61" i="146"/>
  <c r="D80" i="146"/>
  <c r="C65" i="146"/>
  <c r="D92" i="146"/>
  <c r="C104" i="146"/>
  <c r="E57" i="146"/>
  <c r="C30" i="146"/>
  <c r="D20" i="146"/>
  <c r="E87" i="146"/>
  <c r="D62" i="146"/>
  <c r="H90" i="146"/>
  <c r="G59" i="146"/>
  <c r="G81" i="146"/>
  <c r="F30" i="146"/>
  <c r="E34" i="146"/>
  <c r="I105" i="146"/>
  <c r="C20" i="146"/>
  <c r="C112" i="146"/>
  <c r="G43" i="146"/>
  <c r="D56" i="146"/>
  <c r="N19" i="146"/>
  <c r="C35" i="146"/>
  <c r="I111" i="146"/>
  <c r="C66" i="146"/>
  <c r="D55" i="146"/>
  <c r="D36" i="146"/>
  <c r="I57" i="146"/>
  <c r="C37" i="146"/>
  <c r="G56" i="146"/>
  <c r="E89" i="146"/>
  <c r="G33" i="146"/>
  <c r="G29" i="146"/>
  <c r="D6" i="146"/>
  <c r="E17" i="146"/>
  <c r="H106" i="146"/>
  <c r="F90" i="146"/>
  <c r="D63" i="146"/>
  <c r="F37" i="146"/>
  <c r="N15" i="146"/>
  <c r="C60" i="146"/>
  <c r="O21" i="146"/>
  <c r="F86" i="146"/>
  <c r="H29" i="146"/>
  <c r="G100" i="146"/>
  <c r="H110" i="146"/>
  <c r="E45" i="146"/>
  <c r="E36" i="146"/>
  <c r="C16" i="146"/>
  <c r="E9" i="146"/>
  <c r="E41" i="146"/>
  <c r="E51" i="146"/>
  <c r="O19" i="146"/>
  <c r="E35" i="146"/>
  <c r="E20" i="146"/>
  <c r="H57" i="146"/>
  <c r="E68" i="146"/>
  <c r="I65" i="146"/>
  <c r="E10" i="146"/>
  <c r="F113" i="146"/>
  <c r="F36" i="146"/>
  <c r="N10" i="146"/>
  <c r="G54" i="146"/>
  <c r="C103" i="146"/>
  <c r="E60" i="146"/>
  <c r="C76" i="146"/>
  <c r="F68" i="146"/>
  <c r="E113" i="146"/>
  <c r="H67" i="146"/>
  <c r="O11" i="146"/>
  <c r="I116" i="146"/>
  <c r="H81" i="146"/>
  <c r="F39" i="146"/>
  <c r="E78" i="146"/>
  <c r="D54" i="146"/>
  <c r="E11" i="146"/>
  <c r="G90" i="146"/>
  <c r="H53" i="146"/>
  <c r="C22" i="146"/>
  <c r="E32" i="146"/>
  <c r="E102" i="146"/>
  <c r="H68" i="146"/>
  <c r="O9" i="146"/>
  <c r="D89" i="146"/>
  <c r="E16" i="146"/>
  <c r="E82" i="146"/>
  <c r="H52" i="146"/>
  <c r="E44" i="146"/>
  <c r="F106" i="146"/>
  <c r="H43" i="146"/>
  <c r="G66" i="146"/>
  <c r="I113" i="146"/>
  <c r="H34" i="146"/>
  <c r="F77" i="146"/>
  <c r="C6" i="146"/>
  <c r="H33" i="146"/>
  <c r="E105" i="146"/>
  <c r="M21" i="146"/>
  <c r="F92" i="146"/>
  <c r="F45" i="146"/>
  <c r="O5" i="146"/>
  <c r="C56" i="146"/>
  <c r="I106" i="146"/>
  <c r="O6" i="146"/>
  <c r="H103" i="146"/>
  <c r="G39" i="146"/>
  <c r="C114" i="146"/>
  <c r="G42" i="146"/>
  <c r="F87" i="146"/>
  <c r="D40" i="146"/>
  <c r="E67" i="146"/>
  <c r="F58" i="146"/>
  <c r="F104" i="146"/>
  <c r="D90" i="146"/>
  <c r="F100" i="146"/>
  <c r="C78" i="146"/>
  <c r="H100" i="146"/>
  <c r="H42" i="146"/>
  <c r="E100" i="146"/>
  <c r="G101" i="146"/>
  <c r="D110" i="146"/>
  <c r="F102" i="146"/>
  <c r="C44" i="146"/>
  <c r="E55" i="146"/>
  <c r="C10" i="146"/>
  <c r="H59" i="146"/>
  <c r="C100" i="146"/>
  <c r="C41" i="146"/>
  <c r="I66" i="146"/>
  <c r="H31" i="146"/>
  <c r="C79" i="146"/>
  <c r="G60" i="146"/>
  <c r="C36" i="146"/>
  <c r="I90" i="146"/>
  <c r="C38" i="146"/>
  <c r="G34" i="146"/>
  <c r="O14" i="146"/>
  <c r="C33" i="146"/>
  <c r="G92" i="146"/>
  <c r="M18" i="146"/>
  <c r="N8" i="146"/>
  <c r="N6" i="146"/>
  <c r="I58" i="146"/>
  <c r="H114" i="146"/>
  <c r="C42" i="146"/>
  <c r="I87" i="146"/>
  <c r="G87" i="146"/>
  <c r="F61" i="146"/>
  <c r="M8" i="146"/>
  <c r="C58" i="146"/>
  <c r="C77" i="146"/>
  <c r="E5" i="146"/>
  <c r="E43" i="146"/>
  <c r="H89" i="146"/>
  <c r="H78" i="146"/>
  <c r="F110" i="146"/>
  <c r="F64" i="146"/>
  <c r="C106" i="146"/>
  <c r="F66" i="146"/>
  <c r="D87" i="146"/>
  <c r="E29" i="146"/>
  <c r="C84" i="146"/>
  <c r="C61" i="146"/>
  <c r="E28" i="146"/>
  <c r="D10" i="146"/>
  <c r="H92" i="146"/>
  <c r="M14" i="146"/>
  <c r="E56" i="146"/>
  <c r="M6" i="146"/>
  <c r="C63" i="146"/>
  <c r="E37" i="146"/>
  <c r="F116" i="146"/>
  <c r="F108" i="146"/>
  <c r="O20" i="146"/>
  <c r="D28" i="146"/>
  <c r="F78" i="146"/>
  <c r="G64" i="146"/>
  <c r="D111" i="146"/>
  <c r="I108" i="146"/>
  <c r="D13" i="146"/>
  <c r="N22" i="146"/>
  <c r="C5" i="146"/>
  <c r="G111" i="146"/>
  <c r="C99" i="146"/>
  <c r="H102" i="146"/>
  <c r="D106" i="146"/>
  <c r="C55" i="146"/>
  <c r="G53" i="146"/>
  <c r="M19" i="146"/>
  <c r="G45" i="146"/>
  <c r="N18" i="146"/>
  <c r="H65" i="146"/>
  <c r="N11" i="146"/>
  <c r="E7" i="146"/>
  <c r="G67" i="146"/>
  <c r="N17" i="146"/>
  <c r="F43" i="146"/>
  <c r="E6" i="146"/>
  <c r="C109" i="146"/>
  <c r="G35" i="146"/>
  <c r="E40" i="146"/>
  <c r="F114" i="146"/>
  <c r="M20" i="146"/>
  <c r="D82" i="146"/>
  <c r="E81" i="146"/>
  <c r="I51" i="146"/>
  <c r="D30" i="146"/>
  <c r="G32" i="146"/>
  <c r="G68" i="146"/>
  <c r="D45" i="146"/>
  <c r="D38" i="146"/>
  <c r="C102" i="146"/>
  <c r="H28" i="146"/>
  <c r="G103" i="146"/>
  <c r="E21" i="146"/>
  <c r="D61" i="146"/>
  <c r="H101" i="146"/>
  <c r="C34" i="146"/>
  <c r="H39" i="146"/>
  <c r="C8" i="146"/>
  <c r="H66" i="146"/>
  <c r="G63" i="146"/>
  <c r="I56" i="146"/>
  <c r="G28" i="146"/>
  <c r="C28" i="146"/>
  <c r="C15" i="146"/>
  <c r="C89" i="146"/>
  <c r="E53" i="146"/>
  <c r="C116" i="146"/>
  <c r="G31" i="146"/>
  <c r="C40" i="146"/>
  <c r="M22" i="146"/>
  <c r="C7" i="146"/>
  <c r="M7" i="146"/>
  <c r="H108" i="146"/>
  <c r="H40" i="146"/>
  <c r="H62" i="146"/>
  <c r="E65" i="146"/>
  <c r="F62" i="146"/>
  <c r="C91" i="146"/>
  <c r="E61" i="146"/>
  <c r="F76" i="146"/>
  <c r="G77" i="146"/>
  <c r="F34" i="146"/>
  <c r="C105" i="146"/>
  <c r="F105" i="146"/>
  <c r="D64" i="146"/>
  <c r="O13" i="146"/>
  <c r="H77" i="146"/>
  <c r="D81" i="146"/>
  <c r="G116" i="146"/>
  <c r="D79" i="146"/>
  <c r="I68" i="146"/>
  <c r="C68" i="146"/>
  <c r="G84" i="146"/>
  <c r="N21" i="146"/>
  <c r="N14" i="146"/>
  <c r="G38" i="146"/>
  <c r="I100" i="146"/>
  <c r="C87" i="146"/>
  <c r="F31" i="146"/>
  <c r="H30" i="146"/>
  <c r="M11" i="146"/>
  <c r="E58" i="146"/>
  <c r="D37" i="146"/>
  <c r="E15" i="146"/>
  <c r="I110" i="146"/>
  <c r="D31" i="146"/>
  <c r="G44" i="146"/>
  <c r="I102" i="146"/>
  <c r="I84" i="146"/>
  <c r="I54" i="146"/>
  <c r="C107" i="146"/>
  <c r="F44" i="146"/>
  <c r="E14" i="146"/>
  <c r="F52" i="146"/>
  <c r="O10" i="146"/>
  <c r="E116" i="146"/>
  <c r="I80" i="146"/>
  <c r="E90" i="146"/>
  <c r="N13" i="146"/>
  <c r="I62" i="146"/>
  <c r="E106" i="146"/>
  <c r="O8" i="146"/>
  <c r="E62" i="146"/>
  <c r="D19" i="146"/>
  <c r="F84" i="146"/>
  <c r="E103" i="146"/>
  <c r="D22" i="146"/>
  <c r="C67" i="146"/>
  <c r="D78" i="146"/>
  <c r="C64" i="146"/>
  <c r="I52" i="146"/>
  <c r="C82" i="146"/>
  <c r="D102" i="146"/>
  <c r="D42" i="146"/>
  <c r="D11" i="146"/>
  <c r="F41" i="146"/>
  <c r="I77" i="146"/>
  <c r="O17" i="146"/>
  <c r="G102" i="146"/>
  <c r="H64" i="146"/>
  <c r="I101" i="146"/>
  <c r="H44" i="146"/>
  <c r="D15" i="146"/>
  <c r="C19" i="146"/>
  <c r="E64" i="146"/>
  <c r="C52" i="146"/>
  <c r="I63" i="146"/>
  <c r="F55" i="146"/>
  <c r="C110" i="146"/>
  <c r="I79" i="146"/>
  <c r="D76" i="146"/>
  <c r="D114" i="146"/>
  <c r="G114" i="146"/>
  <c r="D100" i="146"/>
  <c r="N7" i="146"/>
  <c r="D41" i="146"/>
  <c r="G62" i="146"/>
  <c r="H86" i="146"/>
  <c r="C53" i="146"/>
  <c r="F111" i="146"/>
  <c r="M9" i="146"/>
  <c r="I55" i="146"/>
  <c r="C54" i="146"/>
  <c r="C108" i="146"/>
  <c r="C101" i="146"/>
  <c r="G80" i="146"/>
  <c r="I61" i="146"/>
  <c r="D18" i="146"/>
  <c r="H56" i="146"/>
  <c r="E13" i="146"/>
  <c r="O16" i="146"/>
  <c r="F29" i="146"/>
  <c r="E104" i="146"/>
  <c r="E111" i="146"/>
  <c r="G79" i="146"/>
  <c r="H41" i="146"/>
  <c r="H54" i="146"/>
  <c r="C57" i="146"/>
  <c r="I82" i="146"/>
  <c r="F89" i="146"/>
  <c r="F80" i="146"/>
  <c r="D57" i="146"/>
  <c r="C92" i="146"/>
  <c r="D9" i="146"/>
  <c r="C14" i="146"/>
  <c r="G30" i="146"/>
  <c r="D16" i="146"/>
  <c r="E108" i="146"/>
  <c r="M10" i="146"/>
  <c r="H63" i="146"/>
  <c r="F42" i="146"/>
  <c r="F51" i="146"/>
  <c r="G106" i="146"/>
  <c r="C29" i="146"/>
  <c r="E42" i="146"/>
  <c r="G57" i="146"/>
  <c r="D32" i="146"/>
  <c r="I67" i="146"/>
  <c r="E38" i="146"/>
  <c r="F63" i="146"/>
  <c r="F103" i="146"/>
  <c r="F81" i="146"/>
  <c r="I103" i="146"/>
  <c r="I59" i="146"/>
  <c r="C43" i="146"/>
  <c r="H84" i="146"/>
  <c r="C86" i="146"/>
  <c r="D39" i="146"/>
  <c r="H80" i="146"/>
  <c r="G108" i="146"/>
  <c r="F35" i="146"/>
  <c r="G58" i="146"/>
  <c r="E84" i="146"/>
  <c r="E22" i="146"/>
  <c r="E110" i="146"/>
  <c r="H32" i="146"/>
  <c r="F101" i="146"/>
  <c r="G40" i="146"/>
  <c r="D67" i="146"/>
  <c r="C13" i="146"/>
  <c r="I86" i="146"/>
  <c r="E79" i="146"/>
  <c r="D58" i="146"/>
  <c r="D33" i="146"/>
  <c r="F38" i="146"/>
  <c r="H116" i="146"/>
  <c r="G82" i="146"/>
  <c r="C31" i="146"/>
  <c r="C88" i="146"/>
  <c r="E19" i="146"/>
  <c r="D84" i="146"/>
  <c r="C17" i="146"/>
  <c r="E101" i="146"/>
  <c r="C75" i="146"/>
  <c r="H87" i="146"/>
  <c r="E8" i="146"/>
  <c r="C45" i="146"/>
  <c r="D77" i="146"/>
  <c r="H60" i="146"/>
  <c r="I76" i="146"/>
  <c r="H82" i="146"/>
  <c r="H38" i="146"/>
  <c r="G104" i="146"/>
  <c r="G76" i="146"/>
  <c r="C90" i="146"/>
  <c r="M15" i="146"/>
  <c r="E54" i="146"/>
  <c r="O18" i="146"/>
  <c r="C59" i="146"/>
  <c r="C62" i="146"/>
  <c r="D17" i="146"/>
  <c r="D34" i="146"/>
  <c r="H58" i="146"/>
  <c r="C115" i="146"/>
  <c r="G37" i="146"/>
  <c r="D44" i="146"/>
  <c r="H105" i="146"/>
  <c r="O7" i="146"/>
  <c r="F53" i="146"/>
  <c r="F57" i="146"/>
  <c r="C9" i="146"/>
  <c r="I104" i="146"/>
  <c r="F32" i="146"/>
  <c r="I60" i="146"/>
  <c r="D101" i="146"/>
  <c r="E39" i="146"/>
  <c r="O12" i="146"/>
  <c r="C39" i="146"/>
  <c r="D7" i="146"/>
  <c r="F82" i="146"/>
  <c r="D116" i="146"/>
  <c r="I81" i="146"/>
  <c r="F33" i="146"/>
  <c r="G110" i="146"/>
  <c r="D103" i="146"/>
  <c r="M5" i="146"/>
  <c r="D21" i="146"/>
  <c r="H76" i="146"/>
  <c r="I78" i="146"/>
  <c r="C113" i="146"/>
  <c r="C85" i="146"/>
  <c r="E80" i="146"/>
  <c r="G51" i="146"/>
  <c r="E59" i="146"/>
  <c r="C80" i="146"/>
  <c r="D59" i="146"/>
  <c r="H36" i="146"/>
  <c r="P17" i="146" l="1"/>
  <c r="B17" i="28"/>
  <c r="B18" i="28"/>
  <c r="B19" i="28"/>
  <c r="B20" i="28"/>
  <c r="B16" i="28"/>
  <c r="D75" i="146"/>
  <c r="D85" i="146"/>
  <c r="D112" i="146"/>
  <c r="D91" i="146"/>
  <c r="D109" i="146"/>
  <c r="D107" i="146"/>
  <c r="D88" i="146"/>
  <c r="D83" i="146"/>
  <c r="D115" i="146"/>
  <c r="D99" i="146"/>
  <c r="A2" i="40" l="1"/>
  <c r="B2" i="40"/>
  <c r="E88" i="146"/>
  <c r="E91" i="146"/>
  <c r="E83" i="146"/>
  <c r="E112" i="146"/>
  <c r="E109" i="146"/>
  <c r="E75" i="146"/>
  <c r="E107" i="146"/>
  <c r="E99" i="146"/>
  <c r="E85" i="146"/>
  <c r="E115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R4" i="40"/>
  <c r="R14" i="40" s="1"/>
  <c r="R24" i="40" s="1"/>
  <c r="R34" i="40" s="1"/>
  <c r="R44" i="40" s="1"/>
  <c r="Q4" i="40"/>
  <c r="W4" i="40" s="1"/>
  <c r="W14" i="40" s="1"/>
  <c r="W24" i="40" s="1"/>
  <c r="W34" i="40" s="1"/>
  <c r="W44" i="40" s="1"/>
  <c r="P4" i="40"/>
  <c r="P14" i="40" s="1"/>
  <c r="P24" i="40" s="1"/>
  <c r="P34" i="40" s="1"/>
  <c r="P44" i="40" s="1"/>
  <c r="O4" i="40"/>
  <c r="U4" i="40" s="1"/>
  <c r="C2" i="40"/>
  <c r="F85" i="146"/>
  <c r="F88" i="146"/>
  <c r="F112" i="146"/>
  <c r="F83" i="146"/>
  <c r="F115" i="146"/>
  <c r="F99" i="146"/>
  <c r="F107" i="146"/>
  <c r="F75" i="146"/>
  <c r="F109" i="146"/>
  <c r="F91" i="146"/>
  <c r="X4" i="40" l="1"/>
  <c r="AC4" i="40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O47" i="40"/>
  <c r="I15" i="40"/>
  <c r="U39" i="40"/>
  <c r="J58" i="40"/>
  <c r="J36" i="40"/>
  <c r="K123" i="40"/>
  <c r="J69" i="40"/>
  <c r="X8" i="40"/>
  <c r="H113" i="40"/>
  <c r="AF68" i="40"/>
  <c r="I66" i="40"/>
  <c r="L82" i="40"/>
  <c r="H95" i="40"/>
  <c r="L8" i="40"/>
  <c r="V111" i="40"/>
  <c r="X74" i="40"/>
  <c r="W55" i="40"/>
  <c r="AH69" i="40"/>
  <c r="G91" i="146"/>
  <c r="A23" i="40"/>
  <c r="K71" i="40"/>
  <c r="T5" i="40"/>
  <c r="K35" i="40"/>
  <c r="K27" i="40"/>
  <c r="T96" i="40"/>
  <c r="N67" i="40"/>
  <c r="L81" i="40"/>
  <c r="L104" i="40"/>
  <c r="L19" i="40"/>
  <c r="J115" i="40"/>
  <c r="H15" i="40"/>
  <c r="X81" i="40"/>
  <c r="W5" i="40"/>
  <c r="K36" i="40"/>
  <c r="G88" i="146"/>
  <c r="R18" i="40"/>
  <c r="I8" i="40"/>
  <c r="Q38" i="40"/>
  <c r="N27" i="40"/>
  <c r="G112" i="146"/>
  <c r="N101" i="40"/>
  <c r="X58" i="40"/>
  <c r="T37" i="40"/>
  <c r="H30" i="40"/>
  <c r="H36" i="40"/>
  <c r="W58" i="40"/>
  <c r="I122" i="40"/>
  <c r="AA70" i="40"/>
  <c r="W81" i="40"/>
  <c r="V103" i="40"/>
  <c r="P19" i="40"/>
  <c r="W15" i="40"/>
  <c r="O8" i="40"/>
  <c r="P71" i="40"/>
  <c r="AI68" i="40"/>
  <c r="V5" i="40"/>
  <c r="Q15" i="40"/>
  <c r="L39" i="40"/>
  <c r="L28" i="40"/>
  <c r="Q67" i="40"/>
  <c r="I65" i="40"/>
  <c r="H45" i="40"/>
  <c r="AH72" i="40"/>
  <c r="V74" i="40"/>
  <c r="O37" i="40"/>
  <c r="AJ70" i="40"/>
  <c r="O69" i="40"/>
  <c r="T124" i="40"/>
  <c r="U68" i="40"/>
  <c r="I114" i="40"/>
  <c r="N59" i="40"/>
  <c r="O72" i="40"/>
  <c r="L124" i="40"/>
  <c r="K111" i="40"/>
  <c r="H75" i="40"/>
  <c r="X111" i="40"/>
  <c r="I26" i="40"/>
  <c r="K46" i="40"/>
  <c r="W7" i="40"/>
  <c r="H93" i="40"/>
  <c r="AG72" i="40"/>
  <c r="W19" i="40"/>
  <c r="I125" i="40"/>
  <c r="W95" i="40"/>
  <c r="A109" i="40"/>
  <c r="W94" i="40"/>
  <c r="X5" i="40"/>
  <c r="O65" i="40"/>
  <c r="AD72" i="40"/>
  <c r="L91" i="40"/>
  <c r="I94" i="40"/>
  <c r="W69" i="40"/>
  <c r="R69" i="40"/>
  <c r="O38" i="40"/>
  <c r="Z72" i="40"/>
  <c r="O93" i="40"/>
  <c r="X124" i="40"/>
  <c r="U95" i="40"/>
  <c r="AD75" i="40"/>
  <c r="A63" i="40"/>
  <c r="Q101" i="40"/>
  <c r="Q56" i="40"/>
  <c r="U6" i="40"/>
  <c r="Q82" i="40"/>
  <c r="O73" i="40"/>
  <c r="N9" i="40"/>
  <c r="G115" i="146"/>
  <c r="J57" i="40"/>
  <c r="Q95" i="40"/>
  <c r="R49" i="40"/>
  <c r="N123" i="40"/>
  <c r="K19" i="40"/>
  <c r="L70" i="40"/>
  <c r="O112" i="40"/>
  <c r="O74" i="40"/>
  <c r="X29" i="40"/>
  <c r="X39" i="40"/>
  <c r="Q28" i="40"/>
  <c r="U94" i="40"/>
  <c r="I37" i="40"/>
  <c r="K7" i="40"/>
  <c r="Q111" i="40"/>
  <c r="K56" i="40"/>
  <c r="N102" i="40"/>
  <c r="U92" i="40"/>
  <c r="U36" i="40"/>
  <c r="U114" i="40"/>
  <c r="K15" i="40"/>
  <c r="X16" i="40"/>
  <c r="X27" i="40"/>
  <c r="V125" i="40"/>
  <c r="K38" i="40"/>
  <c r="AJ71" i="40"/>
  <c r="T115" i="40"/>
  <c r="V84" i="40"/>
  <c r="AI66" i="40"/>
  <c r="X92" i="40"/>
  <c r="I7" i="40"/>
  <c r="P122" i="40"/>
  <c r="AG69" i="40"/>
  <c r="V68" i="40"/>
  <c r="L38" i="40"/>
  <c r="AC69" i="40"/>
  <c r="J5" i="40"/>
  <c r="T86" i="40"/>
  <c r="R73" i="40"/>
  <c r="U37" i="40"/>
  <c r="T73" i="40"/>
  <c r="A33" i="40"/>
  <c r="W105" i="40"/>
  <c r="X82" i="40"/>
  <c r="H101" i="40"/>
  <c r="T121" i="40"/>
  <c r="Z69" i="40"/>
  <c r="N113" i="40"/>
  <c r="Q73" i="40"/>
  <c r="O113" i="40"/>
  <c r="AH74" i="40"/>
  <c r="V55" i="40"/>
  <c r="V59" i="40"/>
  <c r="Q81" i="40"/>
  <c r="P111" i="40"/>
  <c r="R36" i="40"/>
  <c r="H18" i="40"/>
  <c r="Z65" i="40"/>
  <c r="R115" i="40"/>
  <c r="I124" i="40"/>
  <c r="J70" i="40"/>
  <c r="H57" i="40"/>
  <c r="H85" i="40"/>
  <c r="T93" i="40"/>
  <c r="P101" i="40"/>
  <c r="R125" i="40"/>
  <c r="T10" i="40"/>
  <c r="V47" i="40"/>
  <c r="J102" i="40"/>
  <c r="R35" i="40"/>
  <c r="AI65" i="40"/>
  <c r="U83" i="40"/>
  <c r="AJ72" i="40"/>
  <c r="O114" i="40"/>
  <c r="H19" i="40"/>
  <c r="AI75" i="40"/>
  <c r="Q84" i="40"/>
  <c r="Q9" i="40"/>
  <c r="X123" i="40"/>
  <c r="P16" i="40"/>
  <c r="O84" i="40"/>
  <c r="V104" i="40"/>
  <c r="P91" i="40"/>
  <c r="I16" i="40"/>
  <c r="R124" i="40"/>
  <c r="N94" i="40"/>
  <c r="AI71" i="40"/>
  <c r="T126" i="40"/>
  <c r="I67" i="40"/>
  <c r="N106" i="40"/>
  <c r="R27" i="40"/>
  <c r="Q114" i="40"/>
  <c r="K68" i="40"/>
  <c r="L113" i="40"/>
  <c r="L111" i="40"/>
  <c r="N70" i="40"/>
  <c r="P74" i="40"/>
  <c r="W36" i="40"/>
  <c r="K26" i="40"/>
  <c r="N124" i="40"/>
  <c r="A79" i="40"/>
  <c r="Q115" i="40"/>
  <c r="N35" i="40"/>
  <c r="U65" i="40"/>
  <c r="X73" i="40"/>
  <c r="AC74" i="40"/>
  <c r="P48" i="40"/>
  <c r="L57" i="40"/>
  <c r="V19" i="40"/>
  <c r="AA67" i="40"/>
  <c r="R9" i="40"/>
  <c r="H8" i="40"/>
  <c r="Q121" i="40"/>
  <c r="T104" i="40"/>
  <c r="H73" i="40"/>
  <c r="V102" i="40"/>
  <c r="X70" i="40"/>
  <c r="AC73" i="40"/>
  <c r="U72" i="40"/>
  <c r="R81" i="40"/>
  <c r="H17" i="40"/>
  <c r="AJ69" i="40"/>
  <c r="V67" i="40"/>
  <c r="O59" i="40"/>
  <c r="W28" i="40"/>
  <c r="V35" i="40"/>
  <c r="K55" i="40"/>
  <c r="X65" i="40"/>
  <c r="Q47" i="40"/>
  <c r="U101" i="40"/>
  <c r="P121" i="40"/>
  <c r="AJ67" i="40"/>
  <c r="V29" i="40"/>
  <c r="J15" i="40"/>
  <c r="AA69" i="40"/>
  <c r="L27" i="40"/>
  <c r="X66" i="40"/>
  <c r="U111" i="40"/>
  <c r="N75" i="40"/>
  <c r="L65" i="40"/>
  <c r="V48" i="40"/>
  <c r="W101" i="40"/>
  <c r="U84" i="40"/>
  <c r="AD71" i="40"/>
  <c r="L17" i="40"/>
  <c r="W56" i="40"/>
  <c r="N126" i="40"/>
  <c r="V7" i="40"/>
  <c r="N71" i="40"/>
  <c r="H116" i="40"/>
  <c r="T30" i="40"/>
  <c r="H102" i="40"/>
  <c r="AC75" i="40"/>
  <c r="R74" i="40"/>
  <c r="J17" i="40"/>
  <c r="Q25" i="40"/>
  <c r="AB67" i="40"/>
  <c r="I70" i="40"/>
  <c r="K6" i="40"/>
  <c r="Q6" i="40"/>
  <c r="O101" i="40"/>
  <c r="Q94" i="40"/>
  <c r="V121" i="40"/>
  <c r="V70" i="40"/>
  <c r="T29" i="40"/>
  <c r="R67" i="40"/>
  <c r="U103" i="40"/>
  <c r="J85" i="40"/>
  <c r="N5" i="40"/>
  <c r="H25" i="40"/>
  <c r="L49" i="40"/>
  <c r="R29" i="40"/>
  <c r="I36" i="40"/>
  <c r="N111" i="40"/>
  <c r="J95" i="40"/>
  <c r="P93" i="40"/>
  <c r="O102" i="40"/>
  <c r="X18" i="40"/>
  <c r="T40" i="40"/>
  <c r="AC71" i="40"/>
  <c r="J35" i="40"/>
  <c r="O18" i="40"/>
  <c r="R47" i="40"/>
  <c r="V72" i="40"/>
  <c r="I73" i="40"/>
  <c r="X37" i="40"/>
  <c r="V83" i="40"/>
  <c r="U28" i="40"/>
  <c r="L123" i="40"/>
  <c r="V112" i="40"/>
  <c r="AF65" i="40"/>
  <c r="U8" i="40"/>
  <c r="J45" i="40"/>
  <c r="J123" i="40"/>
  <c r="W67" i="40"/>
  <c r="V38" i="40"/>
  <c r="Q26" i="40"/>
  <c r="O17" i="40"/>
  <c r="U38" i="40"/>
  <c r="N85" i="40"/>
  <c r="J105" i="40"/>
  <c r="R91" i="40"/>
  <c r="I103" i="40"/>
  <c r="N30" i="40"/>
  <c r="R57" i="40"/>
  <c r="I85" i="40"/>
  <c r="T92" i="40"/>
  <c r="L66" i="40"/>
  <c r="R84" i="40"/>
  <c r="U67" i="40"/>
  <c r="P104" i="40"/>
  <c r="AF71" i="40"/>
  <c r="N57" i="40"/>
  <c r="X45" i="40"/>
  <c r="N115" i="40"/>
  <c r="R6" i="40"/>
  <c r="Q69" i="40"/>
  <c r="N72" i="40"/>
  <c r="H124" i="40"/>
  <c r="R111" i="40"/>
  <c r="P18" i="40"/>
  <c r="X102" i="40"/>
  <c r="N95" i="40"/>
  <c r="O5" i="40"/>
  <c r="AG71" i="40"/>
  <c r="W84" i="40"/>
  <c r="L36" i="40"/>
  <c r="V58" i="40"/>
  <c r="J28" i="40"/>
  <c r="T105" i="40"/>
  <c r="O71" i="40"/>
  <c r="T8" i="40"/>
  <c r="O56" i="40"/>
  <c r="J83" i="40"/>
  <c r="O26" i="40"/>
  <c r="P26" i="40"/>
  <c r="T95" i="40"/>
  <c r="I113" i="40"/>
  <c r="I49" i="40"/>
  <c r="T15" i="40"/>
  <c r="X113" i="40"/>
  <c r="P7" i="40"/>
  <c r="V123" i="40"/>
  <c r="AH73" i="40"/>
  <c r="Q72" i="40"/>
  <c r="R26" i="40"/>
  <c r="H70" i="40"/>
  <c r="R93" i="40"/>
  <c r="N68" i="40"/>
  <c r="K57" i="40"/>
  <c r="L7" i="40"/>
  <c r="AA72" i="40"/>
  <c r="K122" i="40"/>
  <c r="H83" i="40"/>
  <c r="N105" i="40"/>
  <c r="X48" i="40"/>
  <c r="O67" i="40"/>
  <c r="W104" i="40"/>
  <c r="L16" i="40"/>
  <c r="AB69" i="40"/>
  <c r="J38" i="40"/>
  <c r="K66" i="40"/>
  <c r="T113" i="40"/>
  <c r="N55" i="40"/>
  <c r="P47" i="40"/>
  <c r="Q93" i="40"/>
  <c r="U18" i="40"/>
  <c r="P83" i="40"/>
  <c r="L102" i="40"/>
  <c r="Q55" i="40"/>
  <c r="J9" i="40"/>
  <c r="AJ74" i="40"/>
  <c r="AF75" i="40"/>
  <c r="K83" i="40"/>
  <c r="I47" i="40"/>
  <c r="N116" i="40"/>
  <c r="K92" i="40"/>
  <c r="N6" i="40"/>
  <c r="N91" i="40"/>
  <c r="P67" i="40"/>
  <c r="K47" i="40"/>
  <c r="H125" i="40"/>
  <c r="K93" i="40"/>
  <c r="L58" i="40"/>
  <c r="T46" i="40"/>
  <c r="AH71" i="40"/>
  <c r="A53" i="40"/>
  <c r="J26" i="40"/>
  <c r="L69" i="40"/>
  <c r="U71" i="40"/>
  <c r="H60" i="40"/>
  <c r="AB65" i="40"/>
  <c r="R58" i="40"/>
  <c r="U17" i="40"/>
  <c r="O57" i="40"/>
  <c r="AJ75" i="40"/>
  <c r="N17" i="40"/>
  <c r="W83" i="40"/>
  <c r="T114" i="40"/>
  <c r="U16" i="40"/>
  <c r="AB74" i="40"/>
  <c r="X25" i="40"/>
  <c r="W92" i="40"/>
  <c r="AD70" i="40"/>
  <c r="I59" i="40"/>
  <c r="J7" i="40"/>
  <c r="L115" i="40"/>
  <c r="J66" i="40"/>
  <c r="H50" i="40"/>
  <c r="J111" i="40"/>
  <c r="V15" i="40"/>
  <c r="W72" i="40"/>
  <c r="I71" i="40"/>
  <c r="K72" i="40"/>
  <c r="N81" i="40"/>
  <c r="T19" i="40"/>
  <c r="G85" i="146"/>
  <c r="L105" i="40"/>
  <c r="AH68" i="40"/>
  <c r="H55" i="40"/>
  <c r="N82" i="40"/>
  <c r="R48" i="40"/>
  <c r="AD73" i="40"/>
  <c r="J81" i="40"/>
  <c r="AG68" i="40"/>
  <c r="H122" i="40"/>
  <c r="K125" i="40"/>
  <c r="I27" i="40"/>
  <c r="U121" i="40"/>
  <c r="J19" i="40"/>
  <c r="K121" i="40"/>
  <c r="L125" i="40"/>
  <c r="W112" i="40"/>
  <c r="V75" i="40"/>
  <c r="W29" i="40"/>
  <c r="H58" i="40"/>
  <c r="N20" i="40"/>
  <c r="V17" i="40"/>
  <c r="I45" i="40"/>
  <c r="J124" i="40"/>
  <c r="K65" i="40"/>
  <c r="R85" i="40"/>
  <c r="T74" i="40"/>
  <c r="AF66" i="40"/>
  <c r="I17" i="40"/>
  <c r="AD66" i="40"/>
  <c r="O19" i="40"/>
  <c r="I112" i="40"/>
  <c r="H111" i="40"/>
  <c r="T85" i="40"/>
  <c r="AI70" i="40"/>
  <c r="L73" i="40"/>
  <c r="R102" i="40"/>
  <c r="O35" i="40"/>
  <c r="O91" i="40"/>
  <c r="Q92" i="40"/>
  <c r="X9" i="40"/>
  <c r="AG66" i="40"/>
  <c r="R15" i="40"/>
  <c r="P36" i="40"/>
  <c r="U123" i="40"/>
  <c r="W124" i="40"/>
  <c r="R83" i="40"/>
  <c r="X114" i="40"/>
  <c r="N16" i="40"/>
  <c r="R71" i="40"/>
  <c r="L112" i="40"/>
  <c r="T66" i="40"/>
  <c r="AD67" i="40"/>
  <c r="Z66" i="40"/>
  <c r="T7" i="40"/>
  <c r="N15" i="40"/>
  <c r="H82" i="40"/>
  <c r="R19" i="40"/>
  <c r="I115" i="40"/>
  <c r="Q35" i="40"/>
  <c r="U102" i="40"/>
  <c r="W121" i="40"/>
  <c r="U93" i="40"/>
  <c r="V85" i="40"/>
  <c r="L56" i="40"/>
  <c r="P6" i="40"/>
  <c r="X36" i="40"/>
  <c r="I102" i="40"/>
  <c r="O103" i="40"/>
  <c r="L29" i="40"/>
  <c r="AB75" i="40"/>
  <c r="N84" i="40"/>
  <c r="T27" i="40"/>
  <c r="O122" i="40"/>
  <c r="AH70" i="40"/>
  <c r="R122" i="40"/>
  <c r="H6" i="40"/>
  <c r="V73" i="40"/>
  <c r="I35" i="40"/>
  <c r="U73" i="40"/>
  <c r="I6" i="40"/>
  <c r="P81" i="40"/>
  <c r="J59" i="40"/>
  <c r="J65" i="40"/>
  <c r="N86" i="40"/>
  <c r="L59" i="40"/>
  <c r="W65" i="40"/>
  <c r="G109" i="146"/>
  <c r="P27" i="40"/>
  <c r="W70" i="40"/>
  <c r="Q45" i="40"/>
  <c r="T50" i="40"/>
  <c r="J125" i="40"/>
  <c r="U25" i="40"/>
  <c r="T123" i="40"/>
  <c r="L75" i="40"/>
  <c r="U105" i="40"/>
  <c r="R112" i="40"/>
  <c r="N76" i="40"/>
  <c r="AF72" i="40"/>
  <c r="O45" i="40"/>
  <c r="K17" i="40"/>
  <c r="I92" i="40"/>
  <c r="R7" i="40"/>
  <c r="P58" i="40"/>
  <c r="P82" i="40"/>
  <c r="Q70" i="40"/>
  <c r="T9" i="40"/>
  <c r="AC67" i="40"/>
  <c r="T59" i="40"/>
  <c r="U104" i="40"/>
  <c r="H84" i="40"/>
  <c r="I74" i="40"/>
  <c r="N58" i="40"/>
  <c r="K103" i="40"/>
  <c r="AA74" i="40"/>
  <c r="W111" i="40"/>
  <c r="T6" i="40"/>
  <c r="X49" i="40"/>
  <c r="V91" i="40"/>
  <c r="X85" i="40"/>
  <c r="J48" i="40"/>
  <c r="J84" i="40"/>
  <c r="W37" i="40"/>
  <c r="V113" i="40"/>
  <c r="H47" i="40"/>
  <c r="AC72" i="40"/>
  <c r="H35" i="40"/>
  <c r="N25" i="40"/>
  <c r="N18" i="40"/>
  <c r="P45" i="40"/>
  <c r="U35" i="40"/>
  <c r="R70" i="40"/>
  <c r="I82" i="40"/>
  <c r="X83" i="40"/>
  <c r="J67" i="40"/>
  <c r="X125" i="40"/>
  <c r="H112" i="40"/>
  <c r="Q113" i="40"/>
  <c r="T35" i="40"/>
  <c r="H37" i="40"/>
  <c r="AD68" i="40"/>
  <c r="X26" i="40"/>
  <c r="T55" i="40"/>
  <c r="V28" i="40"/>
  <c r="A43" i="40"/>
  <c r="V101" i="40"/>
  <c r="O95" i="40"/>
  <c r="I121" i="40"/>
  <c r="J46" i="40"/>
  <c r="R39" i="40"/>
  <c r="L9" i="40"/>
  <c r="W46" i="40"/>
  <c r="H26" i="40"/>
  <c r="AG74" i="40"/>
  <c r="H16" i="40"/>
  <c r="V105" i="40"/>
  <c r="Q112" i="40"/>
  <c r="I55" i="40"/>
  <c r="T26" i="40"/>
  <c r="T91" i="40"/>
  <c r="J68" i="40"/>
  <c r="A13" i="40"/>
  <c r="H39" i="40"/>
  <c r="H105" i="40"/>
  <c r="T69" i="40"/>
  <c r="R55" i="40"/>
  <c r="L67" i="40"/>
  <c r="K29" i="40"/>
  <c r="P73" i="40"/>
  <c r="G99" i="146"/>
  <c r="N125" i="40"/>
  <c r="Q37" i="40"/>
  <c r="L93" i="40"/>
  <c r="W17" i="40"/>
  <c r="AH75" i="40"/>
  <c r="K59" i="40"/>
  <c r="K104" i="40"/>
  <c r="G107" i="146"/>
  <c r="T111" i="40"/>
  <c r="P66" i="40"/>
  <c r="N8" i="40"/>
  <c r="AI67" i="40"/>
  <c r="W91" i="40"/>
  <c r="N69" i="40"/>
  <c r="T57" i="40"/>
  <c r="J55" i="40"/>
  <c r="J72" i="40"/>
  <c r="P124" i="40"/>
  <c r="W122" i="40"/>
  <c r="P114" i="40"/>
  <c r="V39" i="40"/>
  <c r="J82" i="40"/>
  <c r="W47" i="40"/>
  <c r="U49" i="40"/>
  <c r="U45" i="40"/>
  <c r="R38" i="40"/>
  <c r="K49" i="40"/>
  <c r="Q71" i="40"/>
  <c r="U26" i="40"/>
  <c r="V56" i="40"/>
  <c r="R72" i="40"/>
  <c r="L25" i="40"/>
  <c r="W103" i="40"/>
  <c r="H86" i="40"/>
  <c r="H104" i="40"/>
  <c r="V27" i="40"/>
  <c r="I46" i="40"/>
  <c r="N29" i="40"/>
  <c r="J71" i="40"/>
  <c r="X46" i="40"/>
  <c r="W113" i="40"/>
  <c r="O48" i="40"/>
  <c r="K114" i="40"/>
  <c r="W9" i="40"/>
  <c r="X71" i="40"/>
  <c r="L101" i="40"/>
  <c r="AB68" i="40"/>
  <c r="K25" i="40"/>
  <c r="Q74" i="40"/>
  <c r="W93" i="40"/>
  <c r="Q125" i="40"/>
  <c r="N73" i="40"/>
  <c r="H46" i="40"/>
  <c r="V115" i="40"/>
  <c r="T76" i="40"/>
  <c r="AC66" i="40"/>
  <c r="T82" i="40"/>
  <c r="L6" i="40"/>
  <c r="J74" i="40"/>
  <c r="Q124" i="40"/>
  <c r="U46" i="40"/>
  <c r="X115" i="40"/>
  <c r="L5" i="40"/>
  <c r="AD65" i="40"/>
  <c r="H27" i="40"/>
  <c r="N28" i="40"/>
  <c r="O55" i="40"/>
  <c r="U56" i="40"/>
  <c r="O36" i="40"/>
  <c r="Q19" i="40"/>
  <c r="A119" i="40"/>
  <c r="W114" i="40"/>
  <c r="X94" i="40"/>
  <c r="J73" i="40"/>
  <c r="P102" i="40"/>
  <c r="Z73" i="40"/>
  <c r="K48" i="40"/>
  <c r="P59" i="40"/>
  <c r="N49" i="40"/>
  <c r="T25" i="40"/>
  <c r="P75" i="40"/>
  <c r="N50" i="40"/>
  <c r="U75" i="40"/>
  <c r="L122" i="40"/>
  <c r="X6" i="40"/>
  <c r="I123" i="40"/>
  <c r="T112" i="40"/>
  <c r="AA68" i="40"/>
  <c r="Q48" i="40"/>
  <c r="U55" i="40"/>
  <c r="Q105" i="40"/>
  <c r="W48" i="40"/>
  <c r="AI74" i="40"/>
  <c r="N26" i="40"/>
  <c r="R123" i="40"/>
  <c r="T81" i="40"/>
  <c r="J103" i="40"/>
  <c r="O92" i="40"/>
  <c r="L94" i="40"/>
  <c r="K112" i="40"/>
  <c r="H59" i="40"/>
  <c r="J16" i="40"/>
  <c r="U85" i="40"/>
  <c r="AB66" i="40"/>
  <c r="N93" i="40"/>
  <c r="U124" i="40"/>
  <c r="W102" i="40"/>
  <c r="W75" i="40"/>
  <c r="W71" i="40"/>
  <c r="P68" i="40"/>
  <c r="N65" i="40"/>
  <c r="Z76" i="40"/>
  <c r="T94" i="40"/>
  <c r="J92" i="40"/>
  <c r="N19" i="40"/>
  <c r="R68" i="40"/>
  <c r="W16" i="40"/>
  <c r="W74" i="40"/>
  <c r="W8" i="40"/>
  <c r="X84" i="40"/>
  <c r="N36" i="40"/>
  <c r="AB73" i="40"/>
  <c r="U69" i="40"/>
  <c r="H40" i="40"/>
  <c r="O105" i="40"/>
  <c r="R28" i="40"/>
  <c r="P37" i="40"/>
  <c r="J104" i="40"/>
  <c r="X19" i="40"/>
  <c r="W49" i="40"/>
  <c r="R56" i="40"/>
  <c r="P39" i="40"/>
  <c r="V9" i="40"/>
  <c r="H7" i="40"/>
  <c r="U9" i="40"/>
  <c r="V16" i="40"/>
  <c r="T65" i="40"/>
  <c r="T28" i="40"/>
  <c r="AJ65" i="40"/>
  <c r="P55" i="40"/>
  <c r="J113" i="40"/>
  <c r="H96" i="40"/>
  <c r="V94" i="40"/>
  <c r="I111" i="40"/>
  <c r="H10" i="40"/>
  <c r="AA73" i="40"/>
  <c r="V45" i="40"/>
  <c r="P69" i="40"/>
  <c r="AA75" i="40"/>
  <c r="AD74" i="40"/>
  <c r="H69" i="40"/>
  <c r="T122" i="40"/>
  <c r="H9" i="40"/>
  <c r="J122" i="40"/>
  <c r="AB70" i="40"/>
  <c r="K105" i="40"/>
  <c r="Q18" i="40"/>
  <c r="AG65" i="40"/>
  <c r="Z75" i="40"/>
  <c r="T45" i="40"/>
  <c r="N7" i="40"/>
  <c r="L55" i="40"/>
  <c r="N112" i="40"/>
  <c r="I91" i="40"/>
  <c r="J114" i="40"/>
  <c r="W45" i="40"/>
  <c r="AF67" i="40"/>
  <c r="H115" i="40"/>
  <c r="I68" i="40"/>
  <c r="X122" i="40"/>
  <c r="N37" i="40"/>
  <c r="K82" i="40"/>
  <c r="H65" i="40"/>
  <c r="O121" i="40"/>
  <c r="N83" i="40"/>
  <c r="I83" i="40"/>
  <c r="R25" i="40"/>
  <c r="O94" i="40"/>
  <c r="U58" i="40"/>
  <c r="Q58" i="40"/>
  <c r="I58" i="40"/>
  <c r="AF74" i="40"/>
  <c r="K81" i="40"/>
  <c r="Q46" i="40"/>
  <c r="Q39" i="40"/>
  <c r="Q36" i="40"/>
  <c r="K8" i="40"/>
  <c r="K124" i="40"/>
  <c r="X57" i="40"/>
  <c r="AC68" i="40"/>
  <c r="K95" i="40"/>
  <c r="K101" i="40"/>
  <c r="X28" i="40"/>
  <c r="T56" i="40"/>
  <c r="H5" i="40"/>
  <c r="L121" i="40"/>
  <c r="V95" i="40"/>
  <c r="N56" i="40"/>
  <c r="AF69" i="40"/>
  <c r="AA66" i="40"/>
  <c r="R45" i="40"/>
  <c r="X112" i="40"/>
  <c r="R101" i="40"/>
  <c r="O49" i="40"/>
  <c r="P92" i="40"/>
  <c r="J93" i="40"/>
  <c r="U19" i="40"/>
  <c r="K16" i="40"/>
  <c r="K37" i="40"/>
  <c r="Q59" i="40"/>
  <c r="L18" i="40"/>
  <c r="J39" i="40"/>
  <c r="T116" i="40"/>
  <c r="T125" i="40"/>
  <c r="V122" i="40"/>
  <c r="U7" i="40"/>
  <c r="O46" i="40"/>
  <c r="P112" i="40"/>
  <c r="U57" i="40"/>
  <c r="P25" i="40"/>
  <c r="K67" i="40"/>
  <c r="I84" i="40"/>
  <c r="H28" i="40"/>
  <c r="U112" i="40"/>
  <c r="L46" i="40"/>
  <c r="I81" i="40"/>
  <c r="L85" i="40"/>
  <c r="V57" i="40"/>
  <c r="V8" i="40"/>
  <c r="V36" i="40"/>
  <c r="AD69" i="40"/>
  <c r="AC70" i="40"/>
  <c r="Z74" i="40"/>
  <c r="N48" i="40"/>
  <c r="T72" i="40"/>
  <c r="P57" i="40"/>
  <c r="K69" i="40"/>
  <c r="K102" i="40"/>
  <c r="L92" i="40"/>
  <c r="X47" i="40"/>
  <c r="V49" i="40"/>
  <c r="X55" i="40"/>
  <c r="V93" i="40"/>
  <c r="K28" i="40"/>
  <c r="T38" i="40"/>
  <c r="T106" i="40"/>
  <c r="O16" i="40"/>
  <c r="AH67" i="40"/>
  <c r="P123" i="40"/>
  <c r="W59" i="40"/>
  <c r="J47" i="40"/>
  <c r="L47" i="40"/>
  <c r="U81" i="40"/>
  <c r="X59" i="40"/>
  <c r="K73" i="40"/>
  <c r="V81" i="40"/>
  <c r="J75" i="40"/>
  <c r="T48" i="40"/>
  <c r="O81" i="40"/>
  <c r="AG75" i="40"/>
  <c r="P70" i="40"/>
  <c r="O68" i="40"/>
  <c r="AB72" i="40"/>
  <c r="AC65" i="40"/>
  <c r="P28" i="40"/>
  <c r="H67" i="40"/>
  <c r="Q123" i="40"/>
  <c r="P8" i="40"/>
  <c r="K9" i="40"/>
  <c r="R65" i="40"/>
  <c r="K84" i="40"/>
  <c r="V124" i="40"/>
  <c r="I101" i="40"/>
  <c r="J56" i="40"/>
  <c r="O66" i="40"/>
  <c r="X67" i="40"/>
  <c r="O15" i="40"/>
  <c r="T84" i="40"/>
  <c r="R121" i="40"/>
  <c r="K75" i="40"/>
  <c r="H106" i="40"/>
  <c r="H74" i="40"/>
  <c r="N121" i="40"/>
  <c r="P5" i="40"/>
  <c r="Q29" i="40"/>
  <c r="I29" i="40"/>
  <c r="W35" i="40"/>
  <c r="X35" i="40"/>
  <c r="T102" i="40"/>
  <c r="H72" i="40"/>
  <c r="O28" i="40"/>
  <c r="P72" i="40"/>
  <c r="Q16" i="40"/>
  <c r="H76" i="40"/>
  <c r="U29" i="40"/>
  <c r="P15" i="40"/>
  <c r="AF70" i="40"/>
  <c r="I9" i="40"/>
  <c r="X68" i="40"/>
  <c r="U59" i="40"/>
  <c r="A99" i="40"/>
  <c r="J27" i="40"/>
  <c r="Q66" i="40"/>
  <c r="N74" i="40"/>
  <c r="L71" i="40"/>
  <c r="U113" i="40"/>
  <c r="N10" i="40"/>
  <c r="AH65" i="40"/>
  <c r="K91" i="40"/>
  <c r="T17" i="40"/>
  <c r="I18" i="40"/>
  <c r="L95" i="40"/>
  <c r="Z71" i="40"/>
  <c r="G83" i="146"/>
  <c r="W66" i="40"/>
  <c r="H20" i="40"/>
  <c r="H121" i="40"/>
  <c r="N46" i="40"/>
  <c r="N45" i="40"/>
  <c r="R37" i="40"/>
  <c r="L45" i="40"/>
  <c r="L74" i="40"/>
  <c r="P49" i="40"/>
  <c r="I105" i="40"/>
  <c r="O83" i="40"/>
  <c r="Q68" i="40"/>
  <c r="R103" i="40"/>
  <c r="W125" i="40"/>
  <c r="K94" i="40"/>
  <c r="AI73" i="40"/>
  <c r="T49" i="40"/>
  <c r="W68" i="40"/>
  <c r="AJ68" i="40"/>
  <c r="P125" i="40"/>
  <c r="J25" i="40"/>
  <c r="W25" i="40"/>
  <c r="H68" i="40"/>
  <c r="L103" i="40"/>
  <c r="R5" i="40"/>
  <c r="L114" i="40"/>
  <c r="T83" i="40"/>
  <c r="H38" i="40"/>
  <c r="U82" i="40"/>
  <c r="P113" i="40"/>
  <c r="O125" i="40"/>
  <c r="L26" i="40"/>
  <c r="N60" i="40"/>
  <c r="N38" i="40"/>
  <c r="P84" i="40"/>
  <c r="U91" i="40"/>
  <c r="T36" i="40"/>
  <c r="I104" i="40"/>
  <c r="N103" i="40"/>
  <c r="K45" i="40"/>
  <c r="U5" i="40"/>
  <c r="T20" i="40"/>
  <c r="T18" i="40"/>
  <c r="W85" i="40"/>
  <c r="H123" i="40"/>
  <c r="U115" i="40"/>
  <c r="H91" i="40"/>
  <c r="R17" i="40"/>
  <c r="P115" i="40"/>
  <c r="T47" i="40"/>
  <c r="V25" i="40"/>
  <c r="Z68" i="40"/>
  <c r="J18" i="40"/>
  <c r="Q5" i="40"/>
  <c r="L35" i="40"/>
  <c r="T68" i="40"/>
  <c r="W27" i="40"/>
  <c r="V26" i="40"/>
  <c r="O111" i="40"/>
  <c r="V66" i="40"/>
  <c r="H103" i="40"/>
  <c r="P38" i="40"/>
  <c r="I39" i="40"/>
  <c r="W82" i="40"/>
  <c r="Q91" i="40"/>
  <c r="O25" i="40"/>
  <c r="AG73" i="40"/>
  <c r="V82" i="40"/>
  <c r="O7" i="40"/>
  <c r="X121" i="40"/>
  <c r="J37" i="40"/>
  <c r="AG67" i="40"/>
  <c r="V6" i="40"/>
  <c r="K5" i="40"/>
  <c r="V69" i="40"/>
  <c r="K74" i="40"/>
  <c r="O39" i="40"/>
  <c r="U70" i="40"/>
  <c r="Q83" i="40"/>
  <c r="R104" i="40"/>
  <c r="K113" i="40"/>
  <c r="V37" i="40"/>
  <c r="W6" i="40"/>
  <c r="X104" i="40"/>
  <c r="AA71" i="40"/>
  <c r="W115" i="40"/>
  <c r="J121" i="40"/>
  <c r="H49" i="40"/>
  <c r="W18" i="40"/>
  <c r="I95" i="40"/>
  <c r="R105" i="40"/>
  <c r="R59" i="40"/>
  <c r="K70" i="40"/>
  <c r="Q17" i="40"/>
  <c r="I57" i="40"/>
  <c r="N114" i="40"/>
  <c r="X95" i="40"/>
  <c r="O124" i="40"/>
  <c r="Q7" i="40"/>
  <c r="K18" i="40"/>
  <c r="V71" i="40"/>
  <c r="O29" i="40"/>
  <c r="I25" i="40"/>
  <c r="P29" i="40"/>
  <c r="H66" i="40"/>
  <c r="O70" i="40"/>
  <c r="G75" i="146"/>
  <c r="K85" i="40"/>
  <c r="N40" i="40"/>
  <c r="W123" i="40"/>
  <c r="U122" i="40"/>
  <c r="AJ66" i="40"/>
  <c r="Z67" i="40"/>
  <c r="I56" i="40"/>
  <c r="J8" i="40"/>
  <c r="U48" i="40"/>
  <c r="P46" i="40"/>
  <c r="X7" i="40"/>
  <c r="U15" i="40"/>
  <c r="R95" i="40"/>
  <c r="Q65" i="40"/>
  <c r="AH66" i="40"/>
  <c r="R66" i="40"/>
  <c r="X56" i="40"/>
  <c r="T71" i="40"/>
  <c r="P35" i="40"/>
  <c r="L15" i="40"/>
  <c r="P9" i="40"/>
  <c r="I19" i="40"/>
  <c r="T67" i="40"/>
  <c r="X75" i="40"/>
  <c r="I72" i="40"/>
  <c r="H126" i="40"/>
  <c r="T101" i="40"/>
  <c r="V114" i="40"/>
  <c r="R16" i="40"/>
  <c r="R46" i="40"/>
  <c r="J49" i="40"/>
  <c r="J94" i="40"/>
  <c r="I5" i="40"/>
  <c r="V18" i="40"/>
  <c r="H114" i="40"/>
  <c r="H48" i="40"/>
  <c r="O82" i="40"/>
  <c r="R8" i="40"/>
  <c r="AG70" i="40"/>
  <c r="Q85" i="40"/>
  <c r="Q104" i="40"/>
  <c r="R114" i="40"/>
  <c r="O58" i="40"/>
  <c r="O115" i="40"/>
  <c r="W57" i="40"/>
  <c r="I75" i="40"/>
  <c r="U125" i="40"/>
  <c r="AF76" i="40"/>
  <c r="AF73" i="40"/>
  <c r="K115" i="40"/>
  <c r="H56" i="40"/>
  <c r="Q122" i="40"/>
  <c r="I48" i="40"/>
  <c r="K39" i="40"/>
  <c r="X93" i="40"/>
  <c r="H94" i="40"/>
  <c r="V65" i="40"/>
  <c r="N39" i="40"/>
  <c r="A3" i="40"/>
  <c r="X103" i="40"/>
  <c r="P105" i="40"/>
  <c r="W26" i="40"/>
  <c r="R75" i="40"/>
  <c r="X72" i="40"/>
  <c r="W39" i="40"/>
  <c r="Q103" i="40"/>
  <c r="P103" i="40"/>
  <c r="X38" i="40"/>
  <c r="Q8" i="40"/>
  <c r="L48" i="40"/>
  <c r="AA65" i="40"/>
  <c r="O6" i="40"/>
  <c r="N96" i="40"/>
  <c r="AI72" i="40"/>
  <c r="X69" i="40"/>
  <c r="H81" i="40"/>
  <c r="O9" i="40"/>
  <c r="O123" i="40"/>
  <c r="X15" i="40"/>
  <c r="T70" i="40"/>
  <c r="O104" i="40"/>
  <c r="X105" i="40"/>
  <c r="X101" i="40"/>
  <c r="L83" i="40"/>
  <c r="T39" i="40"/>
  <c r="N47" i="40"/>
  <c r="R82" i="40"/>
  <c r="Z70" i="40"/>
  <c r="T58" i="40"/>
  <c r="W73" i="40"/>
  <c r="I93" i="40"/>
  <c r="O27" i="40"/>
  <c r="J112" i="40"/>
  <c r="H92" i="40"/>
  <c r="T103" i="40"/>
  <c r="L68" i="40"/>
  <c r="Q57" i="40"/>
  <c r="U47" i="40"/>
  <c r="K58" i="40"/>
  <c r="P95" i="40"/>
  <c r="O85" i="40"/>
  <c r="AI69" i="40"/>
  <c r="H29" i="40"/>
  <c r="O75" i="40"/>
  <c r="R113" i="40"/>
  <c r="T60" i="40"/>
  <c r="J91" i="40"/>
  <c r="Q102" i="40"/>
  <c r="J6" i="40"/>
  <c r="N92" i="40"/>
  <c r="N66" i="40"/>
  <c r="P94" i="40"/>
  <c r="Q75" i="40"/>
  <c r="W38" i="40"/>
  <c r="U66" i="40"/>
  <c r="L72" i="40"/>
  <c r="V92" i="40"/>
  <c r="L37" i="40"/>
  <c r="P56" i="40"/>
  <c r="J101" i="40"/>
  <c r="T75" i="40"/>
  <c r="AJ73" i="40"/>
  <c r="I38" i="40"/>
  <c r="P85" i="40"/>
  <c r="L84" i="40"/>
  <c r="P65" i="40"/>
  <c r="N122" i="40"/>
  <c r="N104" i="40"/>
  <c r="H71" i="40"/>
  <c r="P17" i="40"/>
  <c r="V46" i="40"/>
  <c r="R92" i="40"/>
  <c r="J29" i="40"/>
  <c r="T16" i="40"/>
  <c r="U74" i="40"/>
  <c r="Q49" i="40"/>
  <c r="A89" i="40"/>
  <c r="U27" i="40"/>
  <c r="X17" i="40"/>
  <c r="AB71" i="40"/>
  <c r="I69" i="40"/>
  <c r="Q27" i="40"/>
  <c r="X91" i="40"/>
  <c r="R94" i="40"/>
  <c r="AA9" i="40" l="1"/>
  <c r="I135" i="40"/>
  <c r="Z37" i="40"/>
  <c r="R76" i="40"/>
  <c r="AA102" i="40"/>
  <c r="P116" i="40"/>
  <c r="A112" i="40"/>
  <c r="AB103" i="40"/>
  <c r="AA112" i="40"/>
  <c r="AD95" i="40"/>
  <c r="AD122" i="40"/>
  <c r="AA49" i="40"/>
  <c r="U40" i="40"/>
  <c r="AB47" i="40"/>
  <c r="Y123" i="40"/>
  <c r="AA76" i="40"/>
  <c r="AH76" i="40"/>
  <c r="A73" i="40"/>
  <c r="A105" i="40"/>
  <c r="AD76" i="40"/>
  <c r="V126" i="40"/>
  <c r="AA15" i="40"/>
  <c r="I20" i="40"/>
  <c r="U76" i="40"/>
  <c r="AL71" i="40"/>
  <c r="Y85" i="40"/>
  <c r="S58" i="40"/>
  <c r="AE67" i="40"/>
  <c r="AA83" i="40"/>
  <c r="J76" i="40"/>
  <c r="AN65" i="40"/>
  <c r="AB141" i="40" s="1"/>
  <c r="AL65" i="40"/>
  <c r="AD16" i="40"/>
  <c r="Y38" i="40"/>
  <c r="AB18" i="40"/>
  <c r="Z8" i="40"/>
  <c r="AC83" i="40"/>
  <c r="M83" i="40"/>
  <c r="Y19" i="40"/>
  <c r="W106" i="40"/>
  <c r="Y101" i="40"/>
  <c r="Y102" i="40"/>
  <c r="V10" i="40"/>
  <c r="V131" i="40"/>
  <c r="AB81" i="40"/>
  <c r="J86" i="40"/>
  <c r="M38" i="40"/>
  <c r="AC38" i="40"/>
  <c r="Y82" i="40"/>
  <c r="R135" i="40"/>
  <c r="AD114" i="40"/>
  <c r="Y48" i="40"/>
  <c r="Z114" i="40"/>
  <c r="M58" i="40"/>
  <c r="AC58" i="40"/>
  <c r="P134" i="40"/>
  <c r="S17" i="40"/>
  <c r="AE69" i="40"/>
  <c r="Y47" i="40"/>
  <c r="A45" i="40"/>
  <c r="O132" i="40"/>
  <c r="Q135" i="40"/>
  <c r="S135" i="40" s="1"/>
  <c r="S9" i="40"/>
  <c r="AC46" i="40"/>
  <c r="AE46" i="40" s="1"/>
  <c r="F46" i="40" s="1"/>
  <c r="M46" i="40"/>
  <c r="J20" i="40"/>
  <c r="AB15" i="40"/>
  <c r="AA123" i="40"/>
  <c r="A46" i="40"/>
  <c r="AB102" i="40"/>
  <c r="O106" i="40"/>
  <c r="R60" i="40"/>
  <c r="Q30" i="40"/>
  <c r="S25" i="40"/>
  <c r="Y35" i="40"/>
  <c r="W40" i="40"/>
  <c r="O76" i="40"/>
  <c r="A70" i="40"/>
  <c r="AP68" i="40"/>
  <c r="A67" i="40"/>
  <c r="AB125" i="40"/>
  <c r="Y16" i="40"/>
  <c r="J131" i="40"/>
  <c r="AB5" i="40"/>
  <c r="J10" i="40"/>
  <c r="M49" i="40"/>
  <c r="AC49" i="40"/>
  <c r="AE49" i="40" s="1"/>
  <c r="F49" i="40" s="1"/>
  <c r="S94" i="40"/>
  <c r="P96" i="40"/>
  <c r="AD111" i="40"/>
  <c r="L116" i="40"/>
  <c r="A6" i="40"/>
  <c r="AC18" i="40"/>
  <c r="AE18" i="40" s="1"/>
  <c r="F18" i="40" s="1"/>
  <c r="M18" i="40"/>
  <c r="A93" i="40"/>
  <c r="AD59" i="40"/>
  <c r="AD103" i="40"/>
  <c r="AA94" i="40"/>
  <c r="M70" i="40"/>
  <c r="AO70" i="40"/>
  <c r="D70" i="40" s="1"/>
  <c r="Z94" i="40"/>
  <c r="I132" i="40"/>
  <c r="AA6" i="40"/>
  <c r="AD83" i="40"/>
  <c r="S46" i="40"/>
  <c r="P131" i="40"/>
  <c r="P10" i="40"/>
  <c r="A15" i="40"/>
  <c r="Y93" i="40"/>
  <c r="AC35" i="40"/>
  <c r="M35" i="40"/>
  <c r="K40" i="40"/>
  <c r="Y105" i="40"/>
  <c r="M67" i="40"/>
  <c r="AO67" i="40"/>
  <c r="AB124" i="40"/>
  <c r="AC111" i="40"/>
  <c r="D111" i="40" s="1"/>
  <c r="K116" i="40"/>
  <c r="M111" i="40"/>
  <c r="A25" i="40"/>
  <c r="P132" i="40"/>
  <c r="AA25" i="40"/>
  <c r="S92" i="40"/>
  <c r="AA57" i="40"/>
  <c r="L20" i="40"/>
  <c r="AD15" i="40"/>
  <c r="AM75" i="40"/>
  <c r="AC36" i="40"/>
  <c r="M36" i="40"/>
  <c r="S72" i="40"/>
  <c r="Z105" i="40"/>
  <c r="AE74" i="40"/>
  <c r="S85" i="40"/>
  <c r="M122" i="40"/>
  <c r="AC122" i="40"/>
  <c r="AG76" i="40"/>
  <c r="M26" i="40"/>
  <c r="AC26" i="40"/>
  <c r="D26" i="40" s="1"/>
  <c r="I76" i="40"/>
  <c r="AM65" i="40"/>
  <c r="AA141" i="40" s="1"/>
  <c r="AL72" i="40"/>
  <c r="X126" i="40"/>
  <c r="P133" i="40"/>
  <c r="P20" i="40"/>
  <c r="S35" i="40"/>
  <c r="Q40" i="40"/>
  <c r="V96" i="40"/>
  <c r="A28" i="40"/>
  <c r="R40" i="40"/>
  <c r="AD37" i="40"/>
  <c r="AA8" i="40"/>
  <c r="M57" i="40"/>
  <c r="AC57" i="40"/>
  <c r="M75" i="40"/>
  <c r="AO75" i="40"/>
  <c r="K135" i="40"/>
  <c r="M135" i="40" s="1"/>
  <c r="M9" i="40"/>
  <c r="AC9" i="40"/>
  <c r="AE9" i="40" s="1"/>
  <c r="F9" i="40" s="1"/>
  <c r="Y29" i="40"/>
  <c r="A121" i="40"/>
  <c r="H131" i="40"/>
  <c r="A131" i="40" s="1"/>
  <c r="T136" i="40"/>
  <c r="Y49" i="40"/>
  <c r="Y26" i="40"/>
  <c r="Q132" i="40"/>
  <c r="S6" i="40"/>
  <c r="Y18" i="40"/>
  <c r="A123" i="40"/>
  <c r="H133" i="40"/>
  <c r="A133" i="40" s="1"/>
  <c r="AP75" i="40"/>
  <c r="X20" i="40"/>
  <c r="X132" i="40"/>
  <c r="Z27" i="40"/>
  <c r="Y15" i="40"/>
  <c r="W20" i="40"/>
  <c r="M102" i="40"/>
  <c r="AC102" i="40"/>
  <c r="AE102" i="40" s="1"/>
  <c r="F102" i="40" s="1"/>
  <c r="Z81" i="40"/>
  <c r="AL75" i="40"/>
  <c r="A101" i="40"/>
  <c r="AK67" i="40"/>
  <c r="S75" i="40"/>
  <c r="Y28" i="40"/>
  <c r="AE75" i="40"/>
  <c r="AM72" i="40"/>
  <c r="AN71" i="40"/>
  <c r="W135" i="40"/>
  <c r="Y135" i="40" s="1"/>
  <c r="Y9" i="40"/>
  <c r="AM67" i="40"/>
  <c r="AC29" i="40"/>
  <c r="AE29" i="40" s="1"/>
  <c r="F29" i="40" s="1"/>
  <c r="M29" i="40"/>
  <c r="Z36" i="40"/>
  <c r="Z49" i="40"/>
  <c r="A57" i="40"/>
  <c r="AB25" i="40"/>
  <c r="J30" i="40"/>
  <c r="S38" i="40"/>
  <c r="A19" i="40"/>
  <c r="AB27" i="40"/>
  <c r="S83" i="40"/>
  <c r="Y46" i="40"/>
  <c r="AA114" i="40"/>
  <c r="Y17" i="40"/>
  <c r="U96" i="40"/>
  <c r="S37" i="40"/>
  <c r="AB84" i="40"/>
  <c r="V133" i="40"/>
  <c r="S115" i="40"/>
  <c r="AC92" i="40"/>
  <c r="AE92" i="40" s="1"/>
  <c r="F92" i="40" s="1"/>
  <c r="M92" i="40"/>
  <c r="AB94" i="40"/>
  <c r="AD101" i="40"/>
  <c r="L106" i="40"/>
  <c r="AA55" i="40"/>
  <c r="I60" i="40"/>
  <c r="A113" i="40"/>
  <c r="M72" i="40"/>
  <c r="AO72" i="40"/>
  <c r="AQ72" i="40" s="1"/>
  <c r="F72" i="40" s="1"/>
  <c r="Y124" i="40"/>
  <c r="O40" i="40"/>
  <c r="M82" i="40"/>
  <c r="AC82" i="40"/>
  <c r="AE82" i="40" s="1"/>
  <c r="F82" i="40" s="1"/>
  <c r="M17" i="40"/>
  <c r="AC17" i="40"/>
  <c r="Y71" i="40"/>
  <c r="AA104" i="40"/>
  <c r="U10" i="40"/>
  <c r="U131" i="40"/>
  <c r="AB7" i="40"/>
  <c r="J133" i="40"/>
  <c r="S66" i="40"/>
  <c r="H136" i="40"/>
  <c r="Z25" i="40"/>
  <c r="Y91" i="40"/>
  <c r="W96" i="40"/>
  <c r="S104" i="40"/>
  <c r="J60" i="40"/>
  <c r="AB55" i="40"/>
  <c r="R106" i="40"/>
  <c r="AD19" i="40"/>
  <c r="K133" i="40"/>
  <c r="AC7" i="40"/>
  <c r="D7" i="40" s="1"/>
  <c r="M7" i="40"/>
  <c r="AB111" i="40"/>
  <c r="J116" i="40"/>
  <c r="I106" i="40"/>
  <c r="AA101" i="40"/>
  <c r="AA19" i="40"/>
  <c r="U135" i="40"/>
  <c r="R132" i="40"/>
  <c r="H134" i="40"/>
  <c r="A134" i="40" s="1"/>
  <c r="A124" i="40"/>
  <c r="Y73" i="40"/>
  <c r="AD35" i="40"/>
  <c r="L40" i="40"/>
  <c r="Y27" i="40"/>
  <c r="L135" i="40"/>
  <c r="AD9" i="40"/>
  <c r="S122" i="40"/>
  <c r="S19" i="40"/>
  <c r="AK73" i="40"/>
  <c r="Z5" i="40"/>
  <c r="A91" i="40"/>
  <c r="S95" i="40"/>
  <c r="AC104" i="40"/>
  <c r="D104" i="40" s="1"/>
  <c r="M104" i="40"/>
  <c r="Y95" i="40"/>
  <c r="A55" i="40"/>
  <c r="S56" i="40"/>
  <c r="AB91" i="40"/>
  <c r="J96" i="40"/>
  <c r="AB58" i="40"/>
  <c r="AD27" i="40"/>
  <c r="S27" i="40"/>
  <c r="O96" i="40"/>
  <c r="Q96" i="40"/>
  <c r="S91" i="40"/>
  <c r="AA37" i="40"/>
  <c r="AB122" i="40"/>
  <c r="X60" i="40"/>
  <c r="AB37" i="40"/>
  <c r="S57" i="40"/>
  <c r="AB113" i="40"/>
  <c r="AA29" i="40"/>
  <c r="V86" i="40"/>
  <c r="AK70" i="40"/>
  <c r="AK69" i="40"/>
  <c r="AA115" i="40"/>
  <c r="AD85" i="40"/>
  <c r="S74" i="40"/>
  <c r="AD46" i="40"/>
  <c r="Y57" i="40"/>
  <c r="T132" i="40"/>
  <c r="Z122" i="40"/>
  <c r="Z132" i="40" s="1"/>
  <c r="Z142" i="40" s="1"/>
  <c r="Z152" i="40" s="1"/>
  <c r="AB36" i="40"/>
  <c r="V60" i="40"/>
  <c r="AD112" i="40"/>
  <c r="L133" i="40"/>
  <c r="AD7" i="40"/>
  <c r="M74" i="40"/>
  <c r="AO74" i="40"/>
  <c r="AQ74" i="40" s="1"/>
  <c r="F74" i="40" s="1"/>
  <c r="Z26" i="40"/>
  <c r="S69" i="40"/>
  <c r="AD105" i="40"/>
  <c r="Z115" i="40"/>
  <c r="U86" i="40"/>
  <c r="AB83" i="40"/>
  <c r="AB56" i="40"/>
  <c r="A17" i="40"/>
  <c r="W86" i="40"/>
  <c r="Y81" i="40"/>
  <c r="AB48" i="40"/>
  <c r="S47" i="40"/>
  <c r="V134" i="40"/>
  <c r="AA39" i="40"/>
  <c r="O131" i="40"/>
  <c r="O10" i="40"/>
  <c r="AB19" i="40"/>
  <c r="A39" i="40"/>
  <c r="W60" i="40"/>
  <c r="Y55" i="40"/>
  <c r="P40" i="40"/>
  <c r="Q106" i="40"/>
  <c r="S101" i="40"/>
  <c r="L96" i="40"/>
  <c r="AD91" i="40"/>
  <c r="AB57" i="40"/>
  <c r="Y45" i="40"/>
  <c r="W50" i="40"/>
  <c r="Y70" i="40"/>
  <c r="O60" i="40"/>
  <c r="A72" i="40"/>
  <c r="Z45" i="40"/>
  <c r="S39" i="40"/>
  <c r="O20" i="40"/>
  <c r="Z82" i="40"/>
  <c r="J134" i="40"/>
  <c r="AB8" i="40"/>
  <c r="AC76" i="40"/>
  <c r="AE65" i="40"/>
  <c r="A36" i="40"/>
  <c r="Z121" i="40"/>
  <c r="Z131" i="40" s="1"/>
  <c r="Z141" i="40" s="1"/>
  <c r="Z151" i="40" s="1"/>
  <c r="T131" i="40"/>
  <c r="AN68" i="40"/>
  <c r="Z85" i="40"/>
  <c r="S103" i="40"/>
  <c r="AM73" i="40"/>
  <c r="N136" i="40"/>
  <c r="Z39" i="40"/>
  <c r="AA46" i="40"/>
  <c r="S29" i="40"/>
  <c r="Z6" i="40"/>
  <c r="A83" i="40"/>
  <c r="R30" i="40"/>
  <c r="Z47" i="40"/>
  <c r="J50" i="40"/>
  <c r="AB45" i="40"/>
  <c r="AB104" i="40"/>
  <c r="S48" i="40"/>
  <c r="V30" i="40"/>
  <c r="Z113" i="40"/>
  <c r="H99" i="40"/>
  <c r="Z99" i="40"/>
  <c r="T99" i="40"/>
  <c r="N99" i="40"/>
  <c r="AC37" i="40"/>
  <c r="M37" i="40"/>
  <c r="AB82" i="40"/>
  <c r="AC28" i="40"/>
  <c r="I28" i="40"/>
  <c r="AA28" i="40" s="1"/>
  <c r="X50" i="40"/>
  <c r="A48" i="40"/>
  <c r="AA56" i="40"/>
  <c r="Q116" i="40"/>
  <c r="S111" i="40"/>
  <c r="Z104" i="40"/>
  <c r="A81" i="40"/>
  <c r="V135" i="40"/>
  <c r="AM70" i="40"/>
  <c r="AL70" i="40"/>
  <c r="AD93" i="40"/>
  <c r="A27" i="40"/>
  <c r="Z53" i="40"/>
  <c r="N53" i="40"/>
  <c r="H53" i="40"/>
  <c r="T53" i="40"/>
  <c r="Y103" i="40"/>
  <c r="V76" i="40"/>
  <c r="Y39" i="40"/>
  <c r="Z84" i="40"/>
  <c r="Y104" i="40"/>
  <c r="AP66" i="40"/>
  <c r="S18" i="40"/>
  <c r="A8" i="40"/>
  <c r="A5" i="40"/>
  <c r="AK66" i="40"/>
  <c r="P76" i="40"/>
  <c r="Z101" i="40"/>
  <c r="AE66" i="40"/>
  <c r="L134" i="40"/>
  <c r="AD8" i="40"/>
  <c r="S81" i="40"/>
  <c r="Q86" i="40"/>
  <c r="U106" i="40"/>
  <c r="AC45" i="40"/>
  <c r="M45" i="40"/>
  <c r="K50" i="40"/>
  <c r="M123" i="40"/>
  <c r="AC123" i="40"/>
  <c r="A114" i="40"/>
  <c r="AD123" i="40"/>
  <c r="Z46" i="40"/>
  <c r="AF63" i="40"/>
  <c r="Z63" i="40"/>
  <c r="T63" i="40"/>
  <c r="N63" i="40"/>
  <c r="AL63" i="40"/>
  <c r="H63" i="40"/>
  <c r="U132" i="40"/>
  <c r="Z48" i="40"/>
  <c r="AB59" i="40"/>
  <c r="Q50" i="40"/>
  <c r="S45" i="40"/>
  <c r="Y94" i="40"/>
  <c r="R134" i="40"/>
  <c r="Z125" i="40"/>
  <c r="Z135" i="40" s="1"/>
  <c r="Z145" i="40" s="1"/>
  <c r="Z155" i="40" s="1"/>
  <c r="T135" i="40"/>
  <c r="V40" i="40"/>
  <c r="Z17" i="40"/>
  <c r="Y37" i="40"/>
  <c r="A18" i="40"/>
  <c r="K132" i="40"/>
  <c r="M6" i="40"/>
  <c r="AC6" i="40"/>
  <c r="D6" i="40" s="1"/>
  <c r="A47" i="40"/>
  <c r="AB95" i="40"/>
  <c r="AL69" i="40"/>
  <c r="A37" i="40"/>
  <c r="Z112" i="40"/>
  <c r="AA105" i="40"/>
  <c r="N119" i="40"/>
  <c r="H119" i="40"/>
  <c r="Z119" i="40"/>
  <c r="T119" i="40"/>
  <c r="AB35" i="40"/>
  <c r="J40" i="40"/>
  <c r="Z103" i="40"/>
  <c r="M66" i="40"/>
  <c r="AO66" i="40"/>
  <c r="O133" i="40"/>
  <c r="AB123" i="40"/>
  <c r="A35" i="40"/>
  <c r="AK68" i="40"/>
  <c r="AB46" i="40"/>
  <c r="M112" i="40"/>
  <c r="AC112" i="40"/>
  <c r="AE112" i="40" s="1"/>
  <c r="F112" i="40" s="1"/>
  <c r="AA47" i="40"/>
  <c r="S59" i="40"/>
  <c r="X133" i="40"/>
  <c r="L30" i="40"/>
  <c r="AD25" i="40"/>
  <c r="Z55" i="40"/>
  <c r="H23" i="40"/>
  <c r="T23" i="40"/>
  <c r="Z23" i="40"/>
  <c r="N23" i="40"/>
  <c r="Y84" i="40"/>
  <c r="V106" i="40"/>
  <c r="Z19" i="40"/>
  <c r="Z124" i="40"/>
  <c r="Z134" i="40" s="1"/>
  <c r="Z144" i="40" s="1"/>
  <c r="Z154" i="40" s="1"/>
  <c r="T134" i="40"/>
  <c r="Y58" i="40"/>
  <c r="AA111" i="40"/>
  <c r="I116" i="40"/>
  <c r="S73" i="40"/>
  <c r="U126" i="40"/>
  <c r="R116" i="40"/>
  <c r="Y67" i="40"/>
  <c r="X135" i="40"/>
  <c r="AB114" i="40"/>
  <c r="AE70" i="40"/>
  <c r="AB39" i="40"/>
  <c r="M56" i="40"/>
  <c r="AC56" i="40"/>
  <c r="AE56" i="40" s="1"/>
  <c r="F56" i="40" s="1"/>
  <c r="A95" i="40"/>
  <c r="A69" i="40"/>
  <c r="AN66" i="40"/>
  <c r="X30" i="40"/>
  <c r="Y59" i="40"/>
  <c r="A29" i="40"/>
  <c r="AB16" i="40"/>
  <c r="X134" i="40"/>
  <c r="AB49" i="40"/>
  <c r="A58" i="40"/>
  <c r="Z92" i="40"/>
  <c r="Y125" i="40"/>
  <c r="V116" i="40"/>
  <c r="Z58" i="40"/>
  <c r="V132" i="40"/>
  <c r="AD92" i="40"/>
  <c r="S84" i="40"/>
  <c r="U50" i="40"/>
  <c r="T43" i="40"/>
  <c r="H43" i="40"/>
  <c r="N43" i="40"/>
  <c r="Z43" i="40"/>
  <c r="AD6" i="40"/>
  <c r="L132" i="40"/>
  <c r="Z16" i="40"/>
  <c r="A71" i="40"/>
  <c r="Z91" i="40"/>
  <c r="P60" i="40"/>
  <c r="AA103" i="40"/>
  <c r="Z57" i="40"/>
  <c r="AJ76" i="40"/>
  <c r="A9" i="40"/>
  <c r="AL74" i="40"/>
  <c r="AM66" i="40"/>
  <c r="AA27" i="40"/>
  <c r="AE73" i="40"/>
  <c r="W132" i="40"/>
  <c r="Y6" i="40"/>
  <c r="Z9" i="40"/>
  <c r="AA125" i="40"/>
  <c r="J135" i="40"/>
  <c r="AB9" i="40"/>
  <c r="M71" i="40"/>
  <c r="AO71" i="40"/>
  <c r="D71" i="40" s="1"/>
  <c r="Z83" i="40"/>
  <c r="M105" i="40"/>
  <c r="AC105" i="40"/>
  <c r="AE105" i="40" s="1"/>
  <c r="F105" i="40" s="1"/>
  <c r="AB26" i="40"/>
  <c r="A111" i="40"/>
  <c r="W133" i="40"/>
  <c r="Y7" i="40"/>
  <c r="S70" i="40"/>
  <c r="A85" i="40"/>
  <c r="K126" i="40"/>
  <c r="AC121" i="40"/>
  <c r="M121" i="40"/>
  <c r="O134" i="40"/>
  <c r="AA48" i="40"/>
  <c r="AN75" i="40"/>
  <c r="O86" i="40"/>
  <c r="Y114" i="40"/>
  <c r="M19" i="40"/>
  <c r="AC19" i="40"/>
  <c r="AE19" i="40" s="1"/>
  <c r="F19" i="40" s="1"/>
  <c r="AD38" i="40"/>
  <c r="M15" i="40"/>
  <c r="AC15" i="40"/>
  <c r="AE15" i="40" s="1"/>
  <c r="F15" i="40" s="1"/>
  <c r="K20" i="40"/>
  <c r="M113" i="40"/>
  <c r="AC113" i="40"/>
  <c r="D113" i="40" s="1"/>
  <c r="P50" i="40"/>
  <c r="AC48" i="40"/>
  <c r="D48" i="40" s="1"/>
  <c r="M48" i="40"/>
  <c r="A16" i="40"/>
  <c r="S28" i="40"/>
  <c r="AC101" i="40"/>
  <c r="AE101" i="40" s="1"/>
  <c r="F101" i="40" s="1"/>
  <c r="M101" i="40"/>
  <c r="K106" i="40"/>
  <c r="W30" i="40"/>
  <c r="Y25" i="40"/>
  <c r="Y66" i="40"/>
  <c r="AC94" i="40"/>
  <c r="M94" i="40"/>
  <c r="AM69" i="40"/>
  <c r="Y68" i="40"/>
  <c r="R133" i="40"/>
  <c r="AD125" i="40"/>
  <c r="M68" i="40"/>
  <c r="AO68" i="40"/>
  <c r="D68" i="40" s="1"/>
  <c r="A104" i="40"/>
  <c r="X116" i="40"/>
  <c r="AP67" i="40"/>
  <c r="M69" i="40"/>
  <c r="AO69" i="40"/>
  <c r="J132" i="40"/>
  <c r="AB6" i="40"/>
  <c r="AA58" i="40"/>
  <c r="A7" i="40"/>
  <c r="AA81" i="40"/>
  <c r="I86" i="40"/>
  <c r="Z111" i="40"/>
  <c r="O116" i="40"/>
  <c r="V50" i="40"/>
  <c r="AA59" i="40"/>
  <c r="A102" i="40"/>
  <c r="S16" i="40"/>
  <c r="U134" i="40"/>
  <c r="Z3" i="40"/>
  <c r="H3" i="40"/>
  <c r="N3" i="40"/>
  <c r="T3" i="40"/>
  <c r="AD58" i="40"/>
  <c r="I133" i="40"/>
  <c r="AA7" i="40"/>
  <c r="AD18" i="40"/>
  <c r="AC16" i="40"/>
  <c r="D16" i="40" s="1"/>
  <c r="M16" i="40"/>
  <c r="AA17" i="40"/>
  <c r="M91" i="40"/>
  <c r="K96" i="40"/>
  <c r="AC91" i="40"/>
  <c r="AE91" i="40" s="1"/>
  <c r="F91" i="40" s="1"/>
  <c r="W131" i="40"/>
  <c r="W10" i="40"/>
  <c r="Y5" i="40"/>
  <c r="AI76" i="40"/>
  <c r="AK65" i="40"/>
  <c r="H132" i="40"/>
  <c r="A132" i="40" s="1"/>
  <c r="A122" i="40"/>
  <c r="X76" i="40"/>
  <c r="AD56" i="40"/>
  <c r="S113" i="40"/>
  <c r="AC93" i="40"/>
  <c r="D93" i="40" s="1"/>
  <c r="M93" i="40"/>
  <c r="AL67" i="40"/>
  <c r="N131" i="40"/>
  <c r="S112" i="40"/>
  <c r="AK72" i="40"/>
  <c r="N134" i="40"/>
  <c r="R131" i="40"/>
  <c r="R10" i="40"/>
  <c r="AD113" i="40"/>
  <c r="Z123" i="40"/>
  <c r="Z133" i="40" s="1"/>
  <c r="Z143" i="40" s="1"/>
  <c r="Z153" i="40" s="1"/>
  <c r="T133" i="40"/>
  <c r="AC103" i="40"/>
  <c r="D103" i="40" s="1"/>
  <c r="M103" i="40"/>
  <c r="Q20" i="40"/>
  <c r="S20" i="40" s="1"/>
  <c r="S15" i="40"/>
  <c r="Y74" i="40"/>
  <c r="R126" i="40"/>
  <c r="S105" i="40"/>
  <c r="AP72" i="40"/>
  <c r="Q133" i="40"/>
  <c r="S7" i="40"/>
  <c r="AA16" i="40"/>
  <c r="Z13" i="40"/>
  <c r="T13" i="40"/>
  <c r="N13" i="40"/>
  <c r="H13" i="40"/>
  <c r="AE71" i="40"/>
  <c r="P135" i="40"/>
  <c r="Y115" i="40"/>
  <c r="AD48" i="40"/>
  <c r="P30" i="40"/>
  <c r="M65" i="40"/>
  <c r="K76" i="40"/>
  <c r="AO65" i="40"/>
  <c r="AP70" i="40"/>
  <c r="Q134" i="40"/>
  <c r="S8" i="40"/>
  <c r="N132" i="40"/>
  <c r="U60" i="40"/>
  <c r="AD17" i="40"/>
  <c r="AK74" i="40"/>
  <c r="AN74" i="40"/>
  <c r="Z109" i="40"/>
  <c r="T109" i="40"/>
  <c r="N109" i="40"/>
  <c r="H109" i="40"/>
  <c r="Z59" i="40"/>
  <c r="U30" i="40"/>
  <c r="Y83" i="40"/>
  <c r="O30" i="40"/>
  <c r="AC114" i="40"/>
  <c r="AE114" i="40" s="1"/>
  <c r="F114" i="40" s="1"/>
  <c r="M114" i="40"/>
  <c r="M73" i="40"/>
  <c r="AO73" i="40"/>
  <c r="AA36" i="40"/>
  <c r="AC85" i="40"/>
  <c r="AE85" i="40" s="1"/>
  <c r="F85" i="40" s="1"/>
  <c r="M85" i="40"/>
  <c r="S65" i="40"/>
  <c r="Q76" i="40"/>
  <c r="AB17" i="40"/>
  <c r="AD94" i="40"/>
  <c r="A38" i="40"/>
  <c r="AD121" i="40"/>
  <c r="L126" i="40"/>
  <c r="AB92" i="40"/>
  <c r="W126" i="40"/>
  <c r="Y121" i="40"/>
  <c r="S71" i="40"/>
  <c r="Q60" i="40"/>
  <c r="S60" i="40" s="1"/>
  <c r="S55" i="40"/>
  <c r="AD29" i="40"/>
  <c r="A115" i="40"/>
  <c r="A75" i="40"/>
  <c r="O135" i="40"/>
  <c r="AD36" i="40"/>
  <c r="R50" i="40"/>
  <c r="X96" i="40"/>
  <c r="A84" i="40"/>
  <c r="AD47" i="40"/>
  <c r="A92" i="40"/>
  <c r="AA38" i="40"/>
  <c r="A125" i="40"/>
  <c r="H135" i="40"/>
  <c r="A135" i="40" s="1"/>
  <c r="AD49" i="40"/>
  <c r="Z15" i="40"/>
  <c r="AB38" i="40"/>
  <c r="Z18" i="40"/>
  <c r="P126" i="40"/>
  <c r="AN69" i="40"/>
  <c r="Z56" i="40"/>
  <c r="AA124" i="40"/>
  <c r="AB105" i="40"/>
  <c r="M125" i="40"/>
  <c r="AC125" i="40"/>
  <c r="D125" i="40" s="1"/>
  <c r="AC81" i="40"/>
  <c r="D81" i="40" s="1"/>
  <c r="K86" i="40"/>
  <c r="M81" i="40"/>
  <c r="Z33" i="40"/>
  <c r="T33" i="40"/>
  <c r="N33" i="40"/>
  <c r="H33" i="40"/>
  <c r="Y56" i="40"/>
  <c r="M124" i="40"/>
  <c r="AC124" i="40"/>
  <c r="Z93" i="40"/>
  <c r="O50" i="40"/>
  <c r="AP71" i="40"/>
  <c r="AB76" i="40"/>
  <c r="I126" i="40"/>
  <c r="AA121" i="40"/>
  <c r="X40" i="40"/>
  <c r="Z79" i="40"/>
  <c r="N79" i="40"/>
  <c r="H79" i="40"/>
  <c r="T79" i="40"/>
  <c r="X131" i="40"/>
  <c r="X10" i="40"/>
  <c r="A82" i="40"/>
  <c r="AP69" i="40"/>
  <c r="A66" i="40"/>
  <c r="AA18" i="40"/>
  <c r="A59" i="40"/>
  <c r="AK71" i="40"/>
  <c r="AN70" i="40"/>
  <c r="U133" i="40"/>
  <c r="AA85" i="40"/>
  <c r="P86" i="40"/>
  <c r="AC59" i="40"/>
  <c r="AE59" i="40" s="1"/>
  <c r="F59" i="40" s="1"/>
  <c r="M59" i="40"/>
  <c r="L76" i="40"/>
  <c r="AP65" i="40"/>
  <c r="O126" i="40"/>
  <c r="AA113" i="40"/>
  <c r="P106" i="40"/>
  <c r="X106" i="40"/>
  <c r="U116" i="40"/>
  <c r="AD115" i="40"/>
  <c r="AA93" i="40"/>
  <c r="AD82" i="40"/>
  <c r="S124" i="40"/>
  <c r="AB93" i="40"/>
  <c r="AA26" i="40"/>
  <c r="AB115" i="40"/>
  <c r="Y122" i="40"/>
  <c r="Y112" i="40"/>
  <c r="M95" i="40"/>
  <c r="AC95" i="40"/>
  <c r="D95" i="40" s="1"/>
  <c r="A74" i="40"/>
  <c r="K134" i="40"/>
  <c r="M8" i="40"/>
  <c r="AC8" i="40"/>
  <c r="D8" i="40" s="1"/>
  <c r="AB28" i="40"/>
  <c r="AC115" i="40"/>
  <c r="AE115" i="40" s="1"/>
  <c r="F115" i="40" s="1"/>
  <c r="M115" i="40"/>
  <c r="AB85" i="40"/>
  <c r="R96" i="40"/>
  <c r="AA84" i="40"/>
  <c r="AA95" i="40"/>
  <c r="K30" i="40"/>
  <c r="M25" i="40"/>
  <c r="AC25" i="40"/>
  <c r="Z35" i="40"/>
  <c r="L86" i="40"/>
  <c r="AD81" i="40"/>
  <c r="W76" i="40"/>
  <c r="Y65" i="40"/>
  <c r="A26" i="40"/>
  <c r="AK75" i="40"/>
  <c r="M47" i="40"/>
  <c r="AC47" i="40"/>
  <c r="AD26" i="40"/>
  <c r="L131" i="40"/>
  <c r="AD5" i="40"/>
  <c r="L10" i="40"/>
  <c r="AE68" i="40"/>
  <c r="S49" i="40"/>
  <c r="AL66" i="40"/>
  <c r="AD124" i="40"/>
  <c r="AB112" i="40"/>
  <c r="AN73" i="40"/>
  <c r="AA92" i="40"/>
  <c r="AD39" i="40"/>
  <c r="Y69" i="40"/>
  <c r="A56" i="40"/>
  <c r="I50" i="40"/>
  <c r="AA45" i="40"/>
  <c r="AC27" i="40"/>
  <c r="D27" i="40" s="1"/>
  <c r="M27" i="40"/>
  <c r="Z29" i="40"/>
  <c r="Z102" i="40"/>
  <c r="I40" i="40"/>
  <c r="AA35" i="40"/>
  <c r="AM74" i="40"/>
  <c r="AD104" i="40"/>
  <c r="AE104" i="40" s="1"/>
  <c r="F104" i="40" s="1"/>
  <c r="S125" i="40"/>
  <c r="S36" i="40"/>
  <c r="I96" i="40"/>
  <c r="AA91" i="40"/>
  <c r="N135" i="40"/>
  <c r="AB29" i="40"/>
  <c r="S67" i="40"/>
  <c r="V20" i="40"/>
  <c r="S26" i="40"/>
  <c r="U20" i="40"/>
  <c r="AD57" i="40"/>
  <c r="AD45" i="40"/>
  <c r="L50" i="40"/>
  <c r="AC84" i="40"/>
  <c r="D84" i="40" s="1"/>
  <c r="M84" i="40"/>
  <c r="AB121" i="40"/>
  <c r="J126" i="40"/>
  <c r="A65" i="40"/>
  <c r="AA122" i="40"/>
  <c r="M55" i="40"/>
  <c r="AC55" i="40"/>
  <c r="K60" i="40"/>
  <c r="S102" i="40"/>
  <c r="W134" i="40"/>
  <c r="Y8" i="40"/>
  <c r="Y113" i="40"/>
  <c r="A103" i="40"/>
  <c r="Y75" i="40"/>
  <c r="Z95" i="40"/>
  <c r="Z89" i="40"/>
  <c r="T89" i="40"/>
  <c r="N89" i="40"/>
  <c r="H89" i="40"/>
  <c r="X86" i="40"/>
  <c r="A68" i="40"/>
  <c r="Z38" i="40"/>
  <c r="Z28" i="40"/>
  <c r="W116" i="40"/>
  <c r="Y111" i="40"/>
  <c r="AD84" i="40"/>
  <c r="AD102" i="40"/>
  <c r="Y92" i="40"/>
  <c r="Q131" i="40"/>
  <c r="Q10" i="40"/>
  <c r="S5" i="40"/>
  <c r="A94" i="40"/>
  <c r="AD28" i="40"/>
  <c r="A49" i="40"/>
  <c r="N133" i="40"/>
  <c r="S68" i="40"/>
  <c r="AB101" i="40"/>
  <c r="AB106" i="40" s="1"/>
  <c r="J106" i="40"/>
  <c r="AA82" i="40"/>
  <c r="R86" i="40"/>
  <c r="AN67" i="40"/>
  <c r="AB142" i="40" s="1"/>
  <c r="S82" i="40"/>
  <c r="Q126" i="40"/>
  <c r="S121" i="40"/>
  <c r="Z7" i="40"/>
  <c r="L60" i="40"/>
  <c r="AD55" i="40"/>
  <c r="AC5" i="40"/>
  <c r="K131" i="40"/>
  <c r="K10" i="40"/>
  <c r="M5" i="40"/>
  <c r="R20" i="40"/>
  <c r="Y72" i="40"/>
  <c r="AN72" i="40"/>
  <c r="S123" i="40"/>
  <c r="AL68" i="40"/>
  <c r="AM71" i="40"/>
  <c r="Y36" i="40"/>
  <c r="S114" i="40"/>
  <c r="AE72" i="40"/>
  <c r="S93" i="40"/>
  <c r="AM68" i="40"/>
  <c r="AP74" i="40"/>
  <c r="AA5" i="40"/>
  <c r="I131" i="40"/>
  <c r="I10" i="40"/>
  <c r="AL73" i="40"/>
  <c r="AC39" i="40"/>
  <c r="AE39" i="40" s="1"/>
  <c r="F39" i="40" s="1"/>
  <c r="M39" i="40"/>
  <c r="AP73" i="40"/>
  <c r="V14" i="40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H99" i="146"/>
  <c r="H91" i="146"/>
  <c r="H112" i="146"/>
  <c r="H75" i="146"/>
  <c r="H107" i="146"/>
  <c r="H85" i="146"/>
  <c r="H109" i="146"/>
  <c r="H115" i="146"/>
  <c r="H88" i="146"/>
  <c r="H83" i="146"/>
  <c r="Y133" i="40" l="1"/>
  <c r="AD143" i="40"/>
  <c r="M96" i="40"/>
  <c r="AQ70" i="40"/>
  <c r="F70" i="40" s="1"/>
  <c r="AE94" i="40"/>
  <c r="F94" i="40" s="1"/>
  <c r="AB126" i="40"/>
  <c r="S133" i="40"/>
  <c r="S76" i="40"/>
  <c r="AA10" i="40"/>
  <c r="AE93" i="40"/>
  <c r="F93" i="40" s="1"/>
  <c r="J136" i="40"/>
  <c r="AE55" i="40"/>
  <c r="F55" i="40" s="1"/>
  <c r="AA116" i="40"/>
  <c r="Y132" i="40"/>
  <c r="X136" i="40"/>
  <c r="Y86" i="40"/>
  <c r="S10" i="40"/>
  <c r="AC50" i="40"/>
  <c r="D50" i="40" s="1"/>
  <c r="Y134" i="40"/>
  <c r="AE76" i="40"/>
  <c r="AE17" i="40"/>
  <c r="F17" i="40" s="1"/>
  <c r="AE36" i="40"/>
  <c r="F36" i="40" s="1"/>
  <c r="AD116" i="40"/>
  <c r="S86" i="40"/>
  <c r="M86" i="40"/>
  <c r="L136" i="40"/>
  <c r="Y30" i="40"/>
  <c r="M60" i="40"/>
  <c r="Y60" i="40"/>
  <c r="Y10" i="40"/>
  <c r="Y131" i="40"/>
  <c r="AE121" i="40"/>
  <c r="F121" i="40" s="1"/>
  <c r="M126" i="40"/>
  <c r="AE123" i="40"/>
  <c r="F123" i="40" s="1"/>
  <c r="AE57" i="40"/>
  <c r="F57" i="40" s="1"/>
  <c r="M50" i="40"/>
  <c r="S116" i="40"/>
  <c r="AE58" i="40"/>
  <c r="F58" i="40" s="1"/>
  <c r="M116" i="40"/>
  <c r="AB10" i="40"/>
  <c r="M28" i="40"/>
  <c r="Y20" i="40"/>
  <c r="AE28" i="40"/>
  <c r="F28" i="40" s="1"/>
  <c r="AE38" i="40"/>
  <c r="F38" i="40" s="1"/>
  <c r="AE37" i="40"/>
  <c r="F37" i="40" s="1"/>
  <c r="AE35" i="40"/>
  <c r="F35" i="40" s="1"/>
  <c r="AE47" i="40"/>
  <c r="F47" i="40" s="1"/>
  <c r="S40" i="40"/>
  <c r="S134" i="40"/>
  <c r="Y40" i="40"/>
  <c r="M40" i="40"/>
  <c r="D17" i="40"/>
  <c r="B17" i="40" s="1"/>
  <c r="Y76" i="40"/>
  <c r="D36" i="40"/>
  <c r="Y96" i="40"/>
  <c r="Y126" i="40"/>
  <c r="M76" i="40"/>
  <c r="Y50" i="40"/>
  <c r="S96" i="40"/>
  <c r="M132" i="40"/>
  <c r="M20" i="40"/>
  <c r="Y106" i="40"/>
  <c r="S50" i="40"/>
  <c r="AE122" i="40"/>
  <c r="F122" i="40" s="1"/>
  <c r="M133" i="40"/>
  <c r="S132" i="40"/>
  <c r="AE83" i="40"/>
  <c r="F83" i="40" s="1"/>
  <c r="AQ67" i="40"/>
  <c r="F67" i="40" s="1"/>
  <c r="M106" i="40"/>
  <c r="Y116" i="40"/>
  <c r="M10" i="40"/>
  <c r="AE5" i="40"/>
  <c r="F5" i="40" s="1"/>
  <c r="S126" i="40"/>
  <c r="S106" i="40"/>
  <c r="AQ69" i="40"/>
  <c r="F69" i="40" s="1"/>
  <c r="AE124" i="40"/>
  <c r="F124" i="40" s="1"/>
  <c r="AK76" i="40"/>
  <c r="AB40" i="40"/>
  <c r="AD40" i="40"/>
  <c r="AD20" i="40"/>
  <c r="O136" i="40"/>
  <c r="AA30" i="40"/>
  <c r="I30" i="40"/>
  <c r="M30" i="40" s="1"/>
  <c r="AA106" i="40"/>
  <c r="AA60" i="40"/>
  <c r="AA20" i="40"/>
  <c r="AB116" i="40"/>
  <c r="AD106" i="40"/>
  <c r="AD50" i="40"/>
  <c r="Q136" i="40"/>
  <c r="AA96" i="40"/>
  <c r="AD30" i="40"/>
  <c r="AB96" i="40"/>
  <c r="AB60" i="40"/>
  <c r="AD86" i="40"/>
  <c r="AB86" i="40"/>
  <c r="AP76" i="40"/>
  <c r="V136" i="40"/>
  <c r="AA126" i="40"/>
  <c r="AD10" i="40"/>
  <c r="AO76" i="40"/>
  <c r="D76" i="40" s="1"/>
  <c r="K136" i="40"/>
  <c r="P136" i="40"/>
  <c r="S30" i="40"/>
  <c r="AC30" i="40"/>
  <c r="D30" i="40" s="1"/>
  <c r="AA40" i="40"/>
  <c r="AD60" i="40"/>
  <c r="AD126" i="40"/>
  <c r="AA86" i="40"/>
  <c r="AD96" i="40"/>
  <c r="AB50" i="40"/>
  <c r="U136" i="40"/>
  <c r="AB30" i="40"/>
  <c r="AA50" i="40"/>
  <c r="AB20" i="40"/>
  <c r="R136" i="40"/>
  <c r="D101" i="40"/>
  <c r="C101" i="40" s="1"/>
  <c r="D85" i="40"/>
  <c r="E85" i="40" s="1"/>
  <c r="AC106" i="40"/>
  <c r="D112" i="40"/>
  <c r="B112" i="40" s="1"/>
  <c r="AE6" i="40"/>
  <c r="F6" i="40" s="1"/>
  <c r="D57" i="40"/>
  <c r="C57" i="40" s="1"/>
  <c r="AA143" i="40"/>
  <c r="AE103" i="40"/>
  <c r="F103" i="40" s="1"/>
  <c r="D18" i="40"/>
  <c r="AQ71" i="40"/>
  <c r="F71" i="40" s="1"/>
  <c r="D92" i="40"/>
  <c r="C92" i="40" s="1"/>
  <c r="AE111" i="40"/>
  <c r="F111" i="40" s="1"/>
  <c r="AC142" i="40"/>
  <c r="D142" i="40" s="1"/>
  <c r="C142" i="40" s="1"/>
  <c r="AB143" i="40"/>
  <c r="D102" i="40"/>
  <c r="B102" i="40" s="1"/>
  <c r="D28" i="40"/>
  <c r="B28" i="40" s="1"/>
  <c r="AE95" i="40"/>
  <c r="F95" i="40" s="1"/>
  <c r="D114" i="40"/>
  <c r="B114" i="40" s="1"/>
  <c r="AB145" i="40"/>
  <c r="AD142" i="40"/>
  <c r="AE84" i="40"/>
  <c r="F84" i="40" s="1"/>
  <c r="D5" i="40"/>
  <c r="C5" i="40" s="1"/>
  <c r="AD141" i="40"/>
  <c r="AC10" i="40"/>
  <c r="D115" i="40"/>
  <c r="E115" i="40" s="1"/>
  <c r="D83" i="40"/>
  <c r="C83" i="40" s="1"/>
  <c r="AE16" i="40"/>
  <c r="F16" i="40" s="1"/>
  <c r="D124" i="40"/>
  <c r="D59" i="40"/>
  <c r="E59" i="40" s="1"/>
  <c r="AE26" i="40"/>
  <c r="F26" i="40" s="1"/>
  <c r="D123" i="40"/>
  <c r="AC126" i="40"/>
  <c r="D126" i="40" s="1"/>
  <c r="D121" i="40"/>
  <c r="C121" i="40" s="1"/>
  <c r="D105" i="40"/>
  <c r="B105" i="40" s="1"/>
  <c r="D19" i="40"/>
  <c r="E19" i="40" s="1"/>
  <c r="AM76" i="40"/>
  <c r="D37" i="40"/>
  <c r="D9" i="40"/>
  <c r="B9" i="40" s="1"/>
  <c r="D94" i="40"/>
  <c r="D58" i="40"/>
  <c r="C58" i="40" s="1"/>
  <c r="AE125" i="40"/>
  <c r="F125" i="40" s="1"/>
  <c r="D25" i="40"/>
  <c r="D74" i="40"/>
  <c r="E74" i="40" s="1"/>
  <c r="AE113" i="40"/>
  <c r="F113" i="40" s="1"/>
  <c r="D67" i="40"/>
  <c r="D72" i="40"/>
  <c r="C72" i="40" s="1"/>
  <c r="D69" i="40"/>
  <c r="AD145" i="40"/>
  <c r="AC144" i="40"/>
  <c r="D66" i="40"/>
  <c r="D65" i="40"/>
  <c r="AE7" i="40"/>
  <c r="F7" i="40" s="1"/>
  <c r="AQ66" i="40"/>
  <c r="AQ65" i="40"/>
  <c r="F65" i="40" s="1"/>
  <c r="AC141" i="40"/>
  <c r="D47" i="40"/>
  <c r="C47" i="40" s="1"/>
  <c r="AC96" i="40"/>
  <c r="AB144" i="40"/>
  <c r="AC40" i="40"/>
  <c r="D40" i="40" s="1"/>
  <c r="D56" i="40"/>
  <c r="E56" i="40" s="1"/>
  <c r="D35" i="40"/>
  <c r="B35" i="40" s="1"/>
  <c r="AE27" i="40"/>
  <c r="F27" i="40" s="1"/>
  <c r="AC143" i="40"/>
  <c r="AA142" i="40"/>
  <c r="AB133" i="40"/>
  <c r="AC132" i="40"/>
  <c r="D46" i="40"/>
  <c r="C46" i="40" s="1"/>
  <c r="AA131" i="40"/>
  <c r="AA151" i="40" s="1"/>
  <c r="AE81" i="40"/>
  <c r="F81" i="40" s="1"/>
  <c r="W136" i="40"/>
  <c r="AC86" i="40"/>
  <c r="M131" i="40"/>
  <c r="D122" i="40"/>
  <c r="D49" i="40"/>
  <c r="B49" i="40" s="1"/>
  <c r="AE48" i="40"/>
  <c r="F48" i="40" s="1"/>
  <c r="AC60" i="40"/>
  <c r="D60" i="40" s="1"/>
  <c r="AA145" i="40"/>
  <c r="AN76" i="40"/>
  <c r="AQ68" i="40"/>
  <c r="F68" i="40" s="1"/>
  <c r="D91" i="40"/>
  <c r="B91" i="40" s="1"/>
  <c r="D82" i="40"/>
  <c r="C82" i="40" s="1"/>
  <c r="AC116" i="40"/>
  <c r="AE25" i="40"/>
  <c r="F25" i="40" s="1"/>
  <c r="AD134" i="40"/>
  <c r="AA133" i="40"/>
  <c r="AC135" i="40"/>
  <c r="AE135" i="40" s="1"/>
  <c r="F135" i="40" s="1"/>
  <c r="AD131" i="40"/>
  <c r="AB134" i="40"/>
  <c r="D39" i="40"/>
  <c r="E39" i="40" s="1"/>
  <c r="D29" i="40"/>
  <c r="E29" i="40" s="1"/>
  <c r="AE45" i="40"/>
  <c r="F45" i="40" s="1"/>
  <c r="D45" i="40"/>
  <c r="C45" i="40" s="1"/>
  <c r="D73" i="40"/>
  <c r="C73" i="40" s="1"/>
  <c r="AQ73" i="40"/>
  <c r="F73" i="40" s="1"/>
  <c r="D55" i="40"/>
  <c r="AD132" i="40"/>
  <c r="AA132" i="40"/>
  <c r="AD144" i="40"/>
  <c r="AB135" i="40"/>
  <c r="AB132" i="40"/>
  <c r="AB152" i="40" s="1"/>
  <c r="AA134" i="40"/>
  <c r="AA144" i="40"/>
  <c r="AD133" i="40"/>
  <c r="AD153" i="40" s="1"/>
  <c r="AC145" i="40"/>
  <c r="AD135" i="40"/>
  <c r="AA135" i="40"/>
  <c r="AB131" i="40"/>
  <c r="D38" i="40"/>
  <c r="C38" i="40" s="1"/>
  <c r="AC131" i="40"/>
  <c r="AC133" i="40"/>
  <c r="S131" i="40"/>
  <c r="I134" i="40"/>
  <c r="I136" i="40" s="1"/>
  <c r="AE8" i="40"/>
  <c r="F8" i="40" s="1"/>
  <c r="AC20" i="40"/>
  <c r="D75" i="40"/>
  <c r="E75" i="40" s="1"/>
  <c r="D15" i="40"/>
  <c r="E15" i="40" s="1"/>
  <c r="AQ75" i="40"/>
  <c r="F75" i="40" s="1"/>
  <c r="AC134" i="40"/>
  <c r="V64" i="40"/>
  <c r="AB64" i="40" s="1"/>
  <c r="V54" i="40"/>
  <c r="V80" i="40" s="1"/>
  <c r="V90" i="40" s="1"/>
  <c r="V100" i="40" s="1"/>
  <c r="V110" i="40" s="1"/>
  <c r="V120" i="40" s="1"/>
  <c r="V130" i="40" s="1"/>
  <c r="C27" i="40"/>
  <c r="B27" i="40"/>
  <c r="C26" i="40"/>
  <c r="B26" i="40"/>
  <c r="C113" i="40"/>
  <c r="B113" i="40"/>
  <c r="C68" i="40"/>
  <c r="B68" i="40"/>
  <c r="B84" i="40"/>
  <c r="C84" i="40"/>
  <c r="C7" i="40"/>
  <c r="B7" i="40"/>
  <c r="C81" i="40"/>
  <c r="B81" i="40"/>
  <c r="C103" i="40"/>
  <c r="B103" i="40"/>
  <c r="C125" i="40"/>
  <c r="B125" i="40"/>
  <c r="E125" i="40"/>
  <c r="B85" i="40"/>
  <c r="E111" i="40"/>
  <c r="C111" i="40"/>
  <c r="B111" i="40"/>
  <c r="B70" i="40"/>
  <c r="C70" i="40"/>
  <c r="C6" i="40"/>
  <c r="E6" i="40"/>
  <c r="B6" i="40"/>
  <c r="C8" i="40"/>
  <c r="B8" i="40"/>
  <c r="E16" i="40"/>
  <c r="C16" i="40"/>
  <c r="B16" i="40"/>
  <c r="C93" i="40"/>
  <c r="B93" i="40"/>
  <c r="C71" i="40"/>
  <c r="B71" i="40"/>
  <c r="B104" i="40"/>
  <c r="C104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E95" i="40"/>
  <c r="C95" i="40"/>
  <c r="B95" i="40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C48" i="40"/>
  <c r="B48" i="40"/>
  <c r="I75" i="146"/>
  <c r="I88" i="146"/>
  <c r="I83" i="146"/>
  <c r="I85" i="146"/>
  <c r="I91" i="146"/>
  <c r="I109" i="146"/>
  <c r="I99" i="146"/>
  <c r="I115" i="146"/>
  <c r="I112" i="146"/>
  <c r="I107" i="146"/>
  <c r="AE116" i="40" l="1"/>
  <c r="F116" i="40" s="1"/>
  <c r="E70" i="40"/>
  <c r="AA153" i="40"/>
  <c r="AE142" i="40"/>
  <c r="F142" i="40" s="1"/>
  <c r="AE134" i="40"/>
  <c r="F134" i="40" s="1"/>
  <c r="E81" i="40"/>
  <c r="E27" i="40"/>
  <c r="AE10" i="40"/>
  <c r="F10" i="40" s="1"/>
  <c r="E26" i="40"/>
  <c r="AE143" i="40"/>
  <c r="F143" i="40" s="1"/>
  <c r="AE50" i="40"/>
  <c r="F50" i="40" s="1"/>
  <c r="E93" i="40"/>
  <c r="E92" i="40"/>
  <c r="E7" i="40"/>
  <c r="B142" i="40"/>
  <c r="E142" i="40" s="1"/>
  <c r="B92" i="40"/>
  <c r="E113" i="40"/>
  <c r="E103" i="40"/>
  <c r="E8" i="40"/>
  <c r="E104" i="40"/>
  <c r="E71" i="40"/>
  <c r="AQ76" i="40"/>
  <c r="F76" i="40" s="1"/>
  <c r="E48" i="40"/>
  <c r="E84" i="40"/>
  <c r="AE132" i="40"/>
  <c r="F132" i="40" s="1"/>
  <c r="E68" i="40"/>
  <c r="B36" i="40"/>
  <c r="M136" i="40"/>
  <c r="AE96" i="40"/>
  <c r="F96" i="40" s="1"/>
  <c r="E101" i="40"/>
  <c r="AE20" i="40"/>
  <c r="F20" i="40" s="1"/>
  <c r="AE144" i="40"/>
  <c r="F144" i="40" s="1"/>
  <c r="C36" i="40"/>
  <c r="AE133" i="40"/>
  <c r="F133" i="40" s="1"/>
  <c r="AB146" i="40"/>
  <c r="AA146" i="40"/>
  <c r="B101" i="40"/>
  <c r="C17" i="40"/>
  <c r="E17" i="40" s="1"/>
  <c r="AE106" i="40"/>
  <c r="F106" i="40" s="1"/>
  <c r="C85" i="40"/>
  <c r="AB136" i="40"/>
  <c r="M134" i="40"/>
  <c r="S136" i="40"/>
  <c r="AE86" i="40"/>
  <c r="F86" i="40" s="1"/>
  <c r="Y136" i="40"/>
  <c r="B18" i="40"/>
  <c r="AE30" i="40"/>
  <c r="F30" i="40" s="1"/>
  <c r="C18" i="40"/>
  <c r="C28" i="40"/>
  <c r="AD136" i="40"/>
  <c r="AC146" i="40"/>
  <c r="D146" i="40" s="1"/>
  <c r="AD146" i="40"/>
  <c r="AB153" i="40"/>
  <c r="D106" i="40"/>
  <c r="C106" i="40" s="1"/>
  <c r="E112" i="40"/>
  <c r="C112" i="40"/>
  <c r="B57" i="40"/>
  <c r="E57" i="40" s="1"/>
  <c r="E102" i="40"/>
  <c r="C102" i="40"/>
  <c r="E28" i="40"/>
  <c r="C114" i="40"/>
  <c r="E114" i="40" s="1"/>
  <c r="C123" i="40"/>
  <c r="AB155" i="40"/>
  <c r="C122" i="40"/>
  <c r="B123" i="40"/>
  <c r="B115" i="40"/>
  <c r="AD152" i="40"/>
  <c r="B59" i="40"/>
  <c r="B5" i="40"/>
  <c r="E5" i="40" s="1"/>
  <c r="B122" i="40"/>
  <c r="D144" i="40"/>
  <c r="B144" i="40" s="1"/>
  <c r="D10" i="40"/>
  <c r="B10" i="40" s="1"/>
  <c r="C115" i="40"/>
  <c r="B124" i="40"/>
  <c r="C124" i="40"/>
  <c r="B121" i="40"/>
  <c r="E121" i="40" s="1"/>
  <c r="D96" i="40"/>
  <c r="E105" i="40"/>
  <c r="C105" i="40"/>
  <c r="C59" i="40"/>
  <c r="B72" i="40"/>
  <c r="E82" i="40"/>
  <c r="E72" i="40"/>
  <c r="AE60" i="40"/>
  <c r="F60" i="40" s="1"/>
  <c r="B82" i="40"/>
  <c r="AE141" i="40"/>
  <c r="F141" i="40" s="1"/>
  <c r="C39" i="40"/>
  <c r="B39" i="40"/>
  <c r="C9" i="40"/>
  <c r="E9" i="40"/>
  <c r="B83" i="40"/>
  <c r="E83" i="40" s="1"/>
  <c r="B58" i="40"/>
  <c r="E58" i="40" s="1"/>
  <c r="AE126" i="40"/>
  <c r="F126" i="40" s="1"/>
  <c r="B37" i="40"/>
  <c r="C37" i="40"/>
  <c r="C19" i="40"/>
  <c r="B19" i="40"/>
  <c r="B25" i="40"/>
  <c r="C25" i="40"/>
  <c r="C56" i="40"/>
  <c r="B56" i="40"/>
  <c r="D141" i="40"/>
  <c r="B94" i="40"/>
  <c r="C94" i="40"/>
  <c r="AC151" i="40"/>
  <c r="B69" i="40"/>
  <c r="C69" i="40"/>
  <c r="AA136" i="40"/>
  <c r="B74" i="40"/>
  <c r="C74" i="40"/>
  <c r="B67" i="40"/>
  <c r="B45" i="40"/>
  <c r="E45" i="40" s="1"/>
  <c r="C67" i="40"/>
  <c r="F66" i="40"/>
  <c r="E73" i="40"/>
  <c r="C35" i="40"/>
  <c r="E35" i="40" s="1"/>
  <c r="B73" i="40"/>
  <c r="C91" i="40"/>
  <c r="E91" i="40"/>
  <c r="B47" i="40"/>
  <c r="E47" i="40" s="1"/>
  <c r="AD155" i="40"/>
  <c r="AB154" i="40"/>
  <c r="AC152" i="40"/>
  <c r="D132" i="40"/>
  <c r="B66" i="40"/>
  <c r="C66" i="40"/>
  <c r="E46" i="40"/>
  <c r="B65" i="40"/>
  <c r="C65" i="40"/>
  <c r="AE40" i="40"/>
  <c r="F40" i="40" s="1"/>
  <c r="B46" i="40"/>
  <c r="D143" i="40"/>
  <c r="C143" i="40" s="1"/>
  <c r="AA155" i="40"/>
  <c r="AC153" i="40"/>
  <c r="AE153" i="40" s="1"/>
  <c r="F153" i="40" s="1"/>
  <c r="C55" i="40"/>
  <c r="B55" i="40"/>
  <c r="AD151" i="40"/>
  <c r="D86" i="40"/>
  <c r="AE131" i="40"/>
  <c r="F131" i="40" s="1"/>
  <c r="AC136" i="40"/>
  <c r="D136" i="40" s="1"/>
  <c r="D135" i="40"/>
  <c r="B135" i="40" s="1"/>
  <c r="D133" i="40"/>
  <c r="B133" i="40" s="1"/>
  <c r="AC155" i="40"/>
  <c r="AE155" i="40" s="1"/>
  <c r="F155" i="40" s="1"/>
  <c r="AD154" i="40"/>
  <c r="AA152" i="40"/>
  <c r="C49" i="40"/>
  <c r="D20" i="40"/>
  <c r="B20" i="40" s="1"/>
  <c r="D116" i="40"/>
  <c r="B116" i="40" s="1"/>
  <c r="B29" i="40"/>
  <c r="AA154" i="40"/>
  <c r="E49" i="40"/>
  <c r="C29" i="40"/>
  <c r="AB151" i="40"/>
  <c r="D131" i="40"/>
  <c r="C131" i="40" s="1"/>
  <c r="D145" i="40"/>
  <c r="E145" i="40" s="1"/>
  <c r="C15" i="40"/>
  <c r="C75" i="40"/>
  <c r="B38" i="40"/>
  <c r="E38" i="40" s="1"/>
  <c r="AE145" i="40"/>
  <c r="F145" i="40" s="1"/>
  <c r="B15" i="40"/>
  <c r="B75" i="40"/>
  <c r="AC154" i="40"/>
  <c r="D134" i="40"/>
  <c r="C134" i="40" s="1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C126" i="40"/>
  <c r="B126" i="40"/>
  <c r="C40" i="40"/>
  <c r="B40" i="40"/>
  <c r="C60" i="40"/>
  <c r="B60" i="40"/>
  <c r="B76" i="40"/>
  <c r="C76" i="40"/>
  <c r="C30" i="40"/>
  <c r="B30" i="40"/>
  <c r="C50" i="40"/>
  <c r="B50" i="40"/>
  <c r="E36" i="40" l="1"/>
  <c r="E65" i="40"/>
  <c r="AE146" i="40"/>
  <c r="F146" i="40" s="1"/>
  <c r="E25" i="40"/>
  <c r="E123" i="40"/>
  <c r="E37" i="40"/>
  <c r="E67" i="40"/>
  <c r="AE154" i="40"/>
  <c r="F154" i="40" s="1"/>
  <c r="E60" i="40"/>
  <c r="E122" i="40"/>
  <c r="E66" i="40"/>
  <c r="E94" i="40"/>
  <c r="E18" i="40"/>
  <c r="E30" i="40"/>
  <c r="E76" i="40"/>
  <c r="E124" i="40"/>
  <c r="E55" i="40"/>
  <c r="E69" i="40"/>
  <c r="E126" i="40"/>
  <c r="E40" i="40"/>
  <c r="E50" i="40"/>
  <c r="AE152" i="40"/>
  <c r="F152" i="40" s="1"/>
  <c r="AA156" i="40"/>
  <c r="AB156" i="40"/>
  <c r="AC156" i="40"/>
  <c r="D156" i="40" s="1"/>
  <c r="AD156" i="40"/>
  <c r="B106" i="40"/>
  <c r="E106" i="40" s="1"/>
  <c r="B96" i="40"/>
  <c r="C144" i="40"/>
  <c r="E144" i="40" s="1"/>
  <c r="C10" i="40"/>
  <c r="E10" i="40" s="1"/>
  <c r="C96" i="40"/>
  <c r="AE151" i="40"/>
  <c r="F151" i="40" s="1"/>
  <c r="D151" i="40"/>
  <c r="C151" i="40" s="1"/>
  <c r="C141" i="40"/>
  <c r="B141" i="40"/>
  <c r="D153" i="40"/>
  <c r="D152" i="40"/>
  <c r="B152" i="40" s="1"/>
  <c r="D155" i="40"/>
  <c r="B155" i="40" s="1"/>
  <c r="B132" i="40"/>
  <c r="C132" i="40"/>
  <c r="C135" i="40"/>
  <c r="B143" i="40"/>
  <c r="E143" i="40" s="1"/>
  <c r="C133" i="40"/>
  <c r="E133" i="40" s="1"/>
  <c r="AE136" i="40"/>
  <c r="F136" i="40" s="1"/>
  <c r="B86" i="40"/>
  <c r="B145" i="40"/>
  <c r="C86" i="40"/>
  <c r="E135" i="40"/>
  <c r="C145" i="40"/>
  <c r="C116" i="40"/>
  <c r="E116" i="40" s="1"/>
  <c r="B131" i="40"/>
  <c r="E131" i="40" s="1"/>
  <c r="C20" i="40"/>
  <c r="E20" i="40" s="1"/>
  <c r="D154" i="40"/>
  <c r="C154" i="40" s="1"/>
  <c r="B134" i="40"/>
  <c r="E134" i="40" s="1"/>
  <c r="B136" i="40"/>
  <c r="C136" i="40"/>
  <c r="C146" i="40"/>
  <c r="B146" i="40"/>
  <c r="E146" i="40" l="1"/>
  <c r="AE156" i="40"/>
  <c r="F156" i="40" s="1"/>
  <c r="E96" i="40"/>
  <c r="E132" i="40"/>
  <c r="E86" i="40"/>
  <c r="E136" i="40"/>
  <c r="E141" i="40"/>
  <c r="B151" i="40"/>
  <c r="E151" i="40" s="1"/>
  <c r="C152" i="40"/>
  <c r="E152" i="40" s="1"/>
  <c r="B153" i="40"/>
  <c r="C153" i="40"/>
  <c r="C155" i="40"/>
  <c r="E155" i="40"/>
  <c r="B154" i="40"/>
  <c r="E154" i="40" s="1"/>
  <c r="C156" i="40"/>
  <c r="B156" i="40"/>
  <c r="E156" i="40" l="1"/>
  <c r="E153" i="40"/>
  <c r="B21" i="28"/>
  <c r="B8" i="28"/>
  <c r="B9" i="28"/>
  <c r="B10" i="28"/>
  <c r="B11" i="28"/>
  <c r="B12" i="28"/>
  <c r="B13" i="28"/>
  <c r="B14" i="28"/>
  <c r="B15" i="28"/>
  <c r="B7" i="28"/>
  <c r="F23" i="146" l="1"/>
  <c r="C1" i="146"/>
  <c r="B1" i="146"/>
  <c r="A1" i="146"/>
  <c r="C97" i="124"/>
  <c r="C55" i="124"/>
  <c r="C53" i="124"/>
  <c r="E96" i="124"/>
  <c r="C58" i="124"/>
  <c r="C57" i="124"/>
  <c r="E97" i="124"/>
  <c r="C96" i="124"/>
  <c r="E94" i="124"/>
  <c r="C54" i="124"/>
  <c r="C94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H93" i="146" l="1"/>
  <c r="H117" i="146"/>
  <c r="I93" i="146" l="1"/>
  <c r="I117" i="146"/>
  <c r="P9" i="48"/>
  <c r="I32" i="64"/>
  <c r="C15" i="48"/>
  <c r="C104" i="124"/>
  <c r="L89" i="13"/>
  <c r="F144" i="48"/>
  <c r="F13" i="13"/>
  <c r="C74" i="61"/>
  <c r="Q7" i="13"/>
  <c r="J94" i="62"/>
  <c r="H87" i="13"/>
  <c r="P35" i="13"/>
  <c r="O24" i="13"/>
  <c r="E42" i="61"/>
  <c r="Q104" i="48"/>
  <c r="L69" i="124"/>
  <c r="U22" i="10"/>
  <c r="A13" i="44"/>
  <c r="O135" i="48"/>
  <c r="J151" i="48"/>
  <c r="O84" i="62"/>
  <c r="H83" i="13"/>
  <c r="F183" i="48"/>
  <c r="C47" i="10"/>
  <c r="Q28" i="48"/>
  <c r="O53" i="62"/>
  <c r="Q112" i="13"/>
  <c r="H51" i="62"/>
  <c r="H135" i="13"/>
  <c r="C9" i="61"/>
  <c r="A55" i="62"/>
  <c r="O25" i="62"/>
  <c r="D126" i="61"/>
  <c r="P27" i="13"/>
  <c r="D130" i="61"/>
  <c r="O88" i="13"/>
  <c r="O63" i="48"/>
  <c r="O149" i="62"/>
  <c r="C12" i="13"/>
  <c r="A32" i="48"/>
  <c r="B30" i="14"/>
  <c r="N83" i="48"/>
  <c r="C192" i="48"/>
  <c r="A23" i="62"/>
  <c r="P88" i="48"/>
  <c r="A24" i="13"/>
  <c r="B27" i="52"/>
  <c r="F153" i="13"/>
  <c r="C131" i="13"/>
  <c r="F6" i="145"/>
  <c r="G30" i="10"/>
  <c r="B5" i="61"/>
  <c r="Q3" i="62"/>
  <c r="J46" i="10"/>
  <c r="A70" i="48"/>
  <c r="C41" i="61"/>
  <c r="H70" i="124"/>
  <c r="J24" i="62"/>
  <c r="N33" i="124"/>
  <c r="D30" i="10"/>
  <c r="L10" i="10"/>
  <c r="D33" i="124"/>
  <c r="F132" i="62"/>
  <c r="A131" i="62"/>
  <c r="A106" i="48"/>
  <c r="S32" i="10"/>
  <c r="D115" i="61"/>
  <c r="D71" i="124"/>
  <c r="F23" i="145"/>
  <c r="C147" i="62"/>
  <c r="N27" i="13"/>
  <c r="C126" i="61"/>
  <c r="P148" i="62"/>
  <c r="D30" i="124"/>
  <c r="C86" i="62"/>
  <c r="C155" i="62"/>
  <c r="E27" i="145"/>
  <c r="A50" i="48"/>
  <c r="N134" i="48"/>
  <c r="J15" i="10"/>
  <c r="H50" i="13"/>
  <c r="P72" i="13"/>
  <c r="B28" i="64"/>
  <c r="D63" i="61"/>
  <c r="P50" i="62"/>
  <c r="L15" i="13"/>
  <c r="N124" i="13"/>
  <c r="C173" i="48"/>
  <c r="Q110" i="62"/>
  <c r="F69" i="62"/>
  <c r="A10" i="44"/>
  <c r="O50" i="48"/>
  <c r="B67" i="124"/>
  <c r="C94" i="61"/>
  <c r="O73" i="13"/>
  <c r="N29" i="62"/>
  <c r="C11" i="62"/>
  <c r="Q14" i="10"/>
  <c r="B8" i="63"/>
  <c r="N189" i="48"/>
  <c r="Q85" i="62"/>
  <c r="J11" i="48"/>
  <c r="E140" i="61"/>
  <c r="A115" i="62"/>
  <c r="F112" i="48"/>
  <c r="P34" i="48"/>
  <c r="H128" i="13"/>
  <c r="O124" i="13"/>
  <c r="K4" i="14"/>
  <c r="Q70" i="62"/>
  <c r="J14" i="10"/>
  <c r="M69" i="124"/>
  <c r="D127" i="61"/>
  <c r="J48" i="62"/>
  <c r="A11" i="13"/>
  <c r="O175" i="48"/>
  <c r="D24" i="44"/>
  <c r="H9" i="14"/>
  <c r="B8" i="61"/>
  <c r="L43" i="13"/>
  <c r="B5" i="64"/>
  <c r="A166" i="48"/>
  <c r="D5" i="64"/>
  <c r="C127" i="61"/>
  <c r="F48" i="10"/>
  <c r="T104" i="124"/>
  <c r="R24" i="10"/>
  <c r="L34" i="62"/>
  <c r="L48" i="48"/>
  <c r="C126" i="62"/>
  <c r="O85" i="62"/>
  <c r="C10" i="14"/>
  <c r="D105" i="61"/>
  <c r="J65" i="13"/>
  <c r="T32" i="10"/>
  <c r="P112" i="13"/>
  <c r="D10" i="64"/>
  <c r="E7" i="61"/>
  <c r="Q66" i="48"/>
  <c r="L32" i="124"/>
  <c r="A73" i="13"/>
  <c r="B70" i="124"/>
  <c r="P70" i="62"/>
  <c r="H6" i="62"/>
  <c r="L83" i="48"/>
  <c r="N15" i="10"/>
  <c r="J33" i="64"/>
  <c r="C27" i="62"/>
  <c r="H28" i="48"/>
  <c r="O50" i="10"/>
  <c r="N183" i="48"/>
  <c r="H210" i="48"/>
  <c r="H94" i="48"/>
  <c r="L5" i="62"/>
  <c r="F145" i="62"/>
  <c r="C4" i="14"/>
  <c r="L163" i="48"/>
  <c r="L125" i="13"/>
  <c r="A175" i="48"/>
  <c r="A46" i="48"/>
  <c r="H104" i="13"/>
  <c r="F89" i="13"/>
  <c r="P153" i="62"/>
  <c r="Q35" i="62"/>
  <c r="P32" i="64"/>
  <c r="D125" i="61"/>
  <c r="L33" i="64"/>
  <c r="Q113" i="13"/>
  <c r="C7" i="44"/>
  <c r="F24" i="48"/>
  <c r="E8" i="14"/>
  <c r="L144" i="13"/>
  <c r="D65" i="124"/>
  <c r="G5" i="64"/>
  <c r="J32" i="62"/>
  <c r="E26" i="10"/>
  <c r="O66" i="62"/>
  <c r="H187" i="48"/>
  <c r="U4" i="10"/>
  <c r="H89" i="13"/>
  <c r="F111" i="13"/>
  <c r="P28" i="48"/>
  <c r="F89" i="62"/>
  <c r="E12" i="10"/>
  <c r="L12" i="48"/>
  <c r="C41" i="145"/>
  <c r="N150" i="48"/>
  <c r="C29" i="48"/>
  <c r="C90" i="62"/>
  <c r="C65" i="48"/>
  <c r="F32" i="64"/>
  <c r="I68" i="124"/>
  <c r="P48" i="13"/>
  <c r="H31" i="48"/>
  <c r="F5" i="14"/>
  <c r="O115" i="62"/>
  <c r="B7" i="14"/>
  <c r="N65" i="13"/>
  <c r="P47" i="62"/>
  <c r="N46" i="10"/>
  <c r="P30" i="48"/>
  <c r="C18" i="64"/>
  <c r="A65" i="48"/>
  <c r="Q55" i="13"/>
  <c r="O174" i="48"/>
  <c r="H14" i="48"/>
  <c r="H212" i="48"/>
  <c r="N67" i="13"/>
  <c r="F110" i="48"/>
  <c r="E47" i="10"/>
  <c r="C140" i="61"/>
  <c r="P30" i="10"/>
  <c r="C5" i="62"/>
  <c r="O86" i="48"/>
  <c r="E29" i="61"/>
  <c r="O52" i="62"/>
  <c r="P11" i="13"/>
  <c r="H34" i="62"/>
  <c r="P49" i="62"/>
  <c r="L133" i="13"/>
  <c r="W48" i="10"/>
  <c r="C169" i="48"/>
  <c r="C11" i="145"/>
  <c r="N28" i="62"/>
  <c r="N83" i="13"/>
  <c r="J14" i="13"/>
  <c r="P27" i="62"/>
  <c r="N31" i="48"/>
  <c r="N28" i="13"/>
  <c r="F166" i="48"/>
  <c r="D95" i="61"/>
  <c r="R31" i="124"/>
  <c r="I66" i="124"/>
  <c r="F35" i="48"/>
  <c r="C91" i="48"/>
  <c r="D8" i="145"/>
  <c r="H65" i="124"/>
  <c r="Q84" i="13"/>
  <c r="E55" i="124"/>
  <c r="D17" i="44"/>
  <c r="C12" i="44"/>
  <c r="P213" i="48"/>
  <c r="B31" i="61"/>
  <c r="K15" i="10"/>
  <c r="F194" i="48"/>
  <c r="C67" i="13"/>
  <c r="O152" i="62"/>
  <c r="H194" i="48"/>
  <c r="F3" i="63"/>
  <c r="A153" i="62"/>
  <c r="A15" i="44"/>
  <c r="J24" i="13"/>
  <c r="F25" i="48"/>
  <c r="A70" i="13"/>
  <c r="N9" i="13"/>
  <c r="J27" i="10"/>
  <c r="F92" i="62"/>
  <c r="O134" i="13"/>
  <c r="H29" i="10"/>
  <c r="C123" i="48"/>
  <c r="Q203" i="48"/>
  <c r="A84" i="48"/>
  <c r="A4" i="62"/>
  <c r="L29" i="62"/>
  <c r="D4" i="64"/>
  <c r="J114" i="62"/>
  <c r="C152" i="62"/>
  <c r="J67" i="13"/>
  <c r="A9" i="48"/>
  <c r="M29" i="64"/>
  <c r="P43" i="48"/>
  <c r="E32" i="61"/>
  <c r="O12" i="48"/>
  <c r="C35" i="145"/>
  <c r="J90" i="13"/>
  <c r="A149" i="62"/>
  <c r="H50" i="48"/>
  <c r="A124" i="13"/>
  <c r="N33" i="13"/>
  <c r="F3" i="48"/>
  <c r="Q44" i="13"/>
  <c r="F4" i="62"/>
  <c r="O89" i="13"/>
  <c r="C146" i="13"/>
  <c r="A215" i="48"/>
  <c r="Q94" i="13"/>
  <c r="C42" i="145"/>
  <c r="C23" i="145"/>
  <c r="O4" i="13"/>
  <c r="A53" i="13"/>
  <c r="A24" i="44"/>
  <c r="E73" i="61"/>
  <c r="H148" i="13"/>
  <c r="F17" i="145"/>
  <c r="F49" i="10"/>
  <c r="P75" i="13"/>
  <c r="C17" i="145"/>
  <c r="H26" i="10"/>
  <c r="A147" i="62"/>
  <c r="C16" i="44"/>
  <c r="P151" i="48"/>
  <c r="O108" i="13"/>
  <c r="G108" i="124"/>
  <c r="B9" i="64"/>
  <c r="J28" i="64"/>
  <c r="P94" i="13"/>
  <c r="G65" i="124"/>
  <c r="F54" i="48"/>
  <c r="L34" i="124"/>
  <c r="F47" i="145"/>
  <c r="Q49" i="10"/>
  <c r="R9" i="124"/>
  <c r="F189" i="48"/>
  <c r="N95" i="48"/>
  <c r="N33" i="10"/>
  <c r="C81" i="61"/>
  <c r="E20" i="124"/>
  <c r="H64" i="48"/>
  <c r="C70" i="124"/>
  <c r="J126" i="62"/>
  <c r="C4" i="62"/>
  <c r="N27" i="48"/>
  <c r="P153" i="13"/>
  <c r="D47" i="145"/>
  <c r="O55" i="62"/>
  <c r="F3" i="62"/>
  <c r="A4" i="13"/>
  <c r="D45" i="10"/>
  <c r="P9" i="62"/>
  <c r="Q54" i="48"/>
  <c r="Q40" i="10"/>
  <c r="D42" i="10"/>
  <c r="U7" i="10"/>
  <c r="Q27" i="10"/>
  <c r="U26" i="10"/>
  <c r="H192" i="48"/>
  <c r="H14" i="62"/>
  <c r="O46" i="10"/>
  <c r="F132" i="13"/>
  <c r="C17" i="44"/>
  <c r="O9" i="10"/>
  <c r="F149" i="13"/>
  <c r="P32" i="10"/>
  <c r="Q143" i="13"/>
  <c r="L21" i="10"/>
  <c r="H50" i="62"/>
  <c r="L110" i="13"/>
  <c r="S104" i="124"/>
  <c r="S33" i="124"/>
  <c r="C35" i="48"/>
  <c r="F112" i="13"/>
  <c r="C44" i="145"/>
  <c r="A104" i="48"/>
  <c r="H29" i="13"/>
  <c r="H15" i="48"/>
  <c r="O31" i="10"/>
  <c r="C29" i="61"/>
  <c r="J32" i="48"/>
  <c r="O33" i="62"/>
  <c r="H69" i="62"/>
  <c r="F41" i="145"/>
  <c r="N8" i="62"/>
  <c r="C72" i="48"/>
  <c r="Q106" i="13"/>
  <c r="F108" i="48"/>
  <c r="Q208" i="48"/>
  <c r="J105" i="13"/>
  <c r="A18" i="44"/>
  <c r="O169" i="48"/>
  <c r="E7" i="63"/>
  <c r="A125" i="48"/>
  <c r="O86" i="13"/>
  <c r="H8" i="64"/>
  <c r="P23" i="62"/>
  <c r="H123" i="13"/>
  <c r="K9" i="14"/>
  <c r="B28" i="61"/>
  <c r="J86" i="13"/>
  <c r="J151" i="13"/>
  <c r="H131" i="62"/>
  <c r="F135" i="48"/>
  <c r="Q64" i="62"/>
  <c r="L128" i="62"/>
  <c r="O67" i="62"/>
  <c r="F4" i="145"/>
  <c r="J11" i="10"/>
  <c r="Q13" i="48"/>
  <c r="D20" i="61"/>
  <c r="R31" i="10"/>
  <c r="J75" i="62"/>
  <c r="C33" i="10"/>
  <c r="B54" i="61"/>
  <c r="L29" i="48"/>
  <c r="P65" i="13"/>
  <c r="Q31" i="64"/>
  <c r="P32" i="48"/>
  <c r="E28" i="61"/>
  <c r="B27" i="61"/>
  <c r="D27" i="61"/>
  <c r="C106" i="48"/>
  <c r="O15" i="13"/>
  <c r="L33" i="124"/>
  <c r="E75" i="61"/>
  <c r="D42" i="61"/>
  <c r="J46" i="13"/>
  <c r="P129" i="13"/>
  <c r="Q144" i="62"/>
  <c r="C48" i="61"/>
  <c r="F144" i="13"/>
  <c r="H33" i="48"/>
  <c r="L154" i="48"/>
  <c r="C5" i="145"/>
  <c r="E43" i="10"/>
  <c r="D48" i="61"/>
  <c r="O6" i="10"/>
  <c r="L27" i="13"/>
  <c r="P88" i="13"/>
  <c r="C3" i="145"/>
  <c r="B70" i="61"/>
  <c r="N53" i="62"/>
  <c r="C6" i="124"/>
  <c r="N91" i="48"/>
  <c r="H115" i="62"/>
  <c r="D5" i="10"/>
  <c r="F9" i="10"/>
  <c r="P86" i="13"/>
  <c r="Q30" i="48"/>
  <c r="A31" i="62"/>
  <c r="J111" i="13"/>
  <c r="L4" i="14"/>
  <c r="H155" i="62"/>
  <c r="D83" i="61"/>
  <c r="J92" i="62"/>
  <c r="J204" i="48"/>
  <c r="E18" i="61"/>
  <c r="P7" i="10"/>
  <c r="P12" i="48"/>
  <c r="O109" i="62"/>
  <c r="P124" i="13"/>
  <c r="F14" i="10"/>
  <c r="B29" i="124"/>
  <c r="W49" i="10"/>
  <c r="D107" i="61"/>
  <c r="J127" i="48"/>
  <c r="N68" i="48"/>
  <c r="D106" i="124"/>
  <c r="L128" i="48"/>
  <c r="J27" i="48"/>
  <c r="H48" i="62"/>
  <c r="C7" i="64"/>
  <c r="J149" i="62"/>
  <c r="H108" i="48"/>
  <c r="M3" i="10"/>
  <c r="F47" i="48"/>
  <c r="G28" i="10"/>
  <c r="A53" i="62"/>
  <c r="O7" i="62"/>
  <c r="L50" i="13"/>
  <c r="I3" i="64"/>
  <c r="A133" i="62"/>
  <c r="A93" i="62"/>
  <c r="T5" i="10"/>
  <c r="B119" i="61"/>
  <c r="F45" i="62"/>
  <c r="O69" i="13"/>
  <c r="H9" i="62"/>
  <c r="A129" i="48"/>
  <c r="C106" i="62"/>
  <c r="B31" i="124"/>
  <c r="O32" i="13"/>
  <c r="O29" i="10"/>
  <c r="P131" i="13"/>
  <c r="Q65" i="13"/>
  <c r="J144" i="62"/>
  <c r="N127" i="62"/>
  <c r="B20" i="124"/>
  <c r="H52" i="13"/>
  <c r="L169" i="48"/>
  <c r="T108" i="124"/>
  <c r="C5" i="14"/>
  <c r="C34" i="124"/>
  <c r="F74" i="13"/>
  <c r="H146" i="62"/>
  <c r="A15" i="62"/>
  <c r="Q193" i="48"/>
  <c r="E16" i="61"/>
  <c r="G32" i="124"/>
  <c r="Q3" i="13"/>
  <c r="L66" i="124"/>
  <c r="Q134" i="13"/>
  <c r="A192" i="48"/>
  <c r="M32" i="124"/>
  <c r="C92" i="13"/>
  <c r="F24" i="145"/>
  <c r="O33" i="13"/>
  <c r="C112" i="13"/>
  <c r="J106" i="62"/>
  <c r="J88" i="62"/>
  <c r="Q87" i="62"/>
  <c r="R13" i="10"/>
  <c r="U51" i="10"/>
  <c r="Q5" i="48"/>
  <c r="L212" i="48"/>
  <c r="Q110" i="48"/>
  <c r="O127" i="48"/>
  <c r="O7" i="48"/>
  <c r="N23" i="48"/>
  <c r="J8" i="62"/>
  <c r="L13" i="62"/>
  <c r="O74" i="62"/>
  <c r="L134" i="13"/>
  <c r="H26" i="13"/>
  <c r="B19" i="52"/>
  <c r="B8" i="52"/>
  <c r="I15" i="10"/>
  <c r="N133" i="48"/>
  <c r="F50" i="62"/>
  <c r="N123" i="62"/>
  <c r="P143" i="48"/>
  <c r="Q29" i="62"/>
  <c r="P110" i="48"/>
  <c r="D81" i="61"/>
  <c r="P31" i="62"/>
  <c r="A87" i="13"/>
  <c r="J31" i="64"/>
  <c r="A132" i="62"/>
  <c r="E86" i="61"/>
  <c r="T27" i="10"/>
  <c r="C73" i="13"/>
  <c r="P63" i="62"/>
  <c r="B19" i="61"/>
  <c r="N5" i="48"/>
  <c r="C40" i="145"/>
  <c r="F215" i="48"/>
  <c r="E109" i="61"/>
  <c r="J125" i="62"/>
  <c r="Q104" i="62"/>
  <c r="S26" i="10"/>
  <c r="P40" i="10"/>
  <c r="L112" i="62"/>
  <c r="U12" i="10"/>
  <c r="N54" i="62"/>
  <c r="F54" i="13"/>
  <c r="F69" i="48"/>
  <c r="Q126" i="13"/>
  <c r="T24" i="10"/>
  <c r="B41" i="61"/>
  <c r="L155" i="62"/>
  <c r="P109" i="13"/>
  <c r="N155" i="13"/>
  <c r="C85" i="13"/>
  <c r="F52" i="48"/>
  <c r="P212" i="48"/>
  <c r="H45" i="62"/>
  <c r="T66" i="124"/>
  <c r="H145" i="48"/>
  <c r="D30" i="61"/>
  <c r="C32" i="52"/>
  <c r="Q7" i="10"/>
  <c r="P14" i="13"/>
  <c r="J14" i="44"/>
  <c r="D110" i="124"/>
  <c r="N34" i="13"/>
  <c r="O155" i="48"/>
  <c r="H31" i="124"/>
  <c r="C31" i="48"/>
  <c r="J90" i="48"/>
  <c r="L113" i="62"/>
  <c r="O33" i="48"/>
  <c r="J65" i="48"/>
  <c r="A204" i="48"/>
  <c r="C203" i="48"/>
  <c r="E10" i="14"/>
  <c r="J110" i="13"/>
  <c r="N92" i="62"/>
  <c r="F107" i="48"/>
  <c r="I30" i="64"/>
  <c r="D137" i="61"/>
  <c r="O45" i="62"/>
  <c r="C20" i="124"/>
  <c r="L51" i="10"/>
  <c r="B137" i="61"/>
  <c r="B108" i="61"/>
  <c r="P28" i="13"/>
  <c r="C86" i="61"/>
  <c r="H55" i="48"/>
  <c r="E41" i="61"/>
  <c r="S67" i="124"/>
  <c r="N191" i="48"/>
  <c r="J3" i="48"/>
  <c r="E96" i="61"/>
  <c r="J89" i="13"/>
  <c r="Q127" i="48"/>
  <c r="F70" i="62"/>
  <c r="J192" i="48"/>
  <c r="P125" i="13"/>
  <c r="E11" i="63"/>
  <c r="F29" i="13"/>
  <c r="I70" i="124"/>
  <c r="F63" i="13"/>
  <c r="F65" i="62"/>
  <c r="F114" i="48"/>
  <c r="A126" i="62"/>
  <c r="R7" i="124"/>
  <c r="P29" i="64"/>
  <c r="D50" i="61"/>
  <c r="J103" i="48"/>
  <c r="D40" i="61"/>
  <c r="K27" i="10"/>
  <c r="J29" i="10"/>
  <c r="P28" i="10"/>
  <c r="P152" i="13"/>
  <c r="A91" i="48"/>
  <c r="P74" i="13"/>
  <c r="E53" i="124"/>
  <c r="J13" i="62"/>
  <c r="Q148" i="62"/>
  <c r="L28" i="48"/>
  <c r="G31" i="124"/>
  <c r="C76" i="61"/>
  <c r="S32" i="124"/>
  <c r="N105" i="124"/>
  <c r="N5" i="62"/>
  <c r="J35" i="48"/>
  <c r="C85" i="62"/>
  <c r="N34" i="64"/>
  <c r="H24" i="62"/>
  <c r="Q23" i="48"/>
  <c r="D64" i="61"/>
  <c r="Q4" i="13"/>
  <c r="E137" i="61"/>
  <c r="P108" i="48"/>
  <c r="F21" i="10"/>
  <c r="B32" i="52"/>
  <c r="L143" i="48"/>
  <c r="E30" i="145"/>
  <c r="N195" i="48"/>
  <c r="F65" i="13"/>
  <c r="B104" i="124"/>
  <c r="J112" i="62"/>
  <c r="B71" i="124"/>
  <c r="D26" i="61"/>
  <c r="O194" i="48"/>
  <c r="P29" i="13"/>
  <c r="L52" i="13"/>
  <c r="O34" i="62"/>
  <c r="E131" i="61"/>
  <c r="E36" i="145"/>
  <c r="P50" i="48"/>
  <c r="Q148" i="13"/>
  <c r="J148" i="62"/>
  <c r="H31" i="62"/>
  <c r="F51" i="62"/>
  <c r="C21" i="145"/>
  <c r="C15" i="61"/>
  <c r="J49" i="10"/>
  <c r="H90" i="62"/>
  <c r="Q95" i="13"/>
  <c r="D37" i="61"/>
  <c r="E9" i="145"/>
  <c r="Q12" i="10"/>
  <c r="A150" i="48"/>
  <c r="H13" i="62"/>
  <c r="J16" i="44"/>
  <c r="H43" i="62"/>
  <c r="C119" i="61"/>
  <c r="J70" i="48"/>
  <c r="A85" i="13"/>
  <c r="M33" i="124"/>
  <c r="L12" i="10"/>
  <c r="N135" i="13"/>
  <c r="R43" i="10"/>
  <c r="O103" i="62"/>
  <c r="A109" i="62"/>
  <c r="H3" i="10"/>
  <c r="G110" i="124"/>
  <c r="L63" i="48"/>
  <c r="A110" i="62"/>
  <c r="K46" i="10"/>
  <c r="J70" i="62"/>
  <c r="M27" i="10"/>
  <c r="H105" i="13"/>
  <c r="F14" i="48"/>
  <c r="C108" i="124"/>
  <c r="L40" i="10"/>
  <c r="E95" i="61"/>
  <c r="A5" i="44"/>
  <c r="L65" i="13"/>
  <c r="B40" i="61"/>
  <c r="N29" i="10"/>
  <c r="C21" i="61"/>
  <c r="H53" i="62"/>
  <c r="L108" i="48"/>
  <c r="C45" i="10"/>
  <c r="F4" i="14"/>
  <c r="O106" i="13"/>
  <c r="E15" i="61"/>
  <c r="J5" i="48"/>
  <c r="H105" i="124"/>
  <c r="O87" i="62"/>
  <c r="C29" i="145"/>
  <c r="N70" i="124"/>
  <c r="G14" i="10"/>
  <c r="H85" i="13"/>
  <c r="Q115" i="48"/>
  <c r="E17" i="145"/>
  <c r="G105" i="124"/>
  <c r="E43" i="61"/>
  <c r="C111" i="13"/>
  <c r="Q7" i="48"/>
  <c r="A31" i="13"/>
  <c r="R5" i="10"/>
  <c r="C127" i="48"/>
  <c r="A50" i="13"/>
  <c r="C129" i="13"/>
  <c r="Q33" i="64"/>
  <c r="L105" i="62"/>
  <c r="P90" i="13"/>
  <c r="F34" i="145"/>
  <c r="H12" i="13"/>
  <c r="N52" i="62"/>
  <c r="F104" i="48"/>
  <c r="N154" i="13"/>
  <c r="B93" i="61"/>
  <c r="N9" i="48"/>
  <c r="Q134" i="48"/>
  <c r="P188" i="48"/>
  <c r="E16" i="145"/>
  <c r="E7" i="14"/>
  <c r="C6" i="61"/>
  <c r="C109" i="61"/>
  <c r="H45" i="48"/>
  <c r="F3" i="13"/>
  <c r="G34" i="64"/>
  <c r="H42" i="10"/>
  <c r="K8" i="14"/>
  <c r="F9" i="63"/>
  <c r="J47" i="62"/>
  <c r="N10" i="10"/>
  <c r="H146" i="48"/>
  <c r="H34" i="48"/>
  <c r="L135" i="13"/>
  <c r="L6" i="14"/>
  <c r="P26" i="48"/>
  <c r="N114" i="62"/>
  <c r="C104" i="48"/>
  <c r="H32" i="64"/>
  <c r="J111" i="48"/>
  <c r="C3" i="62"/>
  <c r="F55" i="48"/>
  <c r="H24" i="44"/>
  <c r="P206" i="48"/>
  <c r="N72" i="48"/>
  <c r="D141" i="61"/>
  <c r="L12" i="14"/>
  <c r="H24" i="48"/>
  <c r="O55" i="13"/>
  <c r="F6" i="64"/>
  <c r="C23" i="13"/>
  <c r="O30" i="48"/>
  <c r="O7" i="13"/>
  <c r="I33" i="124"/>
  <c r="I13" i="10"/>
  <c r="H44" i="62"/>
  <c r="A7" i="48"/>
  <c r="G67" i="124"/>
  <c r="N55" i="48"/>
  <c r="P45" i="13"/>
  <c r="Q32" i="62"/>
  <c r="A6" i="13"/>
  <c r="F33" i="62"/>
  <c r="E45" i="145"/>
  <c r="H207" i="48"/>
  <c r="P44" i="13"/>
  <c r="C14" i="10"/>
  <c r="N90" i="48"/>
  <c r="F8" i="10"/>
  <c r="J87" i="62"/>
  <c r="N164" i="48"/>
  <c r="B75" i="61"/>
  <c r="N207" i="48"/>
  <c r="H7" i="62"/>
  <c r="J21" i="44"/>
  <c r="C70" i="61"/>
  <c r="Q6" i="10"/>
  <c r="A33" i="13"/>
  <c r="A135" i="13"/>
  <c r="C49" i="61"/>
  <c r="I41" i="10"/>
  <c r="L31" i="13"/>
  <c r="H95" i="62"/>
  <c r="J188" i="48"/>
  <c r="J126" i="48"/>
  <c r="C117" i="61"/>
  <c r="O133" i="13"/>
  <c r="I30" i="14"/>
  <c r="C38" i="61"/>
  <c r="J132" i="13"/>
  <c r="F6" i="13"/>
  <c r="P34" i="13"/>
  <c r="J75" i="48"/>
  <c r="Q214" i="48"/>
  <c r="C43" i="62"/>
  <c r="C190" i="48"/>
  <c r="H6" i="44"/>
  <c r="J89" i="48"/>
  <c r="L127" i="62"/>
  <c r="C146" i="62"/>
  <c r="Q6" i="13"/>
  <c r="P4" i="10"/>
  <c r="O147" i="62"/>
  <c r="O108" i="48"/>
  <c r="P191" i="48"/>
  <c r="L31" i="64"/>
  <c r="A75" i="48"/>
  <c r="H133" i="13"/>
  <c r="L51" i="62"/>
  <c r="P49" i="13"/>
  <c r="C43" i="13"/>
  <c r="N72" i="13"/>
  <c r="C97" i="61"/>
  <c r="O89" i="48"/>
  <c r="Q5" i="62"/>
  <c r="Q12" i="48"/>
  <c r="J93" i="62"/>
  <c r="Q51" i="62"/>
  <c r="P110" i="13"/>
  <c r="Q153" i="13"/>
  <c r="Q25" i="10"/>
  <c r="J8" i="13"/>
  <c r="Q46" i="13"/>
  <c r="L49" i="13"/>
  <c r="N3" i="10"/>
  <c r="P85" i="62"/>
  <c r="E72" i="61"/>
  <c r="D9" i="63"/>
  <c r="J48" i="10"/>
  <c r="C106" i="13"/>
  <c r="L8" i="14"/>
  <c r="L44" i="13"/>
  <c r="F7" i="63"/>
  <c r="B4" i="52"/>
  <c r="E9" i="61"/>
  <c r="N108" i="48"/>
  <c r="L151" i="13"/>
  <c r="C67" i="62"/>
  <c r="J133" i="62"/>
  <c r="J92" i="13"/>
  <c r="L53" i="13"/>
  <c r="C47" i="145"/>
  <c r="C132" i="62"/>
  <c r="A69" i="13"/>
  <c r="C24" i="52"/>
  <c r="O128" i="48"/>
  <c r="B96" i="124"/>
  <c r="D33" i="145"/>
  <c r="F9" i="145"/>
  <c r="P5" i="48"/>
  <c r="D24" i="145"/>
  <c r="D52" i="61"/>
  <c r="G3" i="64"/>
  <c r="L30" i="14"/>
  <c r="I8" i="64"/>
  <c r="B104" i="61"/>
  <c r="O54" i="13"/>
  <c r="D3" i="63"/>
  <c r="C10" i="10"/>
  <c r="E4" i="63"/>
  <c r="A109" i="48"/>
  <c r="P154" i="13"/>
  <c r="U14" i="10"/>
  <c r="P115" i="48"/>
  <c r="H7" i="48"/>
  <c r="C8" i="10"/>
  <c r="C144" i="62"/>
  <c r="P205" i="48"/>
  <c r="F108" i="13"/>
  <c r="F13" i="48"/>
  <c r="J148" i="13"/>
  <c r="F8" i="64"/>
  <c r="C65" i="61"/>
  <c r="C62" i="61"/>
  <c r="L33" i="48"/>
  <c r="N12" i="62"/>
  <c r="J124" i="13"/>
  <c r="E40" i="145"/>
  <c r="Q125" i="48"/>
  <c r="F207" i="48"/>
  <c r="A65" i="13"/>
  <c r="T107" i="124"/>
  <c r="C5" i="48"/>
  <c r="H68" i="62"/>
  <c r="C3" i="10"/>
  <c r="B61" i="61"/>
  <c r="F87" i="62"/>
  <c r="J95" i="48"/>
  <c r="Q129" i="13"/>
  <c r="N70" i="62"/>
  <c r="Q71" i="62"/>
  <c r="Q13" i="62"/>
  <c r="N23" i="10"/>
  <c r="G69" i="124"/>
  <c r="N214" i="48"/>
  <c r="F26" i="10"/>
  <c r="A152" i="13"/>
  <c r="E19" i="61"/>
  <c r="A51" i="62"/>
  <c r="B63" i="61"/>
  <c r="J107" i="13"/>
  <c r="N104" i="124"/>
  <c r="F10" i="145"/>
  <c r="O151" i="62"/>
  <c r="C125" i="61"/>
  <c r="O152" i="13"/>
  <c r="P32" i="62"/>
  <c r="P129" i="62"/>
  <c r="J23" i="48"/>
  <c r="O49" i="62"/>
  <c r="P34" i="64"/>
  <c r="H131" i="48"/>
  <c r="D3" i="10"/>
  <c r="E18" i="145"/>
  <c r="E115" i="61"/>
  <c r="L46" i="48"/>
  <c r="N112" i="13"/>
  <c r="F14" i="62"/>
  <c r="C11" i="124"/>
  <c r="D128" i="61"/>
  <c r="A153" i="48"/>
  <c r="I4" i="14"/>
  <c r="C50" i="13"/>
  <c r="C145" i="48"/>
  <c r="H86" i="13"/>
  <c r="E37" i="61"/>
  <c r="G41" i="10"/>
  <c r="J30" i="64"/>
  <c r="D36" i="145"/>
  <c r="L12" i="13"/>
  <c r="H5" i="62"/>
  <c r="P64" i="62"/>
  <c r="F50" i="13"/>
  <c r="K7" i="10"/>
  <c r="H74" i="48"/>
  <c r="C87" i="13"/>
  <c r="D5" i="63"/>
  <c r="Q49" i="13"/>
  <c r="C72" i="61"/>
  <c r="C7" i="145"/>
  <c r="C45" i="13"/>
  <c r="O90" i="13"/>
  <c r="P53" i="48"/>
  <c r="N145" i="48"/>
  <c r="L11" i="10"/>
  <c r="Q30" i="10"/>
  <c r="F173" i="48"/>
  <c r="K9" i="10"/>
  <c r="F73" i="48"/>
  <c r="P127" i="48"/>
  <c r="F69" i="13"/>
  <c r="C25" i="48"/>
  <c r="D42" i="145"/>
  <c r="L195" i="48"/>
  <c r="F25" i="62"/>
  <c r="P175" i="48"/>
  <c r="I108" i="124"/>
  <c r="L145" i="48"/>
  <c r="H25" i="13"/>
  <c r="B39" i="61"/>
  <c r="F42" i="145"/>
  <c r="K8" i="10"/>
  <c r="A10" i="62"/>
  <c r="E9" i="10"/>
  <c r="P207" i="48"/>
  <c r="A83" i="13"/>
  <c r="H29" i="64"/>
  <c r="J12" i="62"/>
  <c r="A144" i="13"/>
  <c r="C6" i="145"/>
  <c r="F64" i="13"/>
  <c r="O163" i="48"/>
  <c r="L6" i="10"/>
  <c r="H14" i="10"/>
  <c r="H153" i="48"/>
  <c r="C128" i="61"/>
  <c r="U24" i="10"/>
  <c r="H104" i="62"/>
  <c r="N149" i="62"/>
  <c r="J109" i="62"/>
  <c r="L67" i="124"/>
  <c r="J7" i="44"/>
  <c r="N29" i="48"/>
  <c r="C3" i="63"/>
  <c r="Q48" i="62"/>
  <c r="S52" i="10"/>
  <c r="H63" i="13"/>
  <c r="P69" i="13"/>
  <c r="F154" i="13"/>
  <c r="B39" i="52"/>
  <c r="E32" i="10"/>
  <c r="L106" i="13"/>
  <c r="L54" i="13"/>
  <c r="Q131" i="48"/>
  <c r="Q91" i="48"/>
  <c r="Q192" i="48"/>
  <c r="E6" i="145"/>
  <c r="L75" i="13"/>
  <c r="O33" i="10"/>
  <c r="A26" i="48"/>
  <c r="P54" i="48"/>
  <c r="L14" i="62"/>
  <c r="L203" i="48"/>
  <c r="F66" i="62"/>
  <c r="B114" i="61"/>
  <c r="H126" i="13"/>
  <c r="J94" i="48"/>
  <c r="C5" i="64"/>
  <c r="P70" i="48"/>
  <c r="P90" i="62"/>
  <c r="H204" i="48"/>
  <c r="O127" i="13"/>
  <c r="C29" i="10"/>
  <c r="C21" i="10"/>
  <c r="C4" i="63"/>
  <c r="A47" i="62"/>
  <c r="C111" i="62"/>
  <c r="O149" i="48"/>
  <c r="A4" i="48"/>
  <c r="D29" i="124"/>
  <c r="Q114" i="13"/>
  <c r="C5" i="63"/>
  <c r="N131" i="48"/>
  <c r="C107" i="48"/>
  <c r="H143" i="48"/>
  <c r="O28" i="62"/>
  <c r="F133" i="13"/>
  <c r="C16" i="145"/>
  <c r="N125" i="13"/>
  <c r="L28" i="62"/>
  <c r="R11" i="10"/>
  <c r="P33" i="13"/>
  <c r="C24" i="62"/>
  <c r="P28" i="62"/>
  <c r="H28" i="64"/>
  <c r="J23" i="44"/>
  <c r="C26" i="48"/>
  <c r="J69" i="48"/>
  <c r="A109" i="13"/>
  <c r="A11" i="62"/>
  <c r="F27" i="48"/>
  <c r="H16" i="44"/>
  <c r="N125" i="48"/>
  <c r="P133" i="48"/>
  <c r="C7" i="124"/>
  <c r="C7" i="48"/>
  <c r="F90" i="13"/>
  <c r="Q9" i="62"/>
  <c r="D11" i="44"/>
  <c r="J53" i="62"/>
  <c r="J30" i="10"/>
  <c r="D68" i="124"/>
  <c r="A47" i="48"/>
  <c r="D85" i="61"/>
  <c r="O11" i="13"/>
  <c r="O47" i="10"/>
  <c r="B73" i="61"/>
  <c r="C69" i="62"/>
  <c r="C50" i="61"/>
  <c r="C7" i="13"/>
  <c r="G106" i="124"/>
  <c r="F35" i="13"/>
  <c r="O87" i="48"/>
  <c r="O34" i="48"/>
  <c r="U41" i="10"/>
  <c r="P126" i="62"/>
  <c r="J135" i="48"/>
  <c r="Q133" i="62"/>
  <c r="D28" i="61"/>
  <c r="L86" i="13"/>
  <c r="J89" i="62"/>
  <c r="P187" i="48"/>
  <c r="P73" i="62"/>
  <c r="P30" i="64"/>
  <c r="H189" i="48"/>
  <c r="F27" i="145"/>
  <c r="L70" i="62"/>
  <c r="Q25" i="48"/>
  <c r="U42" i="10"/>
  <c r="N151" i="62"/>
  <c r="E65" i="61"/>
  <c r="P124" i="62"/>
  <c r="F111" i="62"/>
  <c r="O15" i="62"/>
  <c r="A51" i="48"/>
  <c r="O69" i="62"/>
  <c r="G28" i="64"/>
  <c r="L113" i="48"/>
  <c r="O167" i="48"/>
  <c r="A111" i="62"/>
  <c r="D62" i="61"/>
  <c r="J10" i="48"/>
  <c r="Q43" i="62"/>
  <c r="F115" i="13"/>
  <c r="F47" i="10"/>
  <c r="E5" i="14"/>
  <c r="C104" i="62"/>
  <c r="N45" i="48"/>
  <c r="H53" i="48"/>
  <c r="F29" i="10"/>
  <c r="A106" i="13"/>
  <c r="Q151" i="62"/>
  <c r="J64" i="62"/>
  <c r="P95" i="48"/>
  <c r="E59" i="61"/>
  <c r="M25" i="10"/>
  <c r="H154" i="13"/>
  <c r="B120" i="61"/>
  <c r="N43" i="10"/>
  <c r="C4" i="145"/>
  <c r="F27" i="62"/>
  <c r="F30" i="145"/>
  <c r="H130" i="13"/>
  <c r="Q170" i="48"/>
  <c r="O109" i="13"/>
  <c r="F85" i="13"/>
  <c r="F34" i="13"/>
  <c r="J93" i="48"/>
  <c r="J172" i="48"/>
  <c r="L168" i="48"/>
  <c r="P87" i="62"/>
  <c r="Q28" i="62"/>
  <c r="L206" i="48"/>
  <c r="C26" i="10"/>
  <c r="H6" i="64"/>
  <c r="N51" i="10"/>
  <c r="H147" i="62"/>
  <c r="F26" i="62"/>
  <c r="H84" i="62"/>
  <c r="L63" i="62"/>
  <c r="H25" i="62"/>
  <c r="G31" i="64"/>
  <c r="H35" i="64"/>
  <c r="C127" i="13"/>
  <c r="N144" i="13"/>
  <c r="F35" i="64"/>
  <c r="F11" i="62"/>
  <c r="F152" i="62"/>
  <c r="L174" i="48"/>
  <c r="F128" i="13"/>
  <c r="A23" i="44"/>
  <c r="C204" i="48"/>
  <c r="K29" i="10"/>
  <c r="D11" i="10"/>
  <c r="H89" i="48"/>
  <c r="C83" i="13"/>
  <c r="O154" i="13"/>
  <c r="N70" i="13"/>
  <c r="N106" i="13"/>
  <c r="B8" i="124"/>
  <c r="B5" i="63"/>
  <c r="N90" i="13"/>
  <c r="P135" i="62"/>
  <c r="H104" i="124"/>
  <c r="B19" i="64"/>
  <c r="H46" i="13"/>
  <c r="A115" i="48"/>
  <c r="L47" i="10"/>
  <c r="P46" i="62"/>
  <c r="N65" i="62"/>
  <c r="Q89" i="13"/>
  <c r="H4" i="64"/>
  <c r="N11" i="10"/>
  <c r="E3" i="63"/>
  <c r="F88" i="48"/>
  <c r="Q15" i="48"/>
  <c r="S22" i="10"/>
  <c r="J27" i="13"/>
  <c r="N111" i="48"/>
  <c r="E51" i="10"/>
  <c r="E23" i="145"/>
  <c r="D46" i="145"/>
  <c r="J4" i="13"/>
  <c r="Q149" i="62"/>
  <c r="O13" i="48"/>
  <c r="L10" i="62"/>
  <c r="F134" i="13"/>
  <c r="A55" i="13"/>
  <c r="D136" i="61"/>
  <c r="C129" i="62"/>
  <c r="H114" i="48"/>
  <c r="L73" i="62"/>
  <c r="R6" i="124"/>
  <c r="P166" i="48"/>
  <c r="N69" i="48"/>
  <c r="D45" i="145"/>
  <c r="O104" i="48"/>
  <c r="H10" i="48"/>
  <c r="F87" i="48"/>
  <c r="E9" i="124"/>
  <c r="I8" i="14"/>
  <c r="Q6" i="48"/>
  <c r="C6" i="64"/>
  <c r="L68" i="62"/>
  <c r="C165" i="48"/>
  <c r="J134" i="48"/>
  <c r="R4" i="10"/>
  <c r="O15" i="48"/>
  <c r="T47" i="10"/>
  <c r="O147" i="48"/>
  <c r="A187" i="48"/>
  <c r="A75" i="13"/>
  <c r="Q172" i="48"/>
  <c r="C27" i="52"/>
  <c r="H63" i="62"/>
  <c r="Q153" i="62"/>
  <c r="O65" i="13"/>
  <c r="L104" i="13"/>
  <c r="A30" i="13"/>
  <c r="C15" i="145"/>
  <c r="N129" i="48"/>
  <c r="F87" i="13"/>
  <c r="A127" i="13"/>
  <c r="L146" i="13"/>
  <c r="B55" i="124"/>
  <c r="G46" i="10"/>
  <c r="F175" i="48"/>
  <c r="F48" i="48"/>
  <c r="J208" i="48"/>
  <c r="C115" i="62"/>
  <c r="Q55" i="62"/>
  <c r="J85" i="62"/>
  <c r="K34" i="64"/>
  <c r="C8" i="44"/>
  <c r="N213" i="48"/>
  <c r="O46" i="62"/>
  <c r="L135" i="48"/>
  <c r="C12" i="10"/>
  <c r="C16" i="124"/>
  <c r="F45" i="145"/>
  <c r="P109" i="62"/>
  <c r="V49" i="10"/>
  <c r="H10" i="44"/>
  <c r="N186" i="48"/>
  <c r="J151" i="62"/>
  <c r="O165" i="48"/>
  <c r="P51" i="13"/>
  <c r="R66" i="124"/>
  <c r="H22" i="44"/>
  <c r="E46" i="145"/>
  <c r="C144" i="13"/>
  <c r="C15" i="10"/>
  <c r="S105" i="124"/>
  <c r="L147" i="13"/>
  <c r="J12" i="10"/>
  <c r="J43" i="62"/>
  <c r="N13" i="10"/>
  <c r="F67" i="48"/>
  <c r="G10" i="64"/>
  <c r="G12" i="10"/>
  <c r="Q185" i="48"/>
  <c r="D32" i="61"/>
  <c r="P44" i="62"/>
  <c r="A29" i="48"/>
  <c r="P54" i="62"/>
  <c r="Q123" i="62"/>
  <c r="W43" i="10"/>
  <c r="Q35" i="48"/>
  <c r="D109" i="61"/>
  <c r="A46" i="62"/>
  <c r="H12" i="14"/>
  <c r="O43" i="13"/>
  <c r="F83" i="62"/>
  <c r="I12" i="10"/>
  <c r="B3" i="63"/>
  <c r="L107" i="124"/>
  <c r="C16" i="64"/>
  <c r="H108" i="62"/>
  <c r="J167" i="48"/>
  <c r="O128" i="13"/>
  <c r="D9" i="145"/>
  <c r="F64" i="48"/>
  <c r="Q32" i="13"/>
  <c r="F5" i="62"/>
  <c r="Q45" i="62"/>
  <c r="O164" i="48"/>
  <c r="E5" i="61"/>
  <c r="C130" i="61"/>
  <c r="K12" i="14"/>
  <c r="S5" i="10"/>
  <c r="H88" i="48"/>
  <c r="A104" i="62"/>
  <c r="F35" i="62"/>
  <c r="K29" i="64"/>
  <c r="L15" i="48"/>
  <c r="S8" i="10"/>
  <c r="Q150" i="13"/>
  <c r="A124" i="48"/>
  <c r="P85" i="13"/>
  <c r="I29" i="124"/>
  <c r="N46" i="62"/>
  <c r="F67" i="13"/>
  <c r="J153" i="48"/>
  <c r="J73" i="48"/>
  <c r="H149" i="48"/>
  <c r="L92" i="13"/>
  <c r="E81" i="61"/>
  <c r="F70" i="48"/>
  <c r="P168" i="48"/>
  <c r="O74" i="48"/>
  <c r="H174" i="48"/>
  <c r="C17" i="64"/>
  <c r="Q6" i="62"/>
  <c r="P26" i="62"/>
  <c r="O66" i="48"/>
  <c r="F31" i="48"/>
  <c r="H163" i="48"/>
  <c r="N63" i="62"/>
  <c r="H15" i="13"/>
  <c r="P48" i="48"/>
  <c r="N53" i="13"/>
  <c r="O44" i="62"/>
  <c r="O25" i="10"/>
  <c r="P6" i="62"/>
  <c r="J165" i="48"/>
  <c r="M31" i="64"/>
  <c r="P155" i="48"/>
  <c r="Q94" i="62"/>
  <c r="M106" i="124"/>
  <c r="D84" i="61"/>
  <c r="N31" i="62"/>
  <c r="G40" i="10"/>
  <c r="E84" i="61"/>
  <c r="J51" i="13"/>
  <c r="F128" i="62"/>
  <c r="J128" i="13"/>
  <c r="O92" i="48"/>
  <c r="O115" i="48"/>
  <c r="N29" i="124"/>
  <c r="C5" i="10"/>
  <c r="O31" i="13"/>
  <c r="D76" i="61"/>
  <c r="F36" i="145"/>
  <c r="A210" i="48"/>
  <c r="H51" i="13"/>
  <c r="E126" i="61"/>
  <c r="C4" i="10"/>
  <c r="H115" i="48"/>
  <c r="J171" i="48"/>
  <c r="J123" i="62"/>
  <c r="H107" i="62"/>
  <c r="C183" i="48"/>
  <c r="H93" i="62"/>
  <c r="O4" i="62"/>
  <c r="J9" i="48"/>
  <c r="M22" i="10"/>
  <c r="J210" i="48"/>
  <c r="A83" i="48"/>
  <c r="C137" i="61"/>
  <c r="Q52" i="48"/>
  <c r="D70" i="61"/>
  <c r="E6" i="14"/>
  <c r="P47" i="48"/>
  <c r="O24" i="48"/>
  <c r="O68" i="13"/>
  <c r="L66" i="62"/>
  <c r="F126" i="13"/>
  <c r="N46" i="48"/>
  <c r="H34" i="64"/>
  <c r="C90" i="48"/>
  <c r="P51" i="48"/>
  <c r="A65" i="62"/>
  <c r="C49" i="13"/>
  <c r="C103" i="62"/>
  <c r="N73" i="48"/>
  <c r="F133" i="62"/>
  <c r="N28" i="64"/>
  <c r="Q50" i="62"/>
  <c r="Q9" i="48"/>
  <c r="B6" i="61"/>
  <c r="J25" i="10"/>
  <c r="C49" i="10"/>
  <c r="D67" i="124"/>
  <c r="J41" i="10"/>
  <c r="C130" i="13"/>
  <c r="P50" i="13"/>
  <c r="P53" i="13"/>
  <c r="A110" i="13"/>
  <c r="C95" i="48"/>
  <c r="E94" i="61"/>
  <c r="E141" i="61"/>
  <c r="B17" i="64"/>
  <c r="N143" i="62"/>
  <c r="B9" i="124"/>
  <c r="J173" i="48"/>
  <c r="D109" i="124"/>
  <c r="O5" i="62"/>
  <c r="C21" i="64"/>
  <c r="H168" i="48"/>
  <c r="P68" i="13"/>
  <c r="T106" i="124"/>
  <c r="P103" i="48"/>
  <c r="E130" i="61"/>
  <c r="J66" i="13"/>
  <c r="L67" i="62"/>
  <c r="N15" i="62"/>
  <c r="I9" i="14"/>
  <c r="H9" i="44"/>
  <c r="C115" i="48"/>
  <c r="F114" i="62"/>
  <c r="C110" i="124"/>
  <c r="N52" i="10"/>
  <c r="P94" i="48"/>
  <c r="N88" i="48"/>
  <c r="F15" i="62"/>
  <c r="N143" i="48"/>
  <c r="B107" i="61"/>
  <c r="L48" i="62"/>
  <c r="R70" i="124"/>
  <c r="C55" i="62"/>
  <c r="C47" i="48"/>
  <c r="N209" i="48"/>
  <c r="J68" i="48"/>
  <c r="C51" i="62"/>
  <c r="C43" i="61"/>
  <c r="S51" i="10"/>
  <c r="H9" i="64"/>
  <c r="P186" i="48"/>
  <c r="B81" i="61"/>
  <c r="J25" i="13"/>
  <c r="J67" i="62"/>
  <c r="B10" i="124"/>
  <c r="H205" i="48"/>
  <c r="R53" i="124"/>
  <c r="R44" i="10"/>
  <c r="O15" i="10"/>
  <c r="Q124" i="48"/>
  <c r="L209" i="48"/>
  <c r="C131" i="48"/>
  <c r="O47" i="48"/>
  <c r="Q73" i="62"/>
  <c r="C7" i="10"/>
  <c r="A127" i="48"/>
  <c r="C150" i="62"/>
  <c r="D73" i="61"/>
  <c r="C7" i="62"/>
  <c r="E50" i="10"/>
  <c r="J164" i="48"/>
  <c r="H112" i="13"/>
  <c r="P214" i="48"/>
  <c r="N47" i="13"/>
  <c r="H71" i="48"/>
  <c r="L124" i="48"/>
  <c r="L49" i="10"/>
  <c r="L94" i="48"/>
  <c r="D96" i="61"/>
  <c r="A50" i="62"/>
  <c r="C36" i="52"/>
  <c r="B64" i="61"/>
  <c r="C105" i="13"/>
  <c r="N155" i="62"/>
  <c r="P103" i="13"/>
  <c r="J33" i="10"/>
  <c r="J123" i="48"/>
  <c r="E50" i="61"/>
  <c r="N113" i="13"/>
  <c r="L110" i="48"/>
  <c r="F72" i="62"/>
  <c r="N71" i="13"/>
  <c r="Q86" i="13"/>
  <c r="H108" i="13"/>
  <c r="J168" i="48"/>
  <c r="N129" i="62"/>
  <c r="F14" i="14"/>
  <c r="D30" i="145"/>
  <c r="L153" i="13"/>
  <c r="F134" i="48"/>
  <c r="F7" i="48"/>
  <c r="A25" i="48"/>
  <c r="A8" i="44"/>
  <c r="C109" i="13"/>
  <c r="J86" i="48"/>
  <c r="A184" i="48"/>
  <c r="C130" i="62"/>
  <c r="P144" i="48"/>
  <c r="N67" i="124"/>
  <c r="B59" i="61"/>
  <c r="C10" i="64"/>
  <c r="Q26" i="13"/>
  <c r="G25" i="10"/>
  <c r="C44" i="10"/>
  <c r="I43" i="10"/>
  <c r="L31" i="62"/>
  <c r="B23" i="52"/>
  <c r="J72" i="48"/>
  <c r="F8" i="145"/>
  <c r="R58" i="124"/>
  <c r="D28" i="124"/>
  <c r="H145" i="13"/>
  <c r="A190" i="48"/>
  <c r="K28" i="10"/>
  <c r="J20" i="44"/>
  <c r="J123" i="13"/>
  <c r="F188" i="48"/>
  <c r="D4" i="10"/>
  <c r="H85" i="48"/>
  <c r="C166" i="48"/>
  <c r="J48" i="48"/>
  <c r="F134" i="62"/>
  <c r="F109" i="13"/>
  <c r="L144" i="48"/>
  <c r="C52" i="10"/>
  <c r="E48" i="61"/>
  <c r="H65" i="13"/>
  <c r="L105" i="48"/>
  <c r="F94" i="62"/>
  <c r="N25" i="48"/>
  <c r="O95" i="62"/>
  <c r="P69" i="48"/>
  <c r="N71" i="48"/>
  <c r="O64" i="62"/>
  <c r="F163" i="48"/>
  <c r="G8" i="10"/>
  <c r="U46" i="10"/>
  <c r="D3" i="64"/>
  <c r="Q143" i="62"/>
  <c r="F68" i="62"/>
  <c r="D93" i="61"/>
  <c r="C60" i="61"/>
  <c r="F125" i="62"/>
  <c r="N132" i="13"/>
  <c r="G51" i="10"/>
  <c r="B129" i="61"/>
  <c r="N133" i="13"/>
  <c r="L183" i="48"/>
  <c r="O63" i="13"/>
  <c r="P52" i="13"/>
  <c r="C35" i="64"/>
  <c r="Q28" i="13"/>
  <c r="A123" i="13"/>
  <c r="A143" i="62"/>
  <c r="Q151" i="13"/>
  <c r="C70" i="62"/>
  <c r="L64" i="13"/>
  <c r="F26" i="13"/>
  <c r="P54" i="13"/>
  <c r="N50" i="62"/>
  <c r="B6" i="64"/>
  <c r="L133" i="62"/>
  <c r="H64" i="62"/>
  <c r="H5" i="10"/>
  <c r="B7" i="124"/>
  <c r="F71" i="62"/>
  <c r="H193" i="48"/>
  <c r="Q26" i="10"/>
  <c r="C68" i="124"/>
  <c r="G13" i="10"/>
  <c r="L10" i="13"/>
  <c r="N15" i="48"/>
  <c r="Q108" i="13"/>
  <c r="A164" i="48"/>
  <c r="O12" i="13"/>
  <c r="G11" i="10"/>
  <c r="J23" i="10"/>
  <c r="S69" i="124"/>
  <c r="J35" i="62"/>
  <c r="E28" i="64"/>
  <c r="E8" i="145"/>
  <c r="A130" i="48"/>
  <c r="H18" i="44"/>
  <c r="F165" i="48"/>
  <c r="R8" i="10"/>
  <c r="L148" i="62"/>
  <c r="A32" i="62"/>
  <c r="D26" i="10"/>
  <c r="L5" i="14"/>
  <c r="N205" i="48"/>
  <c r="E28" i="145"/>
  <c r="A3" i="13"/>
  <c r="I50" i="10"/>
  <c r="C123" i="13"/>
  <c r="F43" i="145"/>
  <c r="J153" i="13"/>
  <c r="N92" i="13"/>
  <c r="L11" i="14"/>
  <c r="P14" i="10"/>
  <c r="C11" i="10"/>
  <c r="N89" i="48"/>
  <c r="F31" i="145"/>
  <c r="Q105" i="13"/>
  <c r="N148" i="48"/>
  <c r="C46" i="48"/>
  <c r="P111" i="48"/>
  <c r="C131" i="62"/>
  <c r="H54" i="13"/>
  <c r="L171" i="48"/>
  <c r="F90" i="62"/>
  <c r="E13" i="14"/>
  <c r="Q71" i="13"/>
  <c r="K14" i="14"/>
  <c r="Q47" i="62"/>
  <c r="C11" i="14"/>
  <c r="N104" i="48"/>
  <c r="A45" i="62"/>
  <c r="B7" i="63"/>
  <c r="C83" i="62"/>
  <c r="L25" i="48"/>
  <c r="O48" i="10"/>
  <c r="E12" i="63"/>
  <c r="A85" i="62"/>
  <c r="H213" i="48"/>
  <c r="T42" i="10"/>
  <c r="C152" i="13"/>
  <c r="A172" i="48"/>
  <c r="H150" i="62"/>
  <c r="A7" i="62"/>
  <c r="F23" i="62"/>
  <c r="J153" i="62"/>
  <c r="A67" i="13"/>
  <c r="E6" i="63"/>
  <c r="J143" i="13"/>
  <c r="C54" i="61"/>
  <c r="H32" i="13"/>
  <c r="N75" i="13"/>
  <c r="P204" i="48"/>
  <c r="Q13" i="13"/>
  <c r="S108" i="124"/>
  <c r="D31" i="124"/>
  <c r="F7" i="14"/>
  <c r="M109" i="124"/>
  <c r="N34" i="62"/>
  <c r="Q9" i="10"/>
  <c r="Q47" i="48"/>
  <c r="B32" i="61"/>
  <c r="F4" i="10"/>
  <c r="L109" i="48"/>
  <c r="Q211" i="48"/>
  <c r="J55" i="62"/>
  <c r="F28" i="13"/>
  <c r="B5" i="14"/>
  <c r="P73" i="13"/>
  <c r="N103" i="62"/>
  <c r="O10" i="10"/>
  <c r="J48" i="13"/>
  <c r="C93" i="61"/>
  <c r="N115" i="62"/>
  <c r="J54" i="62"/>
  <c r="E10" i="145"/>
  <c r="L107" i="13"/>
  <c r="H110" i="124"/>
  <c r="J4" i="44"/>
  <c r="H4" i="10"/>
  <c r="P34" i="62"/>
  <c r="C106" i="124"/>
  <c r="N32" i="62"/>
  <c r="L126" i="13"/>
  <c r="O52" i="10"/>
  <c r="H124" i="13"/>
  <c r="N8" i="13"/>
  <c r="C29" i="124"/>
  <c r="N143" i="13"/>
  <c r="A3" i="48"/>
  <c r="D35" i="64"/>
  <c r="B49" i="61"/>
  <c r="I34" i="124"/>
  <c r="Q130" i="13"/>
  <c r="E4" i="145"/>
  <c r="N64" i="13"/>
  <c r="Q93" i="62"/>
  <c r="E27" i="61"/>
  <c r="Q32" i="48"/>
  <c r="J13" i="13"/>
  <c r="H8" i="62"/>
  <c r="H53" i="13"/>
  <c r="L68" i="124"/>
  <c r="K4" i="10"/>
  <c r="P63" i="48"/>
  <c r="F192" i="48"/>
  <c r="F9" i="13"/>
  <c r="L25" i="10"/>
  <c r="J187" i="48"/>
  <c r="C207" i="48"/>
  <c r="Q72" i="62"/>
  <c r="N28" i="10"/>
  <c r="C153" i="48"/>
  <c r="E33" i="64"/>
  <c r="O146" i="48"/>
  <c r="N5" i="10"/>
  <c r="D15" i="145"/>
  <c r="F34" i="64"/>
  <c r="O207" i="48"/>
  <c r="P135" i="13"/>
  <c r="C95" i="62"/>
  <c r="N146" i="62"/>
  <c r="J85" i="13"/>
  <c r="D31" i="145"/>
  <c r="L31" i="124"/>
  <c r="O52" i="13"/>
  <c r="B12" i="14"/>
  <c r="B28" i="52"/>
  <c r="H155" i="13"/>
  <c r="Q129" i="48"/>
  <c r="F83" i="48"/>
  <c r="T4" i="10"/>
  <c r="B96" i="61"/>
  <c r="O93" i="62"/>
  <c r="C10" i="48"/>
  <c r="I104" i="124"/>
  <c r="A73" i="48"/>
  <c r="O206" i="48"/>
  <c r="C43" i="145"/>
  <c r="U32" i="10"/>
  <c r="J3" i="44"/>
  <c r="H33" i="64"/>
  <c r="A64" i="62"/>
  <c r="C129" i="61"/>
  <c r="P44" i="10"/>
  <c r="A132" i="13"/>
  <c r="H67" i="124"/>
  <c r="I7" i="10"/>
  <c r="D23" i="44"/>
  <c r="J19" i="44"/>
  <c r="J183" i="48"/>
  <c r="I48" i="10"/>
  <c r="I21" i="10"/>
  <c r="Q132" i="13"/>
  <c r="Q30" i="62"/>
  <c r="C35" i="52"/>
  <c r="O47" i="13"/>
  <c r="P167" i="48"/>
  <c r="F68" i="48"/>
  <c r="D28" i="10"/>
  <c r="L23" i="48"/>
  <c r="F153" i="48"/>
  <c r="G33" i="64"/>
  <c r="B9" i="63"/>
  <c r="E21" i="61"/>
  <c r="E63" i="61"/>
  <c r="H123" i="62"/>
  <c r="D19" i="145"/>
  <c r="C170" i="48"/>
  <c r="O49" i="13"/>
  <c r="E48" i="145"/>
  <c r="P89" i="48"/>
  <c r="G22" i="10"/>
  <c r="O11" i="48"/>
  <c r="A45" i="13"/>
  <c r="J64" i="13"/>
  <c r="C73" i="61"/>
  <c r="O204" i="48"/>
  <c r="P68" i="48"/>
  <c r="A133" i="13"/>
  <c r="H47" i="13"/>
  <c r="F27" i="13"/>
  <c r="L145" i="13"/>
  <c r="H134" i="62"/>
  <c r="B141" i="61"/>
  <c r="Q152" i="62"/>
  <c r="Q124" i="13"/>
  <c r="B105" i="61"/>
  <c r="L109" i="124"/>
  <c r="U33" i="10"/>
  <c r="C25" i="62"/>
  <c r="R46" i="10"/>
  <c r="L133" i="48"/>
  <c r="O95" i="48"/>
  <c r="B4" i="61"/>
  <c r="K33" i="10"/>
  <c r="O28" i="10"/>
  <c r="P23" i="48"/>
  <c r="H30" i="48"/>
  <c r="C8" i="61"/>
  <c r="N132" i="62"/>
  <c r="L24" i="62"/>
  <c r="C149" i="48"/>
  <c r="C155" i="13"/>
  <c r="L130" i="13"/>
  <c r="A24" i="62"/>
  <c r="P114" i="48"/>
  <c r="Q21" i="10"/>
  <c r="I7" i="64"/>
  <c r="L126" i="48"/>
  <c r="Q103" i="48"/>
  <c r="A35" i="62"/>
  <c r="A86" i="48"/>
  <c r="J21" i="10"/>
  <c r="E10" i="61"/>
  <c r="N146" i="13"/>
  <c r="Q72" i="13"/>
  <c r="C31" i="13"/>
  <c r="J63" i="62"/>
  <c r="F29" i="48"/>
  <c r="A46" i="13"/>
  <c r="C13" i="13"/>
  <c r="J115" i="62"/>
  <c r="P71" i="13"/>
  <c r="F150" i="62"/>
  <c r="T11" i="10"/>
  <c r="B7" i="64"/>
  <c r="C28" i="64"/>
  <c r="E30" i="64"/>
  <c r="K50" i="10"/>
  <c r="L32" i="62"/>
  <c r="H41" i="10"/>
  <c r="F123" i="13"/>
  <c r="P48" i="62"/>
  <c r="C71" i="124"/>
  <c r="F30" i="13"/>
  <c r="D9" i="44"/>
  <c r="C171" i="48"/>
  <c r="R40" i="10"/>
  <c r="H12" i="44"/>
  <c r="C65" i="124"/>
  <c r="P13" i="10"/>
  <c r="J6" i="13"/>
  <c r="A106" i="62"/>
  <c r="P91" i="13"/>
  <c r="F71" i="48"/>
  <c r="N170" i="48"/>
  <c r="J43" i="13"/>
  <c r="L55" i="13"/>
  <c r="H25" i="10"/>
  <c r="B29" i="64"/>
  <c r="L26" i="13"/>
  <c r="L114" i="48"/>
  <c r="M21" i="10"/>
  <c r="F33" i="13"/>
  <c r="N26" i="13"/>
  <c r="K28" i="64"/>
  <c r="J63" i="13"/>
  <c r="F129" i="13"/>
  <c r="Q75" i="48"/>
  <c r="N108" i="13"/>
  <c r="C20" i="64"/>
  <c r="B53" i="61"/>
  <c r="F131" i="13"/>
  <c r="N89" i="62"/>
  <c r="L152" i="48"/>
  <c r="L103" i="13"/>
  <c r="J11" i="44"/>
  <c r="A205" i="48"/>
  <c r="C45" i="62"/>
  <c r="C135" i="48"/>
  <c r="F43" i="62"/>
  <c r="P114" i="62"/>
  <c r="P154" i="62"/>
  <c r="F67" i="62"/>
  <c r="O191" i="48"/>
  <c r="C33" i="145"/>
  <c r="A130" i="13"/>
  <c r="P8" i="62"/>
  <c r="P44" i="48"/>
  <c r="Q89" i="48"/>
  <c r="D106" i="61"/>
  <c r="J47" i="10"/>
  <c r="J91" i="13"/>
  <c r="O5" i="13"/>
  <c r="O75" i="13"/>
  <c r="L129" i="48"/>
  <c r="R10" i="10"/>
  <c r="F86" i="13"/>
  <c r="P51" i="62"/>
  <c r="Q114" i="48"/>
  <c r="L135" i="62"/>
  <c r="E20" i="61"/>
  <c r="C107" i="124"/>
  <c r="F10" i="14"/>
  <c r="D29" i="64"/>
  <c r="O8" i="10"/>
  <c r="L173" i="48"/>
  <c r="Q112" i="62"/>
  <c r="C50" i="62"/>
  <c r="O152" i="48"/>
  <c r="B65" i="61"/>
  <c r="P189" i="48"/>
  <c r="E8" i="63"/>
  <c r="B116" i="61"/>
  <c r="P131" i="48"/>
  <c r="E119" i="61"/>
  <c r="H145" i="62"/>
  <c r="Q105" i="48"/>
  <c r="C63" i="61"/>
  <c r="H103" i="48"/>
  <c r="Q190" i="48"/>
  <c r="D6" i="10"/>
  <c r="H23" i="62"/>
  <c r="L27" i="10"/>
  <c r="J30" i="48"/>
  <c r="L193" i="48"/>
  <c r="F6" i="48"/>
  <c r="B62" i="61"/>
  <c r="Q10" i="62"/>
  <c r="E107" i="61"/>
  <c r="E32" i="64"/>
  <c r="Q146" i="48"/>
  <c r="N13" i="48"/>
  <c r="F12" i="63"/>
  <c r="J190" i="48"/>
  <c r="J69" i="62"/>
  <c r="H66" i="124"/>
  <c r="F174" i="48"/>
  <c r="J144" i="48"/>
  <c r="N147" i="48"/>
  <c r="C23" i="64"/>
  <c r="N208" i="48"/>
  <c r="C29" i="13"/>
  <c r="B7" i="52"/>
  <c r="Q68" i="48"/>
  <c r="F44" i="10"/>
  <c r="G9" i="64"/>
  <c r="B85" i="61"/>
  <c r="C133" i="48"/>
  <c r="Q88" i="13"/>
  <c r="M5" i="10"/>
  <c r="C7" i="52"/>
  <c r="F41" i="10"/>
  <c r="E24" i="10"/>
  <c r="F44" i="13"/>
  <c r="Q69" i="48"/>
  <c r="P84" i="62"/>
  <c r="F184" i="48"/>
  <c r="L51" i="48"/>
  <c r="H45" i="13"/>
  <c r="J131" i="48"/>
  <c r="L28" i="64"/>
  <c r="G30" i="64"/>
  <c r="F33" i="145"/>
  <c r="P125" i="62"/>
  <c r="L115" i="13"/>
  <c r="Q54" i="13"/>
  <c r="L72" i="48"/>
  <c r="H7" i="14"/>
  <c r="O87" i="13"/>
  <c r="F190" i="48"/>
  <c r="F146" i="62"/>
  <c r="Q32" i="64"/>
  <c r="L33" i="13"/>
  <c r="J33" i="62"/>
  <c r="T29" i="10"/>
  <c r="H13" i="44"/>
  <c r="N49" i="48"/>
  <c r="O48" i="13"/>
  <c r="O8" i="62"/>
  <c r="A89" i="48"/>
  <c r="H63" i="48"/>
  <c r="N52" i="48"/>
  <c r="A69" i="62"/>
  <c r="F12" i="48"/>
  <c r="A89" i="13"/>
  <c r="A5" i="13"/>
  <c r="Q70" i="48"/>
  <c r="O33" i="64"/>
  <c r="N48" i="48"/>
  <c r="C39" i="145"/>
  <c r="Q24" i="10"/>
  <c r="J9" i="13"/>
  <c r="P111" i="13"/>
  <c r="D31" i="61"/>
  <c r="L207" i="48"/>
  <c r="C34" i="145"/>
  <c r="O13" i="62"/>
  <c r="J25" i="48"/>
  <c r="Q27" i="48"/>
  <c r="C21" i="44"/>
  <c r="B23" i="64"/>
  <c r="P32" i="13"/>
  <c r="N24" i="48"/>
  <c r="Q73" i="13"/>
  <c r="F23" i="10"/>
  <c r="F135" i="13"/>
  <c r="C187" i="48"/>
  <c r="N29" i="64"/>
  <c r="H52" i="10"/>
  <c r="P8" i="48"/>
  <c r="O151" i="48"/>
  <c r="Q30" i="64"/>
  <c r="C9" i="124"/>
  <c r="N153" i="48"/>
  <c r="O25" i="48"/>
  <c r="B13" i="63"/>
  <c r="P87" i="48"/>
  <c r="N49" i="13"/>
  <c r="P26" i="13"/>
  <c r="P85" i="48"/>
  <c r="O5" i="48"/>
  <c r="L28" i="124"/>
  <c r="L35" i="13"/>
  <c r="C110" i="48"/>
  <c r="Q28" i="10"/>
  <c r="H13" i="13"/>
  <c r="H43" i="10"/>
  <c r="M104" i="124"/>
  <c r="Q144" i="13"/>
  <c r="J128" i="62"/>
  <c r="C9" i="62"/>
  <c r="Q135" i="48"/>
  <c r="H3" i="64"/>
  <c r="A69" i="48"/>
  <c r="O28" i="13"/>
  <c r="H149" i="13"/>
  <c r="E46" i="10"/>
  <c r="C112" i="48"/>
  <c r="F29" i="64"/>
  <c r="Q33" i="10"/>
  <c r="L106" i="48"/>
  <c r="N108" i="62"/>
  <c r="Q146" i="13"/>
  <c r="N88" i="62"/>
  <c r="P4" i="62"/>
  <c r="E49" i="10"/>
  <c r="D43" i="145"/>
  <c r="H11" i="10"/>
  <c r="H129" i="13"/>
  <c r="H105" i="48"/>
  <c r="E117" i="61"/>
  <c r="C35" i="62"/>
  <c r="P55" i="48"/>
  <c r="J28" i="48"/>
  <c r="F22" i="145"/>
  <c r="E15" i="10"/>
  <c r="L83" i="13"/>
  <c r="L72" i="13"/>
  <c r="J103" i="62"/>
  <c r="C96" i="61"/>
  <c r="H126" i="62"/>
  <c r="E10" i="10"/>
  <c r="F185" i="48"/>
  <c r="S106" i="124"/>
  <c r="O35" i="48"/>
  <c r="H175" i="48"/>
  <c r="F43" i="48"/>
  <c r="Q128" i="48"/>
  <c r="R32" i="124"/>
  <c r="F206" i="48"/>
  <c r="N135" i="48"/>
  <c r="Q104" i="13"/>
  <c r="O28" i="64"/>
  <c r="I5" i="64"/>
  <c r="B35" i="52"/>
  <c r="L13" i="48"/>
  <c r="H71" i="124"/>
  <c r="H128" i="62"/>
  <c r="H32" i="10"/>
  <c r="T33" i="10"/>
  <c r="A89" i="62"/>
  <c r="H24" i="10"/>
  <c r="E10" i="63"/>
  <c r="E71" i="61"/>
  <c r="A125" i="13"/>
  <c r="A145" i="48"/>
  <c r="N111" i="13"/>
  <c r="Q131" i="13"/>
  <c r="P105" i="48"/>
  <c r="P33" i="62"/>
  <c r="P46" i="48"/>
  <c r="F3" i="145"/>
  <c r="N107" i="13"/>
  <c r="N6" i="10"/>
  <c r="N8" i="48"/>
  <c r="O128" i="62"/>
  <c r="A95" i="62"/>
  <c r="B31" i="64"/>
  <c r="N13" i="13"/>
  <c r="J45" i="13"/>
  <c r="A90" i="62"/>
  <c r="N54" i="13"/>
  <c r="A6" i="44"/>
  <c r="D15" i="44"/>
  <c r="P151" i="62"/>
  <c r="H173" i="48"/>
  <c r="H124" i="48"/>
  <c r="I10" i="14"/>
  <c r="H5" i="13"/>
  <c r="J205" i="48"/>
  <c r="H10" i="10"/>
  <c r="H26" i="48"/>
  <c r="N8" i="10"/>
  <c r="L85" i="13"/>
  <c r="Q125" i="13"/>
  <c r="J15" i="48"/>
  <c r="P72" i="62"/>
  <c r="F52" i="62"/>
  <c r="O6" i="13"/>
  <c r="O43" i="48"/>
  <c r="N150" i="13"/>
  <c r="C35" i="13"/>
  <c r="P169" i="48"/>
  <c r="H90" i="48"/>
  <c r="H4" i="14"/>
  <c r="N109" i="62"/>
  <c r="E93" i="61"/>
  <c r="O150" i="62"/>
  <c r="H32" i="48"/>
  <c r="O84" i="13"/>
  <c r="F85" i="48"/>
  <c r="C69" i="48"/>
  <c r="Q53" i="62"/>
  <c r="N50" i="48"/>
  <c r="G32" i="10"/>
  <c r="Q14" i="13"/>
  <c r="F86" i="62"/>
  <c r="N70" i="48"/>
  <c r="Q115" i="62"/>
  <c r="M28" i="124"/>
  <c r="Q188" i="48"/>
  <c r="C66" i="124"/>
  <c r="C105" i="124"/>
  <c r="P31" i="13"/>
  <c r="B21" i="124"/>
  <c r="H4" i="62"/>
  <c r="K42" i="10"/>
  <c r="A151" i="13"/>
  <c r="P215" i="48"/>
  <c r="C14" i="14"/>
  <c r="N67" i="48"/>
  <c r="F154" i="48"/>
  <c r="C133" i="62"/>
  <c r="Q91" i="13"/>
  <c r="F91" i="13"/>
  <c r="P128" i="62"/>
  <c r="H87" i="48"/>
  <c r="F43" i="13"/>
  <c r="A195" i="48"/>
  <c r="P150" i="62"/>
  <c r="I65" i="124"/>
  <c r="E8" i="10"/>
  <c r="D72" i="61"/>
  <c r="C45" i="48"/>
  <c r="N215" i="48"/>
  <c r="O90" i="62"/>
  <c r="O90" i="48"/>
  <c r="J31" i="62"/>
  <c r="C55" i="13"/>
  <c r="H30" i="124"/>
  <c r="F203" i="48"/>
  <c r="E26" i="61"/>
  <c r="H131" i="13"/>
  <c r="B68" i="124"/>
  <c r="I30" i="124"/>
  <c r="T46" i="10"/>
  <c r="I10" i="64"/>
  <c r="F9" i="64"/>
  <c r="D131" i="61"/>
  <c r="F15" i="145"/>
  <c r="I40" i="10"/>
  <c r="H12" i="10"/>
  <c r="O153" i="13"/>
  <c r="Q24" i="13"/>
  <c r="Q50" i="10"/>
  <c r="D3" i="145"/>
  <c r="T9" i="10"/>
  <c r="L65" i="124"/>
  <c r="B16" i="64"/>
  <c r="O26" i="13"/>
  <c r="A152" i="62"/>
  <c r="F109" i="62"/>
  <c r="O129" i="48"/>
  <c r="C195" i="48"/>
  <c r="P133" i="13"/>
  <c r="L167" i="48"/>
  <c r="Q34" i="64"/>
  <c r="H153" i="13"/>
  <c r="N9" i="62"/>
  <c r="C11" i="44"/>
  <c r="F124" i="62"/>
  <c r="H21" i="10"/>
  <c r="N55" i="13"/>
  <c r="C210" i="48"/>
  <c r="C120" i="61"/>
  <c r="P106" i="13"/>
  <c r="G26" i="10"/>
  <c r="D71" i="61"/>
  <c r="L115" i="48"/>
  <c r="N10" i="13"/>
  <c r="E64" i="61"/>
  <c r="P154" i="48"/>
  <c r="Q173" i="48"/>
  <c r="H28" i="124"/>
  <c r="J75" i="13"/>
  <c r="H31" i="10"/>
  <c r="J30" i="13"/>
  <c r="C53" i="61"/>
  <c r="W40" i="10"/>
  <c r="H19" i="44"/>
  <c r="J63" i="48"/>
  <c r="C63" i="13"/>
  <c r="C83" i="48"/>
  <c r="G15" i="10"/>
  <c r="B118" i="61"/>
  <c r="H14" i="13"/>
  <c r="L29" i="13"/>
  <c r="R55" i="124"/>
  <c r="D24" i="10"/>
  <c r="F135" i="62"/>
  <c r="G33" i="10"/>
  <c r="H12" i="62"/>
  <c r="L30" i="13"/>
  <c r="P45" i="10"/>
  <c r="A30" i="48"/>
  <c r="J150" i="48"/>
  <c r="D29" i="61"/>
  <c r="J50" i="62"/>
  <c r="P25" i="13"/>
  <c r="I7" i="14"/>
  <c r="L105" i="13"/>
  <c r="N28" i="124"/>
  <c r="H49" i="48"/>
  <c r="C109" i="48"/>
  <c r="L15" i="10"/>
  <c r="J147" i="62"/>
  <c r="N146" i="48"/>
  <c r="L6" i="62"/>
  <c r="L123" i="48"/>
  <c r="L47" i="48"/>
  <c r="J193" i="48"/>
  <c r="D21" i="145"/>
  <c r="O107" i="13"/>
  <c r="Q74" i="62"/>
  <c r="K11" i="10"/>
  <c r="H3" i="13"/>
  <c r="A67" i="62"/>
  <c r="F5" i="48"/>
  <c r="S29" i="10"/>
  <c r="C93" i="48"/>
  <c r="E13" i="63"/>
  <c r="D22" i="145"/>
  <c r="D28" i="145"/>
  <c r="N152" i="13"/>
  <c r="O104" i="13"/>
  <c r="F46" i="10"/>
  <c r="J175" i="48"/>
  <c r="U30" i="10"/>
  <c r="H68" i="48"/>
  <c r="F11" i="63"/>
  <c r="L66" i="48"/>
  <c r="M34" i="124"/>
  <c r="F52" i="10"/>
  <c r="J72" i="62"/>
  <c r="P86" i="62"/>
  <c r="J11" i="13"/>
  <c r="L49" i="62"/>
  <c r="F171" i="48"/>
  <c r="L88" i="48"/>
  <c r="P33" i="10"/>
  <c r="N185" i="48"/>
  <c r="C30" i="62"/>
  <c r="A12" i="13"/>
  <c r="J23" i="13"/>
  <c r="C105" i="48"/>
  <c r="A43" i="48"/>
  <c r="J135" i="13"/>
  <c r="H8" i="48"/>
  <c r="E6" i="10"/>
  <c r="A151" i="48"/>
  <c r="U52" i="10"/>
  <c r="Q108" i="62"/>
  <c r="R108" i="124"/>
  <c r="D9" i="64"/>
  <c r="M13" i="10"/>
  <c r="Q109" i="13"/>
  <c r="Q23" i="13"/>
  <c r="H4" i="48"/>
  <c r="J152" i="62"/>
  <c r="F31" i="10"/>
  <c r="N73" i="13"/>
  <c r="A113" i="13"/>
  <c r="F74" i="48"/>
  <c r="J35" i="13"/>
  <c r="G6" i="64"/>
  <c r="F7" i="13"/>
  <c r="D49" i="10"/>
  <c r="A191" i="48"/>
  <c r="J109" i="13"/>
  <c r="H88" i="62"/>
  <c r="Q189" i="48"/>
  <c r="S9" i="10"/>
  <c r="O125" i="62"/>
  <c r="S13" i="10"/>
  <c r="F3" i="10"/>
  <c r="S71" i="124"/>
  <c r="Q110" i="13"/>
  <c r="K30" i="14"/>
  <c r="A95" i="13"/>
  <c r="B15" i="61"/>
  <c r="P148" i="48"/>
  <c r="Q105" i="62"/>
  <c r="C23" i="52"/>
  <c r="J52" i="62"/>
  <c r="Q44" i="62"/>
  <c r="D74" i="61"/>
  <c r="F212" i="48"/>
  <c r="F10" i="64"/>
  <c r="P145" i="13"/>
  <c r="N51" i="13"/>
  <c r="P64" i="48"/>
  <c r="J94" i="13"/>
  <c r="O72" i="13"/>
  <c r="D4" i="145"/>
  <c r="L45" i="13"/>
  <c r="A13" i="48"/>
  <c r="C110" i="62"/>
  <c r="C70" i="13"/>
  <c r="D9" i="61"/>
  <c r="O10" i="48"/>
  <c r="A112" i="48"/>
  <c r="J213" i="48"/>
  <c r="L123" i="13"/>
  <c r="Q153" i="48"/>
  <c r="C9" i="14"/>
  <c r="J31" i="10"/>
  <c r="L3" i="62"/>
  <c r="Q63" i="62"/>
  <c r="N88" i="13"/>
  <c r="C69" i="13"/>
  <c r="C132" i="48"/>
  <c r="C93" i="62"/>
  <c r="E7" i="124"/>
  <c r="N132" i="48"/>
  <c r="N33" i="48"/>
  <c r="P30" i="62"/>
  <c r="C84" i="61"/>
  <c r="C66" i="13"/>
  <c r="O150" i="48"/>
  <c r="L32" i="10"/>
  <c r="N35" i="48"/>
  <c r="F128" i="48"/>
  <c r="U6" i="10"/>
  <c r="N173" i="48"/>
  <c r="D23" i="145"/>
  <c r="C151" i="62"/>
  <c r="P155" i="13"/>
  <c r="E49" i="61"/>
  <c r="C51" i="61"/>
  <c r="L94" i="13"/>
  <c r="F47" i="62"/>
  <c r="A151" i="62"/>
  <c r="L127" i="48"/>
  <c r="L53" i="48"/>
  <c r="L28" i="13"/>
  <c r="L14" i="14"/>
  <c r="N84" i="13"/>
  <c r="Q4" i="62"/>
  <c r="P149" i="48"/>
  <c r="F48" i="145"/>
  <c r="L146" i="48"/>
  <c r="U8" i="10"/>
  <c r="F113" i="48"/>
  <c r="S10" i="10"/>
  <c r="L145" i="62"/>
  <c r="N127" i="13"/>
  <c r="N47" i="10"/>
  <c r="F105" i="62"/>
  <c r="F105" i="48"/>
  <c r="J45" i="62"/>
  <c r="P83" i="48"/>
  <c r="T70" i="124"/>
  <c r="O50" i="13"/>
  <c r="N153" i="62"/>
  <c r="J26" i="10"/>
  <c r="P105" i="62"/>
  <c r="H152" i="62"/>
  <c r="A19" i="44"/>
  <c r="B30" i="64"/>
  <c r="D8" i="10"/>
  <c r="B37" i="61"/>
  <c r="F43" i="10"/>
  <c r="A130" i="62"/>
  <c r="C5" i="61"/>
  <c r="Q9" i="13"/>
  <c r="J127" i="13"/>
  <c r="J35" i="64"/>
  <c r="J87" i="13"/>
  <c r="O213" i="48"/>
  <c r="N6" i="48"/>
  <c r="Q54" i="62"/>
  <c r="E105" i="61"/>
  <c r="L93" i="48"/>
  <c r="D75" i="61"/>
  <c r="J8" i="48"/>
  <c r="H3" i="62"/>
  <c r="L34" i="48"/>
  <c r="N51" i="48"/>
  <c r="J128" i="48"/>
  <c r="F30" i="64"/>
  <c r="P46" i="13"/>
  <c r="L184" i="48"/>
  <c r="D120" i="61"/>
  <c r="M30" i="10"/>
  <c r="F45" i="10"/>
  <c r="B3" i="64"/>
  <c r="A72" i="48"/>
  <c r="C103" i="61"/>
  <c r="L108" i="13"/>
  <c r="L48" i="10"/>
  <c r="C30" i="14"/>
  <c r="S107" i="124"/>
  <c r="M4" i="10"/>
  <c r="P87" i="13"/>
  <c r="F9" i="48"/>
  <c r="C46" i="62"/>
  <c r="S28" i="10"/>
  <c r="N48" i="10"/>
  <c r="Q70" i="13"/>
  <c r="J124" i="62"/>
  <c r="F3" i="64"/>
  <c r="D28" i="64"/>
  <c r="F103" i="62"/>
  <c r="L7" i="14"/>
  <c r="C109" i="124"/>
  <c r="J50" i="13"/>
  <c r="H208" i="48"/>
  <c r="Q90" i="62"/>
  <c r="P92" i="48"/>
  <c r="V51" i="10"/>
  <c r="C53" i="48"/>
  <c r="N11" i="62"/>
  <c r="N45" i="10"/>
  <c r="O22" i="10"/>
  <c r="C8" i="14"/>
  <c r="O4" i="10"/>
  <c r="J5" i="13"/>
  <c r="L92" i="62"/>
  <c r="N69" i="124"/>
  <c r="N44" i="13"/>
  <c r="H132" i="48"/>
  <c r="G48" i="10"/>
  <c r="O84" i="48"/>
  <c r="O105" i="62"/>
  <c r="B21" i="64"/>
  <c r="E11" i="124"/>
  <c r="L6" i="48"/>
  <c r="Q11" i="62"/>
  <c r="G7" i="64"/>
  <c r="J195" i="48"/>
  <c r="N112" i="62"/>
  <c r="C29" i="64"/>
  <c r="P21" i="10"/>
  <c r="H125" i="62"/>
  <c r="O9" i="13"/>
  <c r="T45" i="10"/>
  <c r="C9" i="13"/>
  <c r="P110" i="62"/>
  <c r="E13" i="10"/>
  <c r="F13" i="10"/>
  <c r="A9" i="13"/>
  <c r="N154" i="48"/>
  <c r="G50" i="10"/>
  <c r="A91" i="13"/>
  <c r="E4" i="14"/>
  <c r="O103" i="13"/>
  <c r="H124" i="62"/>
  <c r="O110" i="13"/>
  <c r="Q35" i="64"/>
  <c r="B20" i="52"/>
  <c r="L32" i="48"/>
  <c r="F30" i="10"/>
  <c r="H68" i="124"/>
  <c r="Q90" i="48"/>
  <c r="O124" i="62"/>
  <c r="O93" i="48"/>
  <c r="F164" i="48"/>
  <c r="J6" i="62"/>
  <c r="I28" i="64"/>
  <c r="E83" i="61"/>
  <c r="W46" i="10"/>
  <c r="E15" i="145"/>
  <c r="B125" i="61"/>
  <c r="H93" i="13"/>
  <c r="C6" i="10"/>
  <c r="F130" i="48"/>
  <c r="O3" i="48"/>
  <c r="A11" i="48"/>
  <c r="N86" i="48"/>
  <c r="H10" i="64"/>
  <c r="J11" i="62"/>
  <c r="D51" i="61"/>
  <c r="P25" i="10"/>
  <c r="C19" i="52"/>
  <c r="C87" i="61"/>
  <c r="F28" i="10"/>
  <c r="C65" i="62"/>
  <c r="L6" i="13"/>
  <c r="A133" i="48"/>
  <c r="L211" i="48"/>
  <c r="Q43" i="13"/>
  <c r="P23" i="10"/>
  <c r="L74" i="13"/>
  <c r="H111" i="48"/>
  <c r="L23" i="13"/>
  <c r="L129" i="13"/>
  <c r="F35" i="145"/>
  <c r="O27" i="13"/>
  <c r="C18" i="61"/>
  <c r="L95" i="62"/>
  <c r="Q92" i="48"/>
  <c r="A163" i="48"/>
  <c r="J152" i="13"/>
  <c r="P111" i="62"/>
  <c r="N151" i="48"/>
  <c r="B35" i="64"/>
  <c r="H30" i="64"/>
  <c r="L8" i="13"/>
  <c r="F68" i="13"/>
  <c r="O103" i="48"/>
  <c r="H72" i="62"/>
  <c r="L71" i="48"/>
  <c r="H105" i="62"/>
  <c r="C92" i="61"/>
  <c r="S48" i="10"/>
  <c r="N89" i="13"/>
  <c r="L134" i="62"/>
  <c r="A31" i="48"/>
  <c r="F12" i="14"/>
  <c r="C25" i="10"/>
  <c r="C12" i="145"/>
  <c r="H66" i="62"/>
  <c r="B50" i="61"/>
  <c r="F50" i="48"/>
  <c r="A3" i="62"/>
  <c r="J184" i="48"/>
  <c r="P112" i="62"/>
  <c r="P90" i="48"/>
  <c r="B12" i="52"/>
  <c r="F132" i="48"/>
  <c r="O135" i="62"/>
  <c r="A10" i="13"/>
  <c r="C30" i="61"/>
  <c r="N134" i="13"/>
  <c r="P185" i="48"/>
  <c r="F63" i="62"/>
  <c r="R30" i="10"/>
  <c r="Q207" i="48"/>
  <c r="O130" i="48"/>
  <c r="L8" i="10"/>
  <c r="H69" i="48"/>
  <c r="C30" i="124"/>
  <c r="D116" i="61"/>
  <c r="Q106" i="62"/>
  <c r="L29" i="64"/>
  <c r="M31" i="124"/>
  <c r="N45" i="62"/>
  <c r="F46" i="145"/>
  <c r="P84" i="48"/>
  <c r="O111" i="48"/>
  <c r="H113" i="48"/>
  <c r="G52" i="10"/>
  <c r="N171" i="48"/>
  <c r="S31" i="10"/>
  <c r="Q24" i="48"/>
  <c r="F8" i="13"/>
  <c r="T69" i="124"/>
  <c r="T3" i="10"/>
  <c r="C42" i="10"/>
  <c r="F107" i="13"/>
  <c r="J83" i="13"/>
  <c r="J126" i="13"/>
  <c r="Q164" i="48"/>
  <c r="B11" i="14"/>
  <c r="Q48" i="48"/>
  <c r="R69" i="124"/>
  <c r="R23" i="10"/>
  <c r="D33" i="10"/>
  <c r="D69" i="124"/>
  <c r="L75" i="62"/>
  <c r="K47" i="10"/>
  <c r="F111" i="48"/>
  <c r="J52" i="10"/>
  <c r="B10" i="61"/>
  <c r="T28" i="124"/>
  <c r="L30" i="62"/>
  <c r="Q103" i="62"/>
  <c r="L30" i="48"/>
  <c r="T51" i="10"/>
  <c r="D27" i="10"/>
  <c r="C55" i="48"/>
  <c r="L9" i="48"/>
  <c r="N206" i="48"/>
  <c r="Q194" i="48"/>
  <c r="H28" i="62"/>
  <c r="G109" i="124"/>
  <c r="N47" i="48"/>
  <c r="F110" i="62"/>
  <c r="A21" i="44"/>
  <c r="Q184" i="48"/>
  <c r="P10" i="13"/>
  <c r="C9" i="10"/>
  <c r="O126" i="13"/>
  <c r="N55" i="62"/>
  <c r="C135" i="62"/>
  <c r="T33" i="124"/>
  <c r="H195" i="48"/>
  <c r="R94" i="124"/>
  <c r="L143" i="62"/>
  <c r="N144" i="48"/>
  <c r="S24" i="10"/>
  <c r="A67" i="48"/>
  <c r="J15" i="44"/>
  <c r="N126" i="48"/>
  <c r="Q107" i="48"/>
  <c r="Q52" i="13"/>
  <c r="C36" i="145"/>
  <c r="Q33" i="13"/>
  <c r="H104" i="48"/>
  <c r="E87" i="61"/>
  <c r="L95" i="48"/>
  <c r="P107" i="13"/>
  <c r="D48" i="10"/>
  <c r="P14" i="62"/>
  <c r="Q45" i="48"/>
  <c r="N44" i="10"/>
  <c r="I106" i="124"/>
  <c r="P165" i="48"/>
  <c r="L205" i="48"/>
  <c r="F34" i="48"/>
  <c r="J29" i="13"/>
  <c r="N87" i="62"/>
  <c r="C49" i="48"/>
  <c r="T25" i="10"/>
  <c r="L90" i="13"/>
  <c r="H95" i="13"/>
  <c r="C11" i="13"/>
  <c r="W44" i="10"/>
  <c r="C14" i="44"/>
  <c r="O43" i="62"/>
  <c r="O86" i="62"/>
  <c r="C4" i="48"/>
  <c r="Q93" i="13"/>
  <c r="H126" i="48"/>
  <c r="C124" i="62"/>
  <c r="J51" i="62"/>
  <c r="C83" i="61"/>
  <c r="O6" i="48"/>
  <c r="J27" i="62"/>
  <c r="N67" i="62"/>
  <c r="H11" i="48"/>
  <c r="T109" i="124"/>
  <c r="Q128" i="13"/>
  <c r="N24" i="13"/>
  <c r="C92" i="48"/>
  <c r="D40" i="145"/>
  <c r="D16" i="145"/>
  <c r="H151" i="48"/>
  <c r="C27" i="145"/>
  <c r="C90" i="13"/>
  <c r="L103" i="48"/>
  <c r="B60" i="61"/>
  <c r="H29" i="48"/>
  <c r="F23" i="48"/>
  <c r="Q26" i="48"/>
  <c r="L108" i="124"/>
  <c r="F30" i="48"/>
  <c r="J83" i="62"/>
  <c r="O3" i="62"/>
  <c r="H14" i="14"/>
  <c r="O29" i="62"/>
  <c r="F151" i="13"/>
  <c r="H103" i="13"/>
  <c r="C3" i="44"/>
  <c r="Q113" i="62"/>
  <c r="J147" i="13"/>
  <c r="L114" i="13"/>
  <c r="N75" i="62"/>
  <c r="N115" i="13"/>
  <c r="A25" i="62"/>
  <c r="P15" i="62"/>
  <c r="O113" i="62"/>
  <c r="D140" i="61"/>
  <c r="O146" i="13"/>
  <c r="F109" i="48"/>
  <c r="E120" i="61"/>
  <c r="H150" i="48"/>
  <c r="L11" i="48"/>
  <c r="C124" i="13"/>
  <c r="F50" i="10"/>
  <c r="P123" i="62"/>
  <c r="P52" i="48"/>
  <c r="M67" i="124"/>
  <c r="F167" i="48"/>
  <c r="J111" i="62"/>
  <c r="E5" i="124"/>
  <c r="P152" i="62"/>
  <c r="Q130" i="48"/>
  <c r="U11" i="10"/>
  <c r="J49" i="48"/>
  <c r="B92" i="61"/>
  <c r="A124" i="62"/>
  <c r="C37" i="61"/>
  <c r="T28" i="10"/>
  <c r="H93" i="48"/>
  <c r="A107" i="48"/>
  <c r="J131" i="62"/>
  <c r="P9" i="10"/>
  <c r="L149" i="48"/>
  <c r="J107" i="48"/>
  <c r="H215" i="48"/>
  <c r="G32" i="64"/>
  <c r="R96" i="124"/>
  <c r="H46" i="48"/>
  <c r="N4" i="10"/>
  <c r="O125" i="48"/>
  <c r="J115" i="13"/>
  <c r="P106" i="48"/>
  <c r="B18" i="61"/>
  <c r="A189" i="48"/>
  <c r="F151" i="48"/>
  <c r="N111" i="62"/>
  <c r="R107" i="124"/>
  <c r="Q14" i="62"/>
  <c r="E22" i="145"/>
  <c r="O114" i="48"/>
  <c r="G6" i="10"/>
  <c r="L70" i="13"/>
  <c r="H71" i="13"/>
  <c r="F143" i="48"/>
  <c r="C75" i="13"/>
  <c r="E42" i="145"/>
  <c r="P146" i="48"/>
  <c r="C12" i="52"/>
  <c r="N12" i="13"/>
  <c r="P155" i="62"/>
  <c r="N43" i="48"/>
  <c r="R9" i="10"/>
  <c r="Q88" i="62"/>
  <c r="I67" i="124"/>
  <c r="E7" i="145"/>
  <c r="Q169" i="48"/>
  <c r="C75" i="62"/>
  <c r="D12" i="145"/>
  <c r="Q83" i="62"/>
  <c r="N23" i="62"/>
  <c r="F209" i="48"/>
  <c r="P23" i="13"/>
  <c r="C4" i="44"/>
  <c r="L84" i="13"/>
  <c r="P144" i="13"/>
  <c r="V47" i="10"/>
  <c r="Q91" i="62"/>
  <c r="L13" i="14"/>
  <c r="A84" i="13"/>
  <c r="B21" i="61"/>
  <c r="F49" i="48"/>
  <c r="C91" i="13"/>
  <c r="F146" i="48"/>
  <c r="F129" i="48"/>
  <c r="C86" i="48"/>
  <c r="Q10" i="13"/>
  <c r="O205" i="48"/>
  <c r="B6" i="124"/>
  <c r="L114" i="62"/>
  <c r="D13" i="44"/>
  <c r="J174" i="48"/>
  <c r="L22" i="10"/>
  <c r="C27" i="61"/>
  <c r="F115" i="62"/>
  <c r="J155" i="62"/>
  <c r="J15" i="62"/>
  <c r="H148" i="62"/>
  <c r="J130" i="13"/>
  <c r="P15" i="10"/>
  <c r="P24" i="48"/>
  <c r="L3" i="13"/>
  <c r="D35" i="145"/>
  <c r="K40" i="10"/>
  <c r="L108" i="62"/>
  <c r="O148" i="13"/>
  <c r="A5" i="62"/>
  <c r="C104" i="61"/>
  <c r="F13" i="14"/>
  <c r="P5" i="62"/>
  <c r="J130" i="48"/>
  <c r="B10" i="64"/>
  <c r="J34" i="62"/>
  <c r="S7" i="10"/>
  <c r="D18" i="44"/>
  <c r="O208" i="48"/>
  <c r="Q15" i="13"/>
  <c r="I6" i="64"/>
  <c r="K26" i="10"/>
  <c r="N30" i="64"/>
  <c r="L15" i="62"/>
  <c r="C46" i="145"/>
  <c r="O132" i="48"/>
  <c r="H13" i="48"/>
  <c r="H51" i="10"/>
  <c r="C23" i="44"/>
  <c r="P123" i="48"/>
  <c r="J84" i="48"/>
  <c r="F84" i="13"/>
  <c r="Q31" i="10"/>
  <c r="D17" i="145"/>
  <c r="Q132" i="62"/>
  <c r="A72" i="13"/>
  <c r="Q145" i="48"/>
  <c r="C28" i="145"/>
  <c r="F14" i="13"/>
  <c r="P6" i="13"/>
  <c r="G8" i="64"/>
  <c r="F155" i="62"/>
  <c r="H86" i="48"/>
  <c r="P49" i="48"/>
  <c r="F31" i="62"/>
  <c r="H172" i="48"/>
  <c r="P86" i="48"/>
  <c r="O92" i="13"/>
  <c r="L26" i="10"/>
  <c r="B13" i="14"/>
  <c r="F55" i="13"/>
  <c r="D94" i="61"/>
  <c r="P104" i="62"/>
  <c r="Q152" i="13"/>
  <c r="Q84" i="48"/>
  <c r="O14" i="13"/>
  <c r="C24" i="145"/>
  <c r="P114" i="13"/>
  <c r="L45" i="10"/>
  <c r="C118" i="61"/>
  <c r="H47" i="10"/>
  <c r="R97" i="124"/>
  <c r="J146" i="62"/>
  <c r="P93" i="48"/>
  <c r="B6" i="14"/>
  <c r="R50" i="10"/>
  <c r="E138" i="61"/>
  <c r="I33" i="64"/>
  <c r="H90" i="13"/>
  <c r="E43" i="145"/>
  <c r="L27" i="48"/>
  <c r="L5" i="10"/>
  <c r="K14" i="10"/>
  <c r="L94" i="62"/>
  <c r="B18" i="64"/>
  <c r="Q31" i="48"/>
  <c r="F152" i="13"/>
  <c r="P7" i="48"/>
  <c r="J26" i="62"/>
  <c r="F15" i="13"/>
  <c r="C52" i="62"/>
  <c r="G9" i="10"/>
  <c r="Q72" i="48"/>
  <c r="J143" i="62"/>
  <c r="L8" i="62"/>
  <c r="P52" i="62"/>
  <c r="H46" i="10"/>
  <c r="F106" i="48"/>
  <c r="J52" i="13"/>
  <c r="P26" i="10"/>
  <c r="L11" i="13"/>
  <c r="C32" i="64"/>
  <c r="A43" i="13"/>
  <c r="L46" i="62"/>
  <c r="J93" i="13"/>
  <c r="F75" i="48"/>
  <c r="J25" i="62"/>
  <c r="A63" i="48"/>
  <c r="F46" i="13"/>
  <c r="Q13" i="10"/>
  <c r="F147" i="48"/>
  <c r="R29" i="10"/>
  <c r="C22" i="44"/>
  <c r="N11" i="48"/>
  <c r="O143" i="48"/>
  <c r="D9" i="10"/>
  <c r="F10" i="63"/>
  <c r="P67" i="48"/>
  <c r="C43" i="10"/>
  <c r="E92" i="61"/>
  <c r="B97" i="61"/>
  <c r="Q48" i="13"/>
  <c r="O114" i="62"/>
  <c r="Q11" i="13"/>
  <c r="O72" i="48"/>
  <c r="P13" i="13"/>
  <c r="H27" i="13"/>
  <c r="O23" i="48"/>
  <c r="E11" i="145"/>
  <c r="C125" i="48"/>
  <c r="J26" i="13"/>
  <c r="U13" i="10"/>
  <c r="D16" i="61"/>
  <c r="B140" i="61"/>
  <c r="Q83" i="13"/>
  <c r="J7" i="13"/>
  <c r="N7" i="13"/>
  <c r="J191" i="48"/>
  <c r="D7" i="61"/>
  <c r="E47" i="145"/>
  <c r="H10" i="13"/>
  <c r="D5" i="145"/>
  <c r="F4" i="13"/>
  <c r="R68" i="124"/>
  <c r="I8" i="10"/>
  <c r="Q31" i="13"/>
  <c r="C213" i="48"/>
  <c r="N165" i="48"/>
  <c r="O46" i="13"/>
  <c r="A49" i="48"/>
  <c r="F32" i="145"/>
  <c r="H125" i="48"/>
  <c r="A211" i="48"/>
  <c r="R30" i="124"/>
  <c r="N106" i="48"/>
  <c r="E35" i="145"/>
  <c r="O109" i="48"/>
  <c r="F12" i="62"/>
  <c r="Q55" i="48"/>
  <c r="G107" i="124"/>
  <c r="C40" i="10"/>
  <c r="A107" i="62"/>
  <c r="N51" i="62"/>
  <c r="Q51" i="10"/>
  <c r="G4" i="64"/>
  <c r="P184" i="48"/>
  <c r="F148" i="13"/>
  <c r="O4" i="48"/>
  <c r="C47" i="13"/>
  <c r="P107" i="48"/>
  <c r="C167" i="48"/>
  <c r="F86" i="48"/>
  <c r="C73" i="62"/>
  <c r="D4" i="44"/>
  <c r="F75" i="62"/>
  <c r="O172" i="48"/>
  <c r="O145" i="62"/>
  <c r="A173" i="48"/>
  <c r="L85" i="62"/>
  <c r="F108" i="62"/>
  <c r="A25" i="13"/>
  <c r="C8" i="145"/>
  <c r="F106" i="13"/>
  <c r="J73" i="62"/>
  <c r="E53" i="61"/>
  <c r="J49" i="62"/>
  <c r="P41" i="10"/>
  <c r="C41" i="10"/>
  <c r="E30" i="61"/>
  <c r="P47" i="10"/>
  <c r="J92" i="48"/>
  <c r="H134" i="13"/>
  <c r="I42" i="10"/>
  <c r="O215" i="48"/>
  <c r="N152" i="48"/>
  <c r="L9" i="14"/>
  <c r="D18" i="145"/>
  <c r="N172" i="48"/>
  <c r="J146" i="48"/>
  <c r="H11" i="13"/>
  <c r="D139" i="61"/>
  <c r="H191" i="48"/>
  <c r="J154" i="48"/>
  <c r="L48" i="13"/>
  <c r="J91" i="62"/>
  <c r="I9" i="64"/>
  <c r="P8" i="13"/>
  <c r="N204" i="48"/>
  <c r="O183" i="48"/>
  <c r="B15" i="52"/>
  <c r="B139" i="61"/>
  <c r="A146" i="62"/>
  <c r="F150" i="48"/>
  <c r="C18" i="124"/>
  <c r="O25" i="13"/>
  <c r="C115" i="61"/>
  <c r="P5" i="10"/>
  <c r="F89" i="48"/>
  <c r="H144" i="48"/>
  <c r="L144" i="62"/>
  <c r="J47" i="48"/>
  <c r="J105" i="48"/>
  <c r="C205" i="48"/>
  <c r="K51" i="10"/>
  <c r="Q152" i="48"/>
  <c r="N4" i="48"/>
  <c r="J43" i="48"/>
  <c r="A143" i="13"/>
  <c r="H132" i="13"/>
  <c r="N48" i="62"/>
  <c r="P92" i="13"/>
  <c r="F104" i="13"/>
  <c r="H190" i="48"/>
  <c r="R28" i="10"/>
  <c r="D13" i="10"/>
  <c r="J67" i="48"/>
  <c r="O67" i="48"/>
  <c r="A26" i="62"/>
  <c r="F112" i="62"/>
  <c r="F40" i="10"/>
  <c r="B4" i="64"/>
  <c r="T12" i="10"/>
  <c r="P66" i="13"/>
  <c r="P143" i="62"/>
  <c r="N109" i="48"/>
  <c r="H127" i="62"/>
  <c r="D8" i="64"/>
  <c r="L86" i="48"/>
  <c r="C6" i="63"/>
  <c r="J5" i="62"/>
  <c r="C105" i="62"/>
  <c r="O45" i="10"/>
  <c r="I32" i="10"/>
  <c r="H27" i="48"/>
  <c r="S42" i="10"/>
  <c r="D44" i="10"/>
  <c r="L111" i="13"/>
  <c r="Q144" i="48"/>
  <c r="C51" i="13"/>
  <c r="Q65" i="62"/>
  <c r="K21" i="10"/>
  <c r="L72" i="62"/>
  <c r="C107" i="13"/>
  <c r="C52" i="61"/>
  <c r="F125" i="48"/>
  <c r="H73" i="13"/>
  <c r="C89" i="13"/>
  <c r="C112" i="62"/>
  <c r="O44" i="13"/>
  <c r="H51" i="48"/>
  <c r="B65" i="124"/>
  <c r="D43" i="10"/>
  <c r="O31" i="64"/>
  <c r="Q3" i="48"/>
  <c r="K6" i="14"/>
  <c r="L126" i="62"/>
  <c r="N124" i="62"/>
  <c r="O42" i="10"/>
  <c r="G42" i="10"/>
  <c r="L3" i="48"/>
  <c r="F73" i="13"/>
  <c r="C103" i="13"/>
  <c r="L68" i="48"/>
  <c r="J84" i="62"/>
  <c r="C28" i="124"/>
  <c r="L107" i="62"/>
  <c r="Q147" i="62"/>
  <c r="Q146" i="62"/>
  <c r="C29" i="62"/>
  <c r="B94" i="124"/>
  <c r="C67" i="48"/>
  <c r="O44" i="10"/>
  <c r="H29" i="44"/>
  <c r="C175" i="48"/>
  <c r="B117" i="61"/>
  <c r="Q25" i="13"/>
  <c r="E25" i="10"/>
  <c r="P89" i="62"/>
  <c r="H52" i="48"/>
  <c r="F172" i="48"/>
  <c r="P13" i="48"/>
  <c r="A193" i="48"/>
  <c r="H65" i="48"/>
  <c r="F31" i="13"/>
  <c r="A103" i="48"/>
  <c r="D22" i="44"/>
  <c r="J110" i="62"/>
  <c r="P148" i="13"/>
  <c r="C28" i="61"/>
  <c r="F11" i="145"/>
  <c r="P84" i="13"/>
  <c r="C44" i="13"/>
  <c r="C126" i="48"/>
  <c r="W45" i="10"/>
  <c r="O145" i="13"/>
  <c r="P147" i="13"/>
  <c r="O146" i="62"/>
  <c r="H106" i="62"/>
  <c r="L172" i="48"/>
  <c r="B83" i="61"/>
  <c r="C4" i="64"/>
  <c r="F4" i="64"/>
  <c r="L55" i="48"/>
  <c r="P29" i="10"/>
  <c r="N128" i="13"/>
  <c r="C164" i="48"/>
  <c r="H70" i="62"/>
  <c r="O5" i="10"/>
  <c r="L154" i="13"/>
  <c r="Q210" i="48"/>
  <c r="O147" i="13"/>
  <c r="P112" i="48"/>
  <c r="O29" i="64"/>
  <c r="O14" i="10"/>
  <c r="D20" i="44"/>
  <c r="C111" i="48"/>
  <c r="J6" i="48"/>
  <c r="I4" i="10"/>
  <c r="J74" i="13"/>
  <c r="L29" i="124"/>
  <c r="L63" i="13"/>
  <c r="L104" i="48"/>
  <c r="F28" i="145"/>
  <c r="Q112" i="48"/>
  <c r="N3" i="62"/>
  <c r="K32" i="10"/>
  <c r="E129" i="61"/>
  <c r="L150" i="62"/>
  <c r="E31" i="10"/>
  <c r="C6" i="13"/>
  <c r="T41" i="10"/>
  <c r="O14" i="62"/>
  <c r="L45" i="62"/>
  <c r="P108" i="62"/>
  <c r="R27" i="10"/>
  <c r="L5" i="48"/>
  <c r="O11" i="10"/>
  <c r="H26" i="62"/>
  <c r="C132" i="13"/>
  <c r="N14" i="10"/>
  <c r="C17" i="124"/>
  <c r="U25" i="10"/>
  <c r="J170" i="48"/>
  <c r="J69" i="13"/>
  <c r="L83" i="62"/>
  <c r="O131" i="48"/>
  <c r="D4" i="63"/>
  <c r="C50" i="10"/>
  <c r="M32" i="10"/>
  <c r="F210" i="48"/>
  <c r="Q147" i="48"/>
  <c r="J104" i="13"/>
  <c r="C24" i="13"/>
  <c r="H169" i="48"/>
  <c r="P52" i="10"/>
  <c r="O113" i="13"/>
  <c r="R25" i="10"/>
  <c r="N152" i="62"/>
  <c r="C127" i="62"/>
  <c r="L75" i="48"/>
  <c r="N14" i="48"/>
  <c r="J125" i="48"/>
  <c r="Q150" i="62"/>
  <c r="N104" i="62"/>
  <c r="J52" i="48"/>
  <c r="H127" i="48"/>
  <c r="M68" i="124"/>
  <c r="J113" i="13"/>
  <c r="A127" i="62"/>
  <c r="P24" i="10"/>
  <c r="A105" i="62"/>
  <c r="N30" i="124"/>
  <c r="L129" i="62"/>
  <c r="P45" i="48"/>
  <c r="N130" i="48"/>
  <c r="R8" i="124"/>
  <c r="P71" i="48"/>
  <c r="L134" i="48"/>
  <c r="L86" i="62"/>
  <c r="A53" i="48"/>
  <c r="M35" i="64"/>
  <c r="A91" i="62"/>
  <c r="P14" i="48"/>
  <c r="L166" i="48"/>
  <c r="R5" i="124"/>
  <c r="N151" i="13"/>
  <c r="Q71" i="48"/>
  <c r="C64" i="13"/>
  <c r="Q130" i="62"/>
  <c r="A6" i="48"/>
  <c r="J32" i="13"/>
  <c r="O23" i="62"/>
  <c r="J132" i="48"/>
  <c r="K13" i="14"/>
  <c r="P91" i="48"/>
  <c r="D34" i="64"/>
  <c r="D41" i="10"/>
  <c r="I3" i="10"/>
  <c r="C5" i="124"/>
  <c r="D82" i="61"/>
  <c r="H7" i="44"/>
  <c r="F30" i="62"/>
  <c r="L54" i="48"/>
  <c r="A9" i="44"/>
  <c r="Q131" i="62"/>
  <c r="O143" i="13"/>
  <c r="K52" i="10"/>
  <c r="D23" i="10"/>
  <c r="Q51" i="48"/>
  <c r="D119" i="61"/>
  <c r="B106" i="61"/>
  <c r="D21" i="61"/>
  <c r="L28" i="10"/>
  <c r="R33" i="124"/>
  <c r="C63" i="62"/>
  <c r="C105" i="61"/>
  <c r="C19" i="44"/>
  <c r="J71" i="48"/>
  <c r="O30" i="10"/>
  <c r="F84" i="62"/>
  <c r="B66" i="124"/>
  <c r="C125" i="13"/>
  <c r="P28" i="64"/>
  <c r="D6" i="145"/>
  <c r="C15" i="62"/>
  <c r="L111" i="48"/>
  <c r="H15" i="62"/>
  <c r="J10" i="13"/>
  <c r="F113" i="13"/>
  <c r="A92" i="48"/>
  <c r="C32" i="124"/>
  <c r="L125" i="48"/>
  <c r="A147" i="13"/>
  <c r="O54" i="48"/>
  <c r="L26" i="62"/>
  <c r="F24" i="10"/>
  <c r="B126" i="61"/>
  <c r="L13" i="10"/>
  <c r="F93" i="13"/>
  <c r="O12" i="62"/>
  <c r="Q95" i="62"/>
  <c r="C91" i="62"/>
  <c r="I10" i="10"/>
  <c r="C150" i="48"/>
  <c r="N14" i="13"/>
  <c r="F103" i="13"/>
  <c r="Q31" i="62"/>
  <c r="L13" i="13"/>
  <c r="N32" i="124"/>
  <c r="L10" i="14"/>
  <c r="A20" i="44"/>
  <c r="H112" i="62"/>
  <c r="N94" i="13"/>
  <c r="P132" i="13"/>
  <c r="C33" i="62"/>
  <c r="D105" i="124"/>
  <c r="A3" i="44"/>
  <c r="E34" i="145"/>
  <c r="D6" i="44"/>
  <c r="C9" i="63"/>
  <c r="H165" i="48"/>
  <c r="P211" i="48"/>
  <c r="N93" i="13"/>
  <c r="C72" i="62"/>
  <c r="A87" i="62"/>
  <c r="J84" i="13"/>
  <c r="D47" i="10"/>
  <c r="Q149" i="48"/>
  <c r="H4" i="44"/>
  <c r="E54" i="124"/>
  <c r="J13" i="10"/>
  <c r="V50" i="10"/>
  <c r="Q64" i="48"/>
  <c r="A30" i="62"/>
  <c r="F12" i="145"/>
  <c r="F31" i="64"/>
  <c r="O69" i="48"/>
  <c r="J105" i="62"/>
  <c r="N95" i="62"/>
  <c r="C211" i="48"/>
  <c r="R12" i="10"/>
  <c r="H30" i="13"/>
  <c r="E17" i="124"/>
  <c r="P145" i="62"/>
  <c r="Q215" i="48"/>
  <c r="Q166" i="48"/>
  <c r="P147" i="48"/>
  <c r="S28" i="124"/>
  <c r="J129" i="48"/>
  <c r="A145" i="13"/>
  <c r="O24" i="62"/>
  <c r="J88" i="48"/>
  <c r="J33" i="13"/>
  <c r="Q195" i="48"/>
  <c r="A165" i="48"/>
  <c r="O51" i="13"/>
  <c r="J9" i="62"/>
  <c r="N148" i="62"/>
  <c r="R45" i="10"/>
  <c r="E6" i="61"/>
  <c r="R110" i="124"/>
  <c r="P45" i="62"/>
  <c r="C30" i="13"/>
  <c r="C115" i="13"/>
  <c r="H29" i="124"/>
  <c r="C131" i="61"/>
  <c r="Q85" i="48"/>
  <c r="Q127" i="62"/>
  <c r="Q26" i="62"/>
  <c r="O105" i="48"/>
  <c r="L103" i="62"/>
  <c r="C9" i="44"/>
  <c r="E54" i="61"/>
  <c r="A112" i="13"/>
  <c r="P147" i="62"/>
  <c r="I14" i="10"/>
  <c r="J43" i="10"/>
  <c r="H109" i="13"/>
  <c r="D20" i="145"/>
  <c r="N110" i="62"/>
  <c r="F51" i="48"/>
  <c r="P11" i="62"/>
  <c r="E9" i="63"/>
  <c r="B22" i="64"/>
  <c r="Q3" i="10"/>
  <c r="F131" i="62"/>
  <c r="Q183" i="48"/>
  <c r="N25" i="13"/>
  <c r="L23" i="10"/>
  <c r="Q12" i="62"/>
  <c r="S45" i="10"/>
  <c r="N31" i="64"/>
  <c r="Q25" i="62"/>
  <c r="D25" i="10"/>
  <c r="O144" i="48"/>
  <c r="O29" i="13"/>
  <c r="C59" i="61"/>
  <c r="G7" i="10"/>
  <c r="N103" i="13"/>
  <c r="R17" i="124"/>
  <c r="B26" i="61"/>
  <c r="O114" i="13"/>
  <c r="D129" i="61"/>
  <c r="A186" i="48"/>
  <c r="E18" i="124"/>
  <c r="L74" i="48"/>
  <c r="W42" i="10"/>
  <c r="H147" i="13"/>
  <c r="J34" i="13"/>
  <c r="I30" i="10"/>
  <c r="O192" i="48"/>
  <c r="C136" i="61"/>
  <c r="A86" i="13"/>
  <c r="F149" i="62"/>
  <c r="F150" i="13"/>
  <c r="I5" i="14"/>
  <c r="B127" i="61"/>
  <c r="Q103" i="13"/>
  <c r="F85" i="62"/>
  <c r="Q45" i="10"/>
  <c r="C53" i="62"/>
  <c r="O145" i="48"/>
  <c r="F143" i="62"/>
  <c r="T68" i="124"/>
  <c r="N27" i="10"/>
  <c r="B142" i="61"/>
  <c r="N41" i="10"/>
  <c r="O83" i="48"/>
  <c r="O168" i="48"/>
  <c r="P65" i="62"/>
  <c r="L46" i="13"/>
  <c r="Q145" i="62"/>
  <c r="L128" i="13"/>
  <c r="E76" i="61"/>
  <c r="O71" i="48"/>
  <c r="J10" i="10"/>
  <c r="F191" i="48"/>
  <c r="P72" i="48"/>
  <c r="J34" i="64"/>
  <c r="C72" i="13"/>
  <c r="J3" i="10"/>
  <c r="C85" i="61"/>
  <c r="A143" i="48"/>
  <c r="H92" i="48"/>
  <c r="N31" i="13"/>
  <c r="F65" i="48"/>
  <c r="N9" i="10"/>
  <c r="B17" i="61"/>
  <c r="P130" i="62"/>
  <c r="I24" i="10"/>
  <c r="I32" i="124"/>
  <c r="O83" i="13"/>
  <c r="N44" i="62"/>
  <c r="F5" i="13"/>
  <c r="F13" i="63"/>
  <c r="Q204" i="48"/>
  <c r="R28" i="124"/>
  <c r="C7" i="14"/>
  <c r="O92" i="62"/>
  <c r="D15" i="10"/>
  <c r="L50" i="48"/>
  <c r="Q94" i="48"/>
  <c r="N169" i="48"/>
  <c r="H9" i="13"/>
  <c r="Q107" i="13"/>
  <c r="N187" i="48"/>
  <c r="O132" i="62"/>
  <c r="A135" i="48"/>
  <c r="C129" i="48"/>
  <c r="Q145" i="13"/>
  <c r="N43" i="13"/>
  <c r="O209" i="48"/>
  <c r="L111" i="62"/>
  <c r="F130" i="13"/>
  <c r="C32" i="10"/>
  <c r="P69" i="62"/>
  <c r="M66" i="124"/>
  <c r="Q92" i="13"/>
  <c r="D18" i="61"/>
  <c r="D61" i="61"/>
  <c r="A5" i="48"/>
  <c r="K24" i="10"/>
  <c r="L33" i="62"/>
  <c r="N6" i="62"/>
  <c r="C147" i="13"/>
  <c r="C126" i="13"/>
  <c r="C10" i="63"/>
  <c r="H7" i="64"/>
  <c r="E39" i="61"/>
  <c r="L123" i="62"/>
  <c r="H111" i="62"/>
  <c r="H25" i="48"/>
  <c r="D87" i="61"/>
  <c r="L149" i="62"/>
  <c r="A129" i="62"/>
  <c r="J3" i="62"/>
  <c r="E3" i="10"/>
  <c r="F45" i="13"/>
  <c r="H64" i="13"/>
  <c r="Q35" i="13"/>
  <c r="A206" i="48"/>
  <c r="Q68" i="62"/>
  <c r="C84" i="48"/>
  <c r="H47" i="48"/>
  <c r="P83" i="13"/>
  <c r="F8" i="14"/>
  <c r="D52" i="10"/>
  <c r="L47" i="62"/>
  <c r="L175" i="48"/>
  <c r="Q4" i="10"/>
  <c r="J212" i="48"/>
  <c r="N166" i="48"/>
  <c r="Q155" i="13"/>
  <c r="N211" i="48"/>
  <c r="A23" i="13"/>
  <c r="J44" i="48"/>
  <c r="G23" i="10"/>
  <c r="E29" i="10"/>
  <c r="C107" i="61"/>
  <c r="S110" i="124"/>
  <c r="A147" i="48"/>
  <c r="N40" i="10"/>
  <c r="I27" i="10"/>
  <c r="C186" i="48"/>
  <c r="C47" i="62"/>
  <c r="L130" i="62"/>
  <c r="F7" i="64"/>
  <c r="O9" i="62"/>
  <c r="D142" i="61"/>
  <c r="C31" i="61"/>
  <c r="L4" i="13"/>
  <c r="H164" i="48"/>
  <c r="R32" i="10"/>
  <c r="E62" i="61"/>
  <c r="J88" i="13"/>
  <c r="L106" i="62"/>
  <c r="C95" i="13"/>
  <c r="L52" i="48"/>
  <c r="P10" i="62"/>
  <c r="K49" i="10"/>
  <c r="N66" i="124"/>
  <c r="H107" i="13"/>
  <c r="O170" i="48"/>
  <c r="J130" i="62"/>
  <c r="L152" i="62"/>
  <c r="A35" i="13"/>
  <c r="J74" i="48"/>
  <c r="L70" i="48"/>
  <c r="N4" i="62"/>
  <c r="P134" i="62"/>
  <c r="H52" i="62"/>
  <c r="C20" i="145"/>
  <c r="F91" i="62"/>
  <c r="A145" i="62"/>
  <c r="B31" i="52"/>
  <c r="O67" i="13"/>
  <c r="O9" i="48"/>
  <c r="Q63" i="13"/>
  <c r="H40" i="10"/>
  <c r="P43" i="13"/>
  <c r="D40" i="10"/>
  <c r="F126" i="62"/>
  <c r="R57" i="124"/>
  <c r="H170" i="48"/>
  <c r="O54" i="62"/>
  <c r="J31" i="48"/>
  <c r="C143" i="48"/>
  <c r="P74" i="48"/>
  <c r="C50" i="48"/>
  <c r="G47" i="10"/>
  <c r="H35" i="13"/>
  <c r="J32" i="64"/>
  <c r="V46" i="10"/>
  <c r="C71" i="48"/>
  <c r="D5" i="44"/>
  <c r="F24" i="62"/>
  <c r="I44" i="10"/>
  <c r="H155" i="48"/>
  <c r="O70" i="62"/>
  <c r="L143" i="13"/>
  <c r="C12" i="48"/>
  <c r="E30" i="10"/>
  <c r="T30" i="124"/>
  <c r="F187" i="48"/>
  <c r="N52" i="13"/>
  <c r="Q52" i="10"/>
  <c r="N87" i="48"/>
  <c r="P209" i="48"/>
  <c r="R11" i="124"/>
  <c r="H48" i="13"/>
  <c r="C6" i="62"/>
  <c r="Q109" i="48"/>
  <c r="H127" i="13"/>
  <c r="B18" i="124"/>
  <c r="S46" i="10"/>
  <c r="H106" i="13"/>
  <c r="N11" i="13"/>
  <c r="C98" i="61"/>
  <c r="O31" i="62"/>
  <c r="O188" i="48"/>
  <c r="A49" i="62"/>
  <c r="G104" i="124"/>
  <c r="N106" i="124"/>
  <c r="H20" i="44"/>
  <c r="K5" i="14"/>
  <c r="H50" i="10"/>
  <c r="L124" i="62"/>
  <c r="I26" i="10"/>
  <c r="C189" i="48"/>
  <c r="V43" i="10"/>
  <c r="C23" i="62"/>
  <c r="P22" i="10"/>
  <c r="Q90" i="13"/>
  <c r="A22" i="44"/>
  <c r="D8" i="63"/>
  <c r="L30" i="124"/>
  <c r="O40" i="10"/>
  <c r="J108" i="62"/>
  <c r="H85" i="62"/>
  <c r="B14" i="14"/>
  <c r="L187" i="48"/>
  <c r="C130" i="48"/>
  <c r="J13" i="44"/>
  <c r="L43" i="10"/>
  <c r="Q87" i="48"/>
  <c r="N65" i="124"/>
  <c r="E10" i="124"/>
  <c r="F145" i="13"/>
  <c r="J83" i="48"/>
  <c r="O126" i="62"/>
  <c r="D22" i="10"/>
  <c r="B131" i="61"/>
  <c r="C113" i="13"/>
  <c r="F28" i="64"/>
  <c r="S66" i="124"/>
  <c r="C84" i="62"/>
  <c r="B87" i="61"/>
  <c r="H8" i="44"/>
  <c r="L109" i="62"/>
  <c r="V48" i="10"/>
  <c r="H32" i="62"/>
  <c r="F168" i="48"/>
  <c r="C29" i="44"/>
  <c r="H125" i="13"/>
  <c r="K7" i="14"/>
  <c r="J110" i="48"/>
  <c r="A51" i="13"/>
  <c r="K45" i="10"/>
  <c r="J44" i="13"/>
  <c r="H27" i="10"/>
  <c r="O185" i="48"/>
  <c r="Q92" i="62"/>
  <c r="Q34" i="48"/>
  <c r="I29" i="64"/>
  <c r="O193" i="48"/>
  <c r="O111" i="13"/>
  <c r="C32" i="48"/>
  <c r="O93" i="13"/>
  <c r="F9" i="62"/>
  <c r="H22" i="10"/>
  <c r="D4" i="61"/>
  <c r="O129" i="13"/>
  <c r="N144" i="62"/>
  <c r="O107" i="48"/>
  <c r="J146" i="13"/>
  <c r="C24" i="48"/>
  <c r="H133" i="48"/>
  <c r="F11" i="14"/>
  <c r="Q22" i="10"/>
  <c r="F95" i="48"/>
  <c r="N25" i="10"/>
  <c r="K30" i="64"/>
  <c r="C17" i="61"/>
  <c r="A11" i="44"/>
  <c r="J15" i="13"/>
  <c r="O73" i="62"/>
  <c r="Q44" i="10"/>
  <c r="C69" i="124"/>
  <c r="H110" i="48"/>
  <c r="Q49" i="62"/>
  <c r="H33" i="124"/>
  <c r="H21" i="44"/>
  <c r="O129" i="62"/>
  <c r="H68" i="13"/>
  <c r="L106" i="124"/>
  <c r="D7" i="63"/>
  <c r="F70" i="13"/>
  <c r="M15" i="10"/>
  <c r="F47" i="13"/>
  <c r="I23" i="10"/>
  <c r="O35" i="62"/>
  <c r="P170" i="48"/>
  <c r="H135" i="62"/>
  <c r="C13" i="10"/>
  <c r="P7" i="62"/>
  <c r="M8" i="10"/>
  <c r="N72" i="62"/>
  <c r="L208" i="48"/>
  <c r="C30" i="64"/>
  <c r="I51" i="10"/>
  <c r="N26" i="10"/>
  <c r="I11" i="14"/>
  <c r="A149" i="13"/>
  <c r="C30" i="145"/>
  <c r="J40" i="10"/>
  <c r="H70" i="48"/>
  <c r="D5" i="61"/>
  <c r="F11" i="10"/>
  <c r="Q45" i="13"/>
  <c r="D12" i="10"/>
  <c r="H70" i="13"/>
  <c r="N203" i="48"/>
  <c r="F52" i="13"/>
  <c r="Q89" i="62"/>
  <c r="F103" i="48"/>
  <c r="N64" i="62"/>
  <c r="W41" i="10"/>
  <c r="U27" i="10"/>
  <c r="Q23" i="10"/>
  <c r="F133" i="48"/>
  <c r="F170" i="48"/>
  <c r="L53" i="62"/>
  <c r="B9" i="14"/>
  <c r="F29" i="145"/>
  <c r="N105" i="62"/>
  <c r="D32" i="64"/>
  <c r="D3" i="44"/>
  <c r="H5" i="64"/>
  <c r="B17" i="124"/>
  <c r="K13" i="10"/>
  <c r="P126" i="13"/>
  <c r="A107" i="13"/>
  <c r="C22" i="64"/>
  <c r="L65" i="48"/>
  <c r="C20" i="61"/>
  <c r="Q213" i="48"/>
  <c r="L214" i="48"/>
  <c r="L131" i="62"/>
  <c r="U49" i="10"/>
  <c r="E85" i="61"/>
  <c r="S65" i="124"/>
  <c r="F214" i="48"/>
  <c r="B24" i="52"/>
  <c r="J152" i="48"/>
  <c r="C40" i="52"/>
  <c r="C109" i="62"/>
  <c r="L87" i="62"/>
  <c r="Q69" i="13"/>
  <c r="D118" i="61"/>
  <c r="O106" i="48"/>
  <c r="L153" i="48"/>
  <c r="H132" i="62"/>
  <c r="P25" i="62"/>
  <c r="N168" i="48"/>
  <c r="L35" i="48"/>
  <c r="M30" i="64"/>
  <c r="N32" i="10"/>
  <c r="N33" i="62"/>
  <c r="L7" i="13"/>
  <c r="L4" i="10"/>
  <c r="L194" i="48"/>
  <c r="Q43" i="48"/>
  <c r="Q154" i="13"/>
  <c r="B40" i="52"/>
  <c r="H15" i="10"/>
  <c r="N175" i="48"/>
  <c r="H92" i="62"/>
  <c r="O212" i="48"/>
  <c r="H129" i="48"/>
  <c r="C114" i="61"/>
  <c r="L153" i="62"/>
  <c r="L43" i="62"/>
  <c r="Q29" i="10"/>
  <c r="Q29" i="48"/>
  <c r="U40" i="10"/>
  <c r="L66" i="13"/>
  <c r="H55" i="13"/>
  <c r="R48" i="10"/>
  <c r="Q95" i="48"/>
  <c r="Q88" i="48"/>
  <c r="O166" i="48"/>
  <c r="N24" i="62"/>
  <c r="Q212" i="48"/>
  <c r="D108" i="124"/>
  <c r="O105" i="13"/>
  <c r="A33" i="48"/>
  <c r="L112" i="48"/>
  <c r="H32" i="124"/>
  <c r="U10" i="10"/>
  <c r="H11" i="44"/>
  <c r="P29" i="62"/>
  <c r="E30" i="14"/>
  <c r="H151" i="13"/>
  <c r="Q125" i="62"/>
  <c r="J44" i="62"/>
  <c r="L24" i="48"/>
  <c r="C103" i="48"/>
  <c r="H67" i="48"/>
  <c r="H109" i="48"/>
  <c r="F148" i="48"/>
  <c r="P107" i="62"/>
  <c r="C44" i="62"/>
  <c r="B4" i="63"/>
  <c r="C30" i="48"/>
  <c r="H115" i="13"/>
  <c r="L3" i="10"/>
  <c r="V52" i="10"/>
  <c r="O149" i="13"/>
  <c r="A32" i="13"/>
  <c r="O124" i="48"/>
  <c r="N42" i="10"/>
  <c r="L112" i="13"/>
  <c r="L165" i="48"/>
  <c r="H106" i="48"/>
  <c r="L190" i="48"/>
  <c r="P108" i="13"/>
  <c r="Q34" i="62"/>
  <c r="H67" i="13"/>
  <c r="I105" i="124"/>
  <c r="L130" i="48"/>
  <c r="C27" i="48"/>
  <c r="N14" i="62"/>
  <c r="N85" i="13"/>
  <c r="Q106" i="48"/>
  <c r="F25" i="13"/>
  <c r="P106" i="62"/>
  <c r="D34" i="124"/>
  <c r="H8" i="10"/>
  <c r="A92" i="13"/>
  <c r="D103" i="61"/>
  <c r="M7" i="10"/>
  <c r="P153" i="48"/>
  <c r="L14" i="10"/>
  <c r="H6" i="13"/>
  <c r="O23" i="13"/>
  <c r="L170" i="48"/>
  <c r="N174" i="48"/>
  <c r="H109" i="124"/>
  <c r="F124" i="13"/>
  <c r="E12" i="145"/>
  <c r="J32" i="10"/>
  <c r="J206" i="48"/>
  <c r="L10" i="48"/>
  <c r="H6" i="10"/>
  <c r="L204" i="48"/>
  <c r="I5" i="10"/>
  <c r="R3" i="10"/>
  <c r="F84" i="48"/>
  <c r="B10" i="14"/>
  <c r="H54" i="62"/>
  <c r="F32" i="13"/>
  <c r="L44" i="10"/>
  <c r="A155" i="13"/>
  <c r="L64" i="62"/>
  <c r="Q67" i="13"/>
  <c r="A66" i="62"/>
  <c r="H111" i="13"/>
  <c r="O125" i="13"/>
  <c r="N91" i="13"/>
  <c r="F123" i="62"/>
  <c r="E40" i="61"/>
  <c r="R106" i="124"/>
  <c r="J23" i="62"/>
  <c r="Q41" i="10"/>
  <c r="J103" i="13"/>
  <c r="C24" i="44"/>
  <c r="C26" i="62"/>
  <c r="C5" i="13"/>
  <c r="H151" i="62"/>
  <c r="L185" i="48"/>
  <c r="L33" i="10"/>
  <c r="H3" i="44"/>
  <c r="S50" i="10"/>
  <c r="J129" i="13"/>
  <c r="A105" i="13"/>
  <c r="R109" i="124"/>
  <c r="N3" i="48"/>
  <c r="T49" i="10"/>
  <c r="F143" i="13"/>
  <c r="A27" i="13"/>
  <c r="O66" i="13"/>
  <c r="L73" i="48"/>
  <c r="S109" i="124"/>
  <c r="P152" i="48"/>
  <c r="A135" i="62"/>
  <c r="O154" i="48"/>
  <c r="O127" i="62"/>
  <c r="E35" i="64"/>
  <c r="D17" i="61"/>
  <c r="P94" i="62"/>
  <c r="F4" i="48"/>
  <c r="F75" i="13"/>
  <c r="A155" i="48"/>
  <c r="F21" i="145"/>
  <c r="S14" i="10"/>
  <c r="K23" i="10"/>
  <c r="C26" i="61"/>
  <c r="J124" i="48"/>
  <c r="D51" i="10"/>
  <c r="E33" i="145"/>
  <c r="N12" i="48"/>
  <c r="Q44" i="48"/>
  <c r="C191" i="48"/>
  <c r="C113" i="48"/>
  <c r="H34" i="124"/>
  <c r="O8" i="48"/>
  <c r="E82" i="61"/>
  <c r="A185" i="48"/>
  <c r="Q135" i="62"/>
  <c r="P193" i="48"/>
  <c r="P127" i="62"/>
  <c r="N133" i="62"/>
  <c r="A23" i="48"/>
  <c r="C27" i="10"/>
  <c r="C28" i="52"/>
  <c r="C11" i="63"/>
  <c r="L32" i="13"/>
  <c r="O91" i="13"/>
  <c r="J12" i="44"/>
  <c r="J114" i="48"/>
  <c r="A144" i="48"/>
  <c r="G70" i="124"/>
  <c r="O55" i="48"/>
  <c r="P195" i="48"/>
  <c r="J7" i="62"/>
  <c r="A93" i="48"/>
  <c r="L73" i="13"/>
  <c r="N163" i="48"/>
  <c r="P203" i="48"/>
  <c r="L71" i="13"/>
  <c r="P126" i="48"/>
  <c r="M23" i="10"/>
  <c r="H5" i="48"/>
  <c r="F26" i="48"/>
  <c r="D38" i="61"/>
  <c r="L46" i="10"/>
  <c r="L127" i="13"/>
  <c r="C15" i="52"/>
  <c r="H7" i="13"/>
  <c r="F6" i="14"/>
  <c r="H11" i="14"/>
  <c r="P146" i="13"/>
  <c r="F131" i="48"/>
  <c r="F90" i="48"/>
  <c r="J51" i="10"/>
  <c r="A103" i="13"/>
  <c r="S68" i="124"/>
  <c r="Q69" i="62"/>
  <c r="A71" i="13"/>
  <c r="Q87" i="13"/>
  <c r="H43" i="13"/>
  <c r="H34" i="13"/>
  <c r="O148" i="48"/>
  <c r="K3" i="10"/>
  <c r="C19" i="145"/>
  <c r="O30" i="13"/>
  <c r="E21" i="145"/>
  <c r="P183" i="48"/>
  <c r="N29" i="13"/>
  <c r="H33" i="10"/>
  <c r="E74" i="61"/>
  <c r="C15" i="13"/>
  <c r="N3" i="13"/>
  <c r="F16" i="145"/>
  <c r="C13" i="62"/>
  <c r="G3" i="10"/>
  <c r="Q15" i="10"/>
  <c r="J31" i="13"/>
  <c r="U23" i="10"/>
  <c r="Q28" i="64"/>
  <c r="V44" i="10"/>
  <c r="R67" i="124"/>
  <c r="O130" i="13"/>
  <c r="C26" i="13"/>
  <c r="H44" i="13"/>
  <c r="M108" i="124"/>
  <c r="L74" i="62"/>
  <c r="O26" i="10"/>
  <c r="H94" i="62"/>
  <c r="F8" i="63"/>
  <c r="J29" i="62"/>
  <c r="F27" i="10"/>
  <c r="J73" i="13"/>
  <c r="H65" i="62"/>
  <c r="H30" i="62"/>
  <c r="J95" i="62"/>
  <c r="O48" i="62"/>
  <c r="H35" i="62"/>
  <c r="O41" i="10"/>
  <c r="Q8" i="62"/>
  <c r="F28" i="48"/>
  <c r="U21" i="10"/>
  <c r="M28" i="64"/>
  <c r="H69" i="13"/>
  <c r="U29" i="10"/>
  <c r="P83" i="62"/>
  <c r="H113" i="62"/>
  <c r="C11" i="48"/>
  <c r="O65" i="48"/>
  <c r="H15" i="44"/>
  <c r="C84" i="13"/>
  <c r="N69" i="62"/>
  <c r="C124" i="48"/>
  <c r="P75" i="62"/>
  <c r="P3" i="48"/>
  <c r="O63" i="62"/>
  <c r="N68" i="13"/>
  <c r="A44" i="13"/>
  <c r="B108" i="124"/>
  <c r="N94" i="48"/>
  <c r="C31" i="10"/>
  <c r="P113" i="13"/>
  <c r="N128" i="48"/>
  <c r="J133" i="13"/>
  <c r="N66" i="62"/>
  <c r="O155" i="62"/>
  <c r="A103" i="62"/>
  <c r="G28" i="124"/>
  <c r="C7" i="61"/>
  <c r="P25" i="48"/>
  <c r="L68" i="13"/>
  <c r="A153" i="13"/>
  <c r="J44" i="10"/>
  <c r="S6" i="10"/>
  <c r="E118" i="61"/>
  <c r="N6" i="13"/>
  <c r="J149" i="13"/>
  <c r="G45" i="10"/>
  <c r="L107" i="48"/>
  <c r="U9" i="10"/>
  <c r="O112" i="13"/>
  <c r="L31" i="48"/>
  <c r="Q127" i="13"/>
  <c r="L50" i="10"/>
  <c r="P68" i="62"/>
  <c r="H49" i="13"/>
  <c r="S33" i="10"/>
  <c r="H103" i="62"/>
  <c r="N126" i="13"/>
  <c r="L90" i="62"/>
  <c r="L132" i="48"/>
  <c r="A125" i="62"/>
  <c r="L34" i="64"/>
  <c r="H154" i="62"/>
  <c r="L41" i="10"/>
  <c r="P33" i="48"/>
  <c r="F32" i="62"/>
  <c r="N134" i="62"/>
  <c r="H149" i="62"/>
  <c r="E23" i="10"/>
  <c r="B11" i="52"/>
  <c r="J185" i="48"/>
  <c r="Q75" i="13"/>
  <c r="A6" i="62"/>
  <c r="A183" i="48"/>
  <c r="N4" i="13"/>
  <c r="H147" i="48"/>
  <c r="N130" i="62"/>
  <c r="F10" i="10"/>
  <c r="J6" i="44"/>
  <c r="H66" i="48"/>
  <c r="N66" i="48"/>
  <c r="L215" i="48"/>
  <c r="D11" i="63"/>
  <c r="F193" i="48"/>
  <c r="N114" i="13"/>
  <c r="F153" i="62"/>
  <c r="Q53" i="13"/>
  <c r="H112" i="48"/>
  <c r="E14" i="10"/>
  <c r="A52" i="62"/>
  <c r="O3" i="10"/>
  <c r="Q51" i="13"/>
  <c r="L50" i="62"/>
  <c r="B16" i="52"/>
  <c r="O186" i="48"/>
  <c r="P47" i="13"/>
  <c r="L189" i="48"/>
  <c r="P89" i="13"/>
  <c r="J14" i="48"/>
  <c r="J112" i="48"/>
  <c r="I4" i="64"/>
  <c r="H14" i="44"/>
  <c r="A105" i="48"/>
  <c r="P64" i="13"/>
  <c r="B34" i="64"/>
  <c r="A155" i="62"/>
  <c r="N71" i="62"/>
  <c r="O8" i="13"/>
  <c r="J9" i="44"/>
  <c r="H128" i="48"/>
  <c r="D50" i="10"/>
  <c r="Q129" i="62"/>
  <c r="J154" i="62"/>
  <c r="O153" i="62"/>
  <c r="C39" i="52"/>
  <c r="P151" i="13"/>
  <c r="A12" i="48"/>
  <c r="A126" i="13"/>
  <c r="J14" i="62"/>
  <c r="J150" i="62"/>
  <c r="J135" i="62"/>
  <c r="W51" i="10"/>
  <c r="Q65" i="48"/>
  <c r="A113" i="62"/>
  <c r="J131" i="13"/>
  <c r="C11" i="52"/>
  <c r="H75" i="48"/>
  <c r="B52" i="61"/>
  <c r="A15" i="48"/>
  <c r="O132" i="13"/>
  <c r="P208" i="48"/>
  <c r="P12" i="62"/>
  <c r="F7" i="62"/>
  <c r="K22" i="10"/>
  <c r="F154" i="62"/>
  <c r="F49" i="13"/>
  <c r="C32" i="145"/>
  <c r="L147" i="48"/>
  <c r="O44" i="48"/>
  <c r="E45" i="10"/>
  <c r="F95" i="13"/>
  <c r="B12" i="63"/>
  <c r="C13" i="44"/>
  <c r="B128" i="61"/>
  <c r="E19" i="145"/>
  <c r="Q154" i="62"/>
  <c r="C212" i="48"/>
  <c r="J7" i="48"/>
  <c r="C33" i="64"/>
  <c r="C150" i="13"/>
  <c r="Q33" i="62"/>
  <c r="C86" i="13"/>
  <c r="O184" i="48"/>
  <c r="F34" i="62"/>
  <c r="H106" i="124"/>
  <c r="C10" i="62"/>
  <c r="M70" i="124"/>
  <c r="N188" i="48"/>
  <c r="J51" i="48"/>
  <c r="F74" i="62"/>
  <c r="F33" i="48"/>
  <c r="A132" i="48"/>
  <c r="H49" i="62"/>
  <c r="E97" i="61"/>
  <c r="C141" i="61"/>
  <c r="F44" i="62"/>
  <c r="F104" i="62"/>
  <c r="T67" i="124"/>
  <c r="H54" i="48"/>
  <c r="O112" i="48"/>
  <c r="P74" i="62"/>
  <c r="N109" i="13"/>
  <c r="N104" i="13"/>
  <c r="M9" i="10"/>
  <c r="E8" i="61"/>
  <c r="J106" i="48"/>
  <c r="C133" i="13"/>
  <c r="P15" i="48"/>
  <c r="V40" i="10"/>
  <c r="S30" i="10"/>
  <c r="Q206" i="48"/>
  <c r="H152" i="13"/>
  <c r="T14" i="10"/>
  <c r="G4" i="10"/>
  <c r="D33" i="64"/>
  <c r="F12" i="10"/>
  <c r="D39" i="61"/>
  <c r="O190" i="48"/>
  <c r="F205" i="48"/>
  <c r="N110" i="13"/>
  <c r="Q135" i="13"/>
  <c r="J169" i="48"/>
  <c r="N27" i="62"/>
  <c r="N93" i="62"/>
  <c r="P53" i="62"/>
  <c r="R41" i="10"/>
  <c r="F28" i="62"/>
  <c r="Q86" i="62"/>
  <c r="J66" i="48"/>
  <c r="Q133" i="48"/>
  <c r="N135" i="62"/>
  <c r="M28" i="10"/>
  <c r="I25" i="10"/>
  <c r="P133" i="62"/>
  <c r="S47" i="10"/>
  <c r="N154" i="62"/>
  <c r="F5" i="10"/>
  <c r="Q123" i="13"/>
  <c r="J66" i="62"/>
  <c r="D49" i="61"/>
  <c r="L92" i="48"/>
  <c r="C215" i="48"/>
  <c r="H46" i="62"/>
  <c r="F22" i="10"/>
  <c r="K6" i="10"/>
  <c r="G34" i="124"/>
  <c r="P124" i="48"/>
  <c r="B33" i="124"/>
  <c r="C20" i="44"/>
  <c r="F19" i="145"/>
  <c r="L67" i="48"/>
  <c r="F10" i="62"/>
  <c r="A52" i="13"/>
  <c r="H75" i="13"/>
  <c r="L51" i="13"/>
  <c r="G66" i="124"/>
  <c r="T6" i="10"/>
  <c r="P92" i="62"/>
  <c r="P194" i="48"/>
  <c r="Q10" i="10"/>
  <c r="C9" i="48"/>
  <c r="H144" i="13"/>
  <c r="L147" i="62"/>
  <c r="U28" i="10"/>
  <c r="C125" i="62"/>
  <c r="G5" i="10"/>
  <c r="T23" i="10"/>
  <c r="C12" i="62"/>
  <c r="P172" i="48"/>
  <c r="N24" i="10"/>
  <c r="Q186" i="48"/>
  <c r="F92" i="13"/>
  <c r="K43" i="10"/>
  <c r="H114" i="62"/>
  <c r="H44" i="48"/>
  <c r="O75" i="48"/>
  <c r="F144" i="62"/>
  <c r="H107" i="48"/>
  <c r="M26" i="10"/>
  <c r="C53" i="13"/>
  <c r="H206" i="48"/>
  <c r="L7" i="62"/>
  <c r="H6" i="48"/>
  <c r="H33" i="13"/>
  <c r="F204" i="48"/>
  <c r="F53" i="62"/>
  <c r="J107" i="62"/>
  <c r="L30" i="64"/>
  <c r="N84" i="62"/>
  <c r="N30" i="10"/>
  <c r="A112" i="62"/>
  <c r="H13" i="14"/>
  <c r="P164" i="48"/>
  <c r="N49" i="10"/>
  <c r="L151" i="62"/>
  <c r="Q114" i="62"/>
  <c r="B130" i="61"/>
  <c r="H135" i="48"/>
  <c r="N63" i="48"/>
  <c r="M10" i="10"/>
  <c r="F126" i="48"/>
  <c r="E21" i="10"/>
  <c r="A111" i="48"/>
  <c r="T7" i="10"/>
  <c r="E60" i="61"/>
  <c r="L26" i="48"/>
  <c r="H148" i="48"/>
  <c r="D104" i="124"/>
  <c r="N7" i="48"/>
  <c r="C52" i="48"/>
  <c r="E34" i="64"/>
  <c r="D114" i="61"/>
  <c r="C32" i="62"/>
  <c r="Q66" i="13"/>
  <c r="L164" i="48"/>
  <c r="P66" i="62"/>
  <c r="A209" i="48"/>
  <c r="A55" i="48"/>
  <c r="Q209" i="48"/>
  <c r="C31" i="64"/>
  <c r="L154" i="62"/>
  <c r="E136" i="61"/>
  <c r="T13" i="10"/>
  <c r="L150" i="48"/>
  <c r="L188" i="48"/>
  <c r="L42" i="10"/>
  <c r="D7" i="145"/>
  <c r="L210" i="48"/>
  <c r="Q175" i="48"/>
  <c r="I29" i="10"/>
  <c r="A70" i="62"/>
  <c r="L7" i="48"/>
  <c r="C145" i="62"/>
  <c r="B36" i="52"/>
  <c r="S31" i="124"/>
  <c r="B16" i="124"/>
  <c r="Q67" i="48"/>
  <c r="E116" i="61"/>
  <c r="L43" i="48"/>
  <c r="H108" i="124"/>
  <c r="R22" i="10"/>
  <c r="Q151" i="48"/>
  <c r="T8" i="10"/>
  <c r="N32" i="64"/>
  <c r="E4" i="61"/>
  <c r="F10" i="48"/>
  <c r="T15" i="10"/>
  <c r="Q63" i="48"/>
  <c r="H143" i="13"/>
  <c r="F113" i="62"/>
  <c r="J55" i="48"/>
  <c r="O131" i="13"/>
  <c r="F73" i="62"/>
  <c r="E98" i="61"/>
  <c r="O134" i="62"/>
  <c r="C65" i="13"/>
  <c r="L14" i="48"/>
  <c r="H83" i="48"/>
  <c r="H183" i="48"/>
  <c r="M6" i="10"/>
  <c r="E39" i="145"/>
  <c r="O71" i="62"/>
  <c r="L151" i="48"/>
  <c r="B94" i="61"/>
  <c r="F130" i="62"/>
  <c r="J85" i="48"/>
  <c r="T30" i="10"/>
  <c r="F88" i="13"/>
  <c r="F23" i="13"/>
  <c r="P4" i="13"/>
  <c r="N90" i="62"/>
  <c r="N167" i="48"/>
  <c r="C8" i="52"/>
  <c r="D12" i="63"/>
  <c r="C87" i="48"/>
  <c r="G29" i="10"/>
  <c r="O104" i="62"/>
  <c r="O123" i="62"/>
  <c r="L91" i="62"/>
  <c r="J145" i="48"/>
  <c r="H186" i="48"/>
  <c r="G43" i="10"/>
  <c r="F155" i="13"/>
  <c r="N68" i="124"/>
  <c r="F48" i="13"/>
  <c r="I49" i="10"/>
  <c r="F29" i="62"/>
  <c r="P115" i="62"/>
  <c r="N194" i="48"/>
  <c r="Q74" i="48"/>
  <c r="C33" i="13"/>
  <c r="O113" i="48"/>
  <c r="U43" i="10"/>
  <c r="C4" i="61"/>
  <c r="Q27" i="13"/>
  <c r="J65" i="62"/>
  <c r="I47" i="10"/>
  <c r="J29" i="48"/>
  <c r="D39" i="145"/>
  <c r="N5" i="13"/>
  <c r="Q10" i="48"/>
  <c r="N34" i="124"/>
  <c r="C46" i="13"/>
  <c r="F93" i="48"/>
  <c r="J125" i="13"/>
  <c r="T52" i="10"/>
  <c r="N53" i="48"/>
  <c r="N31" i="10"/>
  <c r="E114" i="61"/>
  <c r="T44" i="10"/>
  <c r="D21" i="44"/>
  <c r="C66" i="48"/>
  <c r="P65" i="48"/>
  <c r="A113" i="48"/>
  <c r="H49" i="10"/>
  <c r="C34" i="64"/>
  <c r="L8" i="48"/>
  <c r="J22" i="10"/>
  <c r="A92" i="62"/>
  <c r="T65" i="124"/>
  <c r="H35" i="48"/>
  <c r="J64" i="48"/>
  <c r="H87" i="62"/>
  <c r="C33" i="48"/>
  <c r="E127" i="61"/>
  <c r="C184" i="48"/>
  <c r="E5" i="63"/>
  <c r="O154" i="62"/>
  <c r="Q27" i="62"/>
  <c r="F24" i="13"/>
  <c r="L67" i="13"/>
  <c r="C6" i="48"/>
  <c r="F106" i="62"/>
  <c r="G71" i="124"/>
  <c r="R29" i="124"/>
  <c r="C48" i="10"/>
  <c r="H130" i="62"/>
  <c r="S43" i="10"/>
  <c r="D46" i="10"/>
  <c r="N105" i="13"/>
  <c r="E70" i="61"/>
  <c r="F149" i="48"/>
  <c r="O195" i="48"/>
  <c r="E20" i="145"/>
  <c r="A29" i="13"/>
  <c r="K31" i="64"/>
  <c r="R105" i="124"/>
  <c r="P128" i="48"/>
  <c r="G10" i="10"/>
  <c r="M34" i="64"/>
  <c r="C3" i="48"/>
  <c r="K12" i="10"/>
  <c r="J109" i="48"/>
  <c r="A72" i="62"/>
  <c r="A83" i="62"/>
  <c r="Q64" i="13"/>
  <c r="Q86" i="48"/>
  <c r="L113" i="13"/>
  <c r="P35" i="48"/>
  <c r="C45" i="145"/>
  <c r="P55" i="13"/>
  <c r="N103" i="48"/>
  <c r="O46" i="48"/>
  <c r="P93" i="13"/>
  <c r="J166" i="48"/>
  <c r="H47" i="62"/>
  <c r="K11" i="14"/>
  <c r="O110" i="48"/>
  <c r="H89" i="62"/>
  <c r="D98" i="61"/>
  <c r="O70" i="13"/>
  <c r="M29" i="10"/>
  <c r="O11" i="62"/>
  <c r="O26" i="48"/>
  <c r="O27" i="48"/>
  <c r="F42" i="10"/>
  <c r="L93" i="62"/>
  <c r="Q8" i="13"/>
  <c r="O94" i="13"/>
  <c r="P146" i="62"/>
  <c r="G33" i="124"/>
  <c r="N46" i="13"/>
  <c r="O13" i="10"/>
  <c r="Q134" i="62"/>
  <c r="F53" i="48"/>
  <c r="J53" i="13"/>
  <c r="A29" i="62"/>
  <c r="F83" i="13"/>
  <c r="R10" i="124"/>
  <c r="N113" i="62"/>
  <c r="O203" i="48"/>
  <c r="C22" i="145"/>
  <c r="D29" i="10"/>
  <c r="Q23" i="62"/>
  <c r="H45" i="10"/>
  <c r="F94" i="48"/>
  <c r="U45" i="10"/>
  <c r="N10" i="48"/>
  <c r="O73" i="48"/>
  <c r="P163" i="48"/>
  <c r="U31" i="10"/>
  <c r="J50" i="48"/>
  <c r="P71" i="62"/>
  <c r="O51" i="10"/>
  <c r="J71" i="62"/>
  <c r="B32" i="124"/>
  <c r="N150" i="62"/>
  <c r="Q149" i="13"/>
  <c r="E41" i="10"/>
  <c r="C143" i="62"/>
  <c r="J22" i="44"/>
  <c r="N131" i="62"/>
  <c r="U15" i="10"/>
  <c r="L192" i="48"/>
  <c r="J112" i="13"/>
  <c r="F8" i="62"/>
  <c r="B10" i="63"/>
  <c r="C48" i="145"/>
  <c r="L65" i="62"/>
  <c r="I28" i="124"/>
  <c r="F53" i="13"/>
  <c r="A63" i="13"/>
  <c r="C66" i="62"/>
  <c r="K33" i="64"/>
  <c r="C149" i="13"/>
  <c r="O95" i="13"/>
  <c r="R71" i="124"/>
  <c r="C163" i="48"/>
  <c r="I6" i="10"/>
  <c r="N95" i="13"/>
  <c r="O75" i="62"/>
  <c r="C64" i="62"/>
  <c r="O123" i="48"/>
  <c r="N87" i="13"/>
  <c r="H5" i="44"/>
  <c r="D15" i="61"/>
  <c r="D10" i="61"/>
  <c r="S15" i="10"/>
  <c r="H7" i="10"/>
  <c r="A52" i="48"/>
  <c r="O143" i="62"/>
  <c r="N50" i="10"/>
  <c r="O29" i="48"/>
  <c r="F7" i="145"/>
  <c r="J115" i="48"/>
  <c r="D65" i="61"/>
  <c r="C209" i="48"/>
  <c r="Q50" i="48"/>
  <c r="G29" i="64"/>
  <c r="S49" i="10"/>
  <c r="O151" i="13"/>
  <c r="N126" i="62"/>
  <c r="B69" i="124"/>
  <c r="D70" i="124"/>
  <c r="Q126" i="48"/>
  <c r="Q50" i="13"/>
  <c r="C71" i="62"/>
  <c r="Q113" i="48"/>
  <c r="H129" i="62"/>
  <c r="F11" i="48"/>
  <c r="J55" i="13"/>
  <c r="A73" i="62"/>
  <c r="A207" i="48"/>
  <c r="F152" i="48"/>
  <c r="H84" i="48"/>
  <c r="N124" i="48"/>
  <c r="F32" i="10"/>
  <c r="A14" i="44"/>
  <c r="C153" i="13"/>
  <c r="C10" i="44"/>
  <c r="N106" i="62"/>
  <c r="P143" i="13"/>
  <c r="J45" i="10"/>
  <c r="E31" i="145"/>
  <c r="D117" i="61"/>
  <c r="A144" i="62"/>
  <c r="H184" i="48"/>
  <c r="C8" i="64"/>
  <c r="B5" i="124"/>
  <c r="G30" i="124"/>
  <c r="A17" i="44"/>
  <c r="L14" i="13"/>
  <c r="E106" i="61"/>
  <c r="J163" i="48"/>
  <c r="O47" i="62"/>
  <c r="C151" i="48"/>
  <c r="S23" i="10"/>
  <c r="C63" i="48"/>
  <c r="L186" i="48"/>
  <c r="N66" i="13"/>
  <c r="R52" i="10"/>
  <c r="E11" i="10"/>
  <c r="A12" i="62"/>
  <c r="A33" i="62"/>
  <c r="L91" i="48"/>
  <c r="F64" i="62"/>
  <c r="N28" i="48"/>
  <c r="F127" i="13"/>
  <c r="Q42" i="10"/>
  <c r="A15" i="13"/>
  <c r="D8" i="61"/>
  <c r="H48" i="48"/>
  <c r="F10" i="13"/>
  <c r="P6" i="10"/>
  <c r="L52" i="10"/>
  <c r="N125" i="62"/>
  <c r="O49" i="10"/>
  <c r="H209" i="48"/>
  <c r="H166" i="48"/>
  <c r="L9" i="13"/>
  <c r="O144" i="13"/>
  <c r="Q75" i="62"/>
  <c r="E40" i="10"/>
  <c r="H11" i="62"/>
  <c r="R6" i="10"/>
  <c r="O32" i="64"/>
  <c r="C85" i="48"/>
  <c r="L69" i="13"/>
  <c r="J3" i="13"/>
  <c r="J5" i="44"/>
  <c r="K35" i="64"/>
  <c r="O74" i="13"/>
  <c r="J13" i="48"/>
  <c r="C40" i="61"/>
  <c r="F11" i="13"/>
  <c r="P29" i="48"/>
  <c r="F145" i="48"/>
  <c r="C3" i="52"/>
  <c r="S27" i="10"/>
  <c r="P88" i="62"/>
  <c r="C31" i="62"/>
  <c r="A146" i="13"/>
  <c r="C71" i="61"/>
  <c r="L109" i="13"/>
  <c r="E32" i="145"/>
  <c r="N130" i="13"/>
  <c r="F71" i="13"/>
  <c r="F123" i="48"/>
  <c r="N30" i="48"/>
  <c r="C145" i="13"/>
  <c r="H3" i="48"/>
  <c r="E29" i="64"/>
  <c r="Q165" i="48"/>
  <c r="C110" i="13"/>
  <c r="K10" i="14"/>
  <c r="Q46" i="48"/>
  <c r="P127" i="13"/>
  <c r="F195" i="48"/>
  <c r="E8" i="124"/>
  <c r="N145" i="62"/>
  <c r="Q5" i="13"/>
  <c r="O51" i="62"/>
  <c r="J8" i="10"/>
  <c r="P67" i="13"/>
  <c r="L104" i="62"/>
  <c r="Q73" i="48"/>
  <c r="E57" i="124"/>
  <c r="R14" i="10"/>
  <c r="N84" i="48"/>
  <c r="C135" i="13"/>
  <c r="N10" i="62"/>
  <c r="R51" i="10"/>
  <c r="K10" i="10"/>
  <c r="R15" i="10"/>
  <c r="C19" i="64"/>
  <c r="S3" i="10"/>
  <c r="H110" i="62"/>
  <c r="H24" i="13"/>
  <c r="I31" i="64"/>
  <c r="C142" i="61"/>
  <c r="O126" i="48"/>
  <c r="D10" i="44"/>
  <c r="C61" i="61"/>
  <c r="L47" i="13"/>
  <c r="P132" i="62"/>
  <c r="L90" i="48"/>
  <c r="O10" i="62"/>
  <c r="A110" i="48"/>
  <c r="N74" i="62"/>
  <c r="D92" i="61"/>
  <c r="H44" i="10"/>
  <c r="T10" i="10"/>
  <c r="S11" i="10"/>
  <c r="B29" i="61"/>
  <c r="I28" i="10"/>
  <c r="S30" i="124"/>
  <c r="Q111" i="13"/>
  <c r="F25" i="10"/>
  <c r="W47" i="10"/>
  <c r="Q150" i="48"/>
  <c r="H130" i="48"/>
  <c r="I35" i="64"/>
  <c r="H10" i="14"/>
  <c r="R20" i="124"/>
  <c r="E29" i="145"/>
  <c r="P6" i="48"/>
  <c r="A4" i="44"/>
  <c r="C104" i="13"/>
  <c r="Q205" i="48"/>
  <c r="H113" i="13"/>
  <c r="N12" i="10"/>
  <c r="C16" i="61"/>
  <c r="N34" i="48"/>
  <c r="A170" i="48"/>
  <c r="B136" i="61"/>
  <c r="Q7" i="62"/>
  <c r="Q8" i="48"/>
  <c r="I109" i="124"/>
  <c r="E42" i="10"/>
  <c r="P149" i="62"/>
  <c r="H4" i="13"/>
  <c r="P7" i="13"/>
  <c r="I46" i="10"/>
  <c r="D41" i="61"/>
  <c r="J108" i="13"/>
  <c r="L5" i="13"/>
  <c r="H94" i="13"/>
  <c r="P132" i="48"/>
  <c r="Q187" i="48"/>
  <c r="O13" i="13"/>
  <c r="P31" i="10"/>
  <c r="O52" i="48"/>
  <c r="J4" i="62"/>
  <c r="C8" i="63"/>
  <c r="D6" i="64"/>
  <c r="Q83" i="48"/>
  <c r="O85" i="13"/>
  <c r="P73" i="48"/>
  <c r="A93" i="13"/>
  <c r="R33" i="10"/>
  <c r="D44" i="145"/>
  <c r="O32" i="48"/>
  <c r="D21" i="10"/>
  <c r="A86" i="62"/>
  <c r="C3" i="64"/>
  <c r="O34" i="64"/>
  <c r="D31" i="10"/>
  <c r="H43" i="48"/>
  <c r="N54" i="48"/>
  <c r="E6" i="124"/>
  <c r="C6" i="14"/>
  <c r="L146" i="62"/>
  <c r="Q48" i="10"/>
  <c r="J8" i="44"/>
  <c r="C49" i="62"/>
  <c r="M32" i="64"/>
  <c r="F30" i="14"/>
  <c r="N44" i="48"/>
  <c r="B11" i="124"/>
  <c r="R18" i="124"/>
  <c r="J24" i="44"/>
  <c r="C64" i="61"/>
  <c r="F33" i="10"/>
  <c r="J6" i="10"/>
  <c r="U3" i="10"/>
  <c r="O21" i="10"/>
  <c r="H211" i="48"/>
  <c r="L87" i="48"/>
  <c r="H73" i="62"/>
  <c r="P95" i="13"/>
  <c r="P123" i="13"/>
  <c r="B84" i="61"/>
  <c r="C95" i="61"/>
  <c r="C138" i="61"/>
  <c r="H23" i="44"/>
  <c r="N48" i="13"/>
  <c r="C51" i="10"/>
  <c r="P30" i="13"/>
  <c r="P130" i="13"/>
  <c r="J34" i="48"/>
  <c r="N190" i="48"/>
  <c r="Q53" i="48"/>
  <c r="F127" i="48"/>
  <c r="J12" i="48"/>
  <c r="O50" i="62"/>
  <c r="E128" i="61"/>
  <c r="A123" i="48"/>
  <c r="N107" i="124"/>
  <c r="N68" i="62"/>
  <c r="C33" i="124"/>
  <c r="D19" i="44"/>
  <c r="L55" i="62"/>
  <c r="O6" i="62"/>
  <c r="H23" i="13"/>
  <c r="P12" i="10"/>
  <c r="P10" i="10"/>
  <c r="Q163" i="48"/>
  <c r="P4" i="48"/>
  <c r="F13" i="62"/>
  <c r="I34" i="64"/>
  <c r="F213" i="48"/>
  <c r="B38" i="61"/>
  <c r="N50" i="13"/>
  <c r="C19" i="61"/>
  <c r="F6" i="63"/>
  <c r="O10" i="13"/>
  <c r="H12" i="48"/>
  <c r="L132" i="13"/>
  <c r="N110" i="48"/>
  <c r="E5" i="10"/>
  <c r="A171" i="48"/>
  <c r="C82" i="61"/>
  <c r="L125" i="62"/>
  <c r="L132" i="62"/>
  <c r="M65" i="124"/>
  <c r="H154" i="48"/>
  <c r="D107" i="124"/>
  <c r="C144" i="48"/>
  <c r="G35" i="64"/>
  <c r="A44" i="48"/>
  <c r="C64" i="48"/>
  <c r="B34" i="124"/>
  <c r="T26" i="10"/>
  <c r="H69" i="124"/>
  <c r="N115" i="48"/>
  <c r="B28" i="124"/>
  <c r="E31" i="64"/>
  <c r="A64" i="48"/>
  <c r="E61" i="61"/>
  <c r="F46" i="62"/>
  <c r="E103" i="61"/>
  <c r="P24" i="62"/>
  <c r="N193" i="48"/>
  <c r="F4" i="63"/>
  <c r="A203" i="48"/>
  <c r="F6" i="10"/>
  <c r="E27" i="10"/>
  <c r="P31" i="48"/>
  <c r="O112" i="62"/>
  <c r="C147" i="48"/>
  <c r="P131" i="62"/>
  <c r="H73" i="48"/>
  <c r="O133" i="48"/>
  <c r="C16" i="52"/>
  <c r="J155" i="48"/>
  <c r="J47" i="13"/>
  <c r="Q12" i="13"/>
  <c r="Q124" i="62"/>
  <c r="I107" i="124"/>
  <c r="H167" i="48"/>
  <c r="D41" i="145"/>
  <c r="A27" i="48"/>
  <c r="J87" i="48"/>
  <c r="L88" i="62"/>
  <c r="L149" i="13"/>
  <c r="O153" i="48"/>
  <c r="D97" i="61"/>
  <c r="O68" i="62"/>
  <c r="B82" i="61"/>
  <c r="O27" i="10"/>
  <c r="O135" i="13"/>
  <c r="L34" i="13"/>
  <c r="B86" i="61"/>
  <c r="V45" i="10"/>
  <c r="K5" i="10"/>
  <c r="E4" i="10"/>
  <c r="L12" i="62"/>
  <c r="F169" i="48"/>
  <c r="P210" i="48"/>
  <c r="B71" i="61"/>
  <c r="P113" i="62"/>
  <c r="L115" i="62"/>
  <c r="F15" i="10"/>
  <c r="P3" i="62"/>
  <c r="M33" i="64"/>
  <c r="L124" i="13"/>
  <c r="O94" i="48"/>
  <c r="A149" i="48"/>
  <c r="C146" i="48"/>
  <c r="F147" i="13"/>
  <c r="U47" i="10"/>
  <c r="E14" i="14"/>
  <c r="N23" i="13"/>
  <c r="P93" i="62"/>
  <c r="R47" i="10"/>
  <c r="N30" i="62"/>
  <c r="P33" i="64"/>
  <c r="Q33" i="48"/>
  <c r="J28" i="62"/>
  <c r="Q143" i="48"/>
  <c r="K32" i="64"/>
  <c r="J17" i="44"/>
  <c r="B33" i="64"/>
  <c r="H23" i="48"/>
  <c r="L9" i="62"/>
  <c r="P125" i="48"/>
  <c r="L152" i="13"/>
  <c r="M14" i="10"/>
  <c r="B115" i="61"/>
  <c r="N35" i="62"/>
  <c r="C44" i="48"/>
  <c r="H86" i="62"/>
  <c r="O72" i="62"/>
  <c r="F72" i="48"/>
  <c r="H150" i="13"/>
  <c r="P35" i="64"/>
  <c r="N153" i="13"/>
  <c r="N148" i="13"/>
  <c r="F44" i="48"/>
  <c r="D14" i="10"/>
  <c r="P192" i="48"/>
  <c r="I52" i="10"/>
  <c r="F15" i="48"/>
  <c r="P49" i="10"/>
  <c r="U48" i="10"/>
  <c r="Q123" i="48"/>
  <c r="L104" i="124"/>
  <c r="B98" i="61"/>
  <c r="L71" i="62"/>
  <c r="I71" i="124"/>
  <c r="C10" i="124"/>
  <c r="J54" i="48"/>
  <c r="O85" i="48"/>
  <c r="F66" i="13"/>
  <c r="O106" i="62"/>
  <c r="P51" i="10"/>
  <c r="O94" i="62"/>
  <c r="J4" i="48"/>
  <c r="T32" i="124"/>
  <c r="K48" i="10"/>
  <c r="I12" i="14"/>
  <c r="P24" i="13"/>
  <c r="F63" i="48"/>
  <c r="H171" i="48"/>
  <c r="P48" i="10"/>
  <c r="H9" i="48"/>
  <c r="H27" i="62"/>
  <c r="C52" i="13"/>
  <c r="O70" i="48"/>
  <c r="T50" i="10"/>
  <c r="A111" i="13"/>
  <c r="O32" i="62"/>
  <c r="C32" i="61"/>
  <c r="F44" i="145"/>
  <c r="H143" i="62"/>
  <c r="F127" i="62"/>
  <c r="B74" i="61"/>
  <c r="C13" i="63"/>
  <c r="D6" i="63"/>
  <c r="N107" i="62"/>
  <c r="P115" i="13"/>
  <c r="A66" i="48"/>
  <c r="C153" i="62"/>
  <c r="O65" i="62"/>
  <c r="B51" i="61"/>
  <c r="A26" i="13"/>
  <c r="H74" i="13"/>
  <c r="B138" i="61"/>
  <c r="H13" i="10"/>
  <c r="J186" i="48"/>
  <c r="G24" i="10"/>
  <c r="J49" i="13"/>
  <c r="J108" i="48"/>
  <c r="D108" i="61"/>
  <c r="C9" i="64"/>
  <c r="J134" i="62"/>
  <c r="C89" i="62"/>
  <c r="Q15" i="62"/>
  <c r="R16" i="124"/>
  <c r="O51" i="48"/>
  <c r="J214" i="48"/>
  <c r="E51" i="61"/>
  <c r="H84" i="13"/>
  <c r="A45" i="48"/>
  <c r="F115" i="48"/>
  <c r="J113" i="48"/>
  <c r="J68" i="62"/>
  <c r="T21" i="10"/>
  <c r="J7" i="10"/>
  <c r="F211" i="48"/>
  <c r="N128" i="62"/>
  <c r="O144" i="62"/>
  <c r="N64" i="48"/>
  <c r="J134" i="13"/>
  <c r="N35" i="64"/>
  <c r="K44" i="10"/>
  <c r="C23" i="48"/>
  <c r="C4" i="52"/>
  <c r="A71" i="48"/>
  <c r="H48" i="10"/>
  <c r="H188" i="48"/>
  <c r="N69" i="13"/>
  <c r="I33" i="10"/>
  <c r="O14" i="48"/>
  <c r="J150" i="13"/>
  <c r="Q168" i="48"/>
  <c r="G44" i="10"/>
  <c r="I14" i="14"/>
  <c r="N86" i="62"/>
  <c r="L110" i="62"/>
  <c r="E38" i="61"/>
  <c r="A44" i="62"/>
  <c r="C24" i="10"/>
  <c r="P104" i="13"/>
  <c r="J144" i="13"/>
  <c r="C71" i="13"/>
  <c r="F54" i="62"/>
  <c r="S70" i="124"/>
  <c r="H153" i="62"/>
  <c r="S44" i="10"/>
  <c r="C12" i="63"/>
  <c r="C206" i="48"/>
  <c r="Q66" i="62"/>
  <c r="O214" i="48"/>
  <c r="N15" i="13"/>
  <c r="C31" i="124"/>
  <c r="R21" i="10"/>
  <c r="L45" i="48"/>
  <c r="M24" i="10"/>
  <c r="O12" i="10"/>
  <c r="N109" i="124"/>
  <c r="L155" i="48"/>
  <c r="I6" i="14"/>
  <c r="U44" i="10"/>
  <c r="D104" i="61"/>
  <c r="F7" i="10"/>
  <c r="O7" i="10"/>
  <c r="J155" i="13"/>
  <c r="J12" i="13"/>
  <c r="S29" i="124"/>
  <c r="G31" i="10"/>
  <c r="Q171" i="48"/>
  <c r="B3" i="52"/>
  <c r="P135" i="48"/>
  <c r="J53" i="48"/>
  <c r="P67" i="62"/>
  <c r="Q147" i="13"/>
  <c r="K31" i="10"/>
  <c r="A87" i="48"/>
  <c r="H67" i="62"/>
  <c r="C18" i="44"/>
  <c r="M33" i="10"/>
  <c r="J127" i="62"/>
  <c r="H214" i="48"/>
  <c r="Q132" i="48"/>
  <c r="N33" i="64"/>
  <c r="P134" i="48"/>
  <c r="E142" i="61"/>
  <c r="P5" i="13"/>
  <c r="W52" i="10"/>
  <c r="C46" i="10"/>
  <c r="I31" i="10"/>
  <c r="D16" i="44"/>
  <c r="R21" i="124"/>
  <c r="C7" i="63"/>
  <c r="F92" i="48"/>
  <c r="E11" i="14"/>
  <c r="D13" i="63"/>
  <c r="E28" i="10"/>
  <c r="C30" i="10"/>
  <c r="F5" i="63"/>
  <c r="H72" i="48"/>
  <c r="O27" i="62"/>
  <c r="L95" i="13"/>
  <c r="B6" i="63"/>
  <c r="N21" i="10"/>
  <c r="E3" i="145"/>
  <c r="D66" i="124"/>
  <c r="W50" i="10"/>
  <c r="H91" i="13"/>
  <c r="A49" i="13"/>
  <c r="B110" i="124"/>
  <c r="C73" i="48"/>
  <c r="H30" i="10"/>
  <c r="L25" i="62"/>
  <c r="P144" i="62"/>
  <c r="G49" i="10"/>
  <c r="N192" i="48"/>
  <c r="Q148" i="48"/>
  <c r="N35" i="13"/>
  <c r="M107" i="124"/>
  <c r="N147" i="62"/>
  <c r="P150" i="48"/>
  <c r="A63" i="62"/>
  <c r="L29" i="10"/>
  <c r="F155" i="48"/>
  <c r="O148" i="62"/>
  <c r="P128" i="13"/>
  <c r="L24" i="13"/>
  <c r="F88" i="62"/>
  <c r="J4" i="10"/>
  <c r="C13" i="14"/>
  <c r="Q111" i="62"/>
  <c r="D48" i="145"/>
  <c r="E22" i="10"/>
  <c r="P109" i="48"/>
  <c r="H31" i="64"/>
  <c r="D12" i="44"/>
  <c r="J114" i="13"/>
  <c r="F46" i="48"/>
  <c r="F110" i="13"/>
  <c r="T31" i="124"/>
  <c r="A126" i="48"/>
  <c r="H28" i="10"/>
  <c r="L84" i="62"/>
  <c r="O210" i="48"/>
  <c r="D6" i="61"/>
  <c r="A90" i="13"/>
  <c r="N114" i="48"/>
  <c r="P134" i="13"/>
  <c r="P104" i="48"/>
  <c r="P95" i="62"/>
  <c r="G68" i="124"/>
  <c r="H17" i="44"/>
  <c r="J29" i="44"/>
  <c r="H133" i="62"/>
  <c r="J113" i="62"/>
  <c r="D7" i="10"/>
  <c r="J147" i="48"/>
  <c r="Q126" i="62"/>
  <c r="Q109" i="62"/>
  <c r="P66" i="48"/>
  <c r="F9" i="14"/>
  <c r="N26" i="62"/>
  <c r="O155" i="13"/>
  <c r="O53" i="48"/>
  <c r="F125" i="13"/>
  <c r="H152" i="48"/>
  <c r="B97" i="124"/>
  <c r="P113" i="48"/>
  <c r="L9" i="10"/>
  <c r="O150" i="13"/>
  <c r="L131" i="13"/>
  <c r="A131" i="13"/>
  <c r="Q111" i="48"/>
  <c r="E31" i="61"/>
  <c r="D7" i="44"/>
  <c r="A123" i="62"/>
  <c r="D10" i="145"/>
  <c r="N91" i="62"/>
  <c r="Q4" i="48"/>
  <c r="P50" i="10"/>
  <c r="H144" i="62"/>
  <c r="P149" i="13"/>
  <c r="U50" i="10"/>
  <c r="A43" i="62"/>
  <c r="C27" i="13"/>
  <c r="P42" i="10"/>
  <c r="H5" i="14"/>
  <c r="N105" i="48"/>
  <c r="S25" i="10"/>
  <c r="O68" i="48"/>
  <c r="N149" i="48"/>
  <c r="A71" i="62"/>
  <c r="F124" i="48"/>
  <c r="O64" i="13"/>
  <c r="L49" i="48"/>
  <c r="A131" i="48"/>
  <c r="N155" i="48"/>
  <c r="V42" i="10"/>
  <c r="Q85" i="13"/>
  <c r="A9" i="62"/>
  <c r="J70" i="13"/>
  <c r="C87" i="62"/>
  <c r="O45" i="13"/>
  <c r="L7" i="10"/>
  <c r="S4" i="10"/>
  <c r="P91" i="62"/>
  <c r="F12" i="13"/>
  <c r="E139" i="61"/>
  <c r="C67" i="124"/>
  <c r="C155" i="48"/>
  <c r="A115" i="13"/>
  <c r="C39" i="61"/>
  <c r="A150" i="62"/>
  <c r="E17" i="61"/>
  <c r="P27" i="10"/>
  <c r="F66" i="48"/>
  <c r="E41" i="145"/>
  <c r="B20" i="61"/>
  <c r="F186" i="48"/>
  <c r="J189" i="48"/>
  <c r="A85" i="48"/>
  <c r="A146" i="48"/>
  <c r="I9" i="10"/>
  <c r="C193" i="48"/>
  <c r="R65" i="124"/>
  <c r="A35" i="48"/>
  <c r="L87" i="13"/>
  <c r="L93" i="13"/>
  <c r="O32" i="10"/>
  <c r="J207" i="48"/>
  <c r="L191" i="48"/>
  <c r="L88" i="13"/>
  <c r="L35" i="62"/>
  <c r="N86" i="13"/>
  <c r="N22" i="10"/>
  <c r="N85" i="48"/>
  <c r="C18" i="145"/>
  <c r="E16" i="124"/>
  <c r="P11" i="48"/>
  <c r="P174" i="48"/>
  <c r="P27" i="48"/>
  <c r="Q155" i="62"/>
  <c r="O64" i="48"/>
  <c r="E125" i="61"/>
  <c r="P150" i="13"/>
  <c r="Q52" i="62"/>
  <c r="L69" i="48"/>
  <c r="L30" i="10"/>
  <c r="Q68" i="13"/>
  <c r="A16" i="44"/>
  <c r="N63" i="13"/>
  <c r="N85" i="62"/>
  <c r="S12" i="10"/>
  <c r="O30" i="62"/>
  <c r="L64" i="48"/>
  <c r="N184" i="48"/>
  <c r="E12" i="14"/>
  <c r="A104" i="13"/>
  <c r="L27" i="62"/>
  <c r="C107" i="62"/>
  <c r="M30" i="124"/>
  <c r="L23" i="62"/>
  <c r="T31" i="10"/>
  <c r="D10" i="63"/>
  <c r="B109" i="124"/>
  <c r="C31" i="145"/>
  <c r="P171" i="48"/>
  <c r="P3" i="10"/>
  <c r="N49" i="62"/>
  <c r="J28" i="10"/>
  <c r="A10" i="48"/>
  <c r="J72" i="13"/>
  <c r="E44" i="145"/>
  <c r="N107" i="48"/>
  <c r="E21" i="124"/>
  <c r="R42" i="10"/>
  <c r="H146" i="13"/>
  <c r="C149" i="62"/>
  <c r="J50" i="10"/>
  <c r="D53" i="61"/>
  <c r="D29" i="145"/>
  <c r="H95" i="48"/>
  <c r="Q11" i="48"/>
  <c r="B20" i="64"/>
  <c r="B76" i="61"/>
  <c r="H30" i="14"/>
  <c r="I31" i="124"/>
  <c r="K25" i="10"/>
  <c r="I13" i="14"/>
  <c r="A24" i="48"/>
  <c r="J42" i="10"/>
  <c r="B103" i="61"/>
  <c r="O91" i="62"/>
  <c r="P9" i="13"/>
  <c r="O23" i="10"/>
  <c r="E108" i="61"/>
  <c r="E58" i="124"/>
  <c r="D138" i="61"/>
  <c r="O131" i="62"/>
  <c r="D30" i="64"/>
  <c r="Q93" i="48"/>
  <c r="D86" i="61"/>
  <c r="C22" i="10"/>
  <c r="D31" i="64"/>
  <c r="C75" i="61"/>
  <c r="A169" i="48"/>
  <c r="C116" i="61"/>
  <c r="K41" i="10"/>
  <c r="J148" i="48"/>
  <c r="E7" i="10"/>
  <c r="E52" i="10"/>
  <c r="L69" i="62"/>
  <c r="O48" i="48"/>
  <c r="B4" i="14"/>
  <c r="B58" i="124"/>
  <c r="Q128" i="62"/>
  <c r="C43" i="48"/>
  <c r="D11" i="145"/>
  <c r="F18" i="145"/>
  <c r="I69" i="124"/>
  <c r="H114" i="13"/>
  <c r="P130" i="48"/>
  <c r="F146" i="13"/>
  <c r="N145" i="13"/>
  <c r="J30" i="62"/>
  <c r="C8" i="124"/>
  <c r="Q174" i="48"/>
  <c r="P35" i="62"/>
  <c r="C28" i="10"/>
  <c r="N43" i="62"/>
  <c r="O83" i="62"/>
  <c r="D32" i="145"/>
  <c r="C70" i="48"/>
  <c r="A13" i="62"/>
  <c r="E104" i="61"/>
  <c r="F33" i="64"/>
  <c r="P12" i="13"/>
  <c r="H75" i="62"/>
  <c r="D32" i="124"/>
  <c r="F91" i="48"/>
  <c r="S21" i="10"/>
  <c r="D27" i="145"/>
  <c r="J106" i="13"/>
  <c r="M105" i="124"/>
  <c r="C13" i="48"/>
  <c r="F55" i="62"/>
  <c r="F151" i="62"/>
  <c r="J145" i="13"/>
  <c r="H123" i="48"/>
  <c r="O53" i="13"/>
  <c r="D54" i="61"/>
  <c r="S41" i="10"/>
  <c r="E5" i="145"/>
  <c r="B42" i="61"/>
  <c r="Q24" i="62"/>
  <c r="C4" i="13"/>
  <c r="B72" i="61"/>
  <c r="O49" i="48"/>
  <c r="L4" i="62"/>
  <c r="A152" i="48"/>
  <c r="H107" i="124"/>
  <c r="M31" i="10"/>
  <c r="N13" i="62"/>
  <c r="P145" i="48"/>
  <c r="C25" i="13"/>
  <c r="J10" i="62"/>
  <c r="B106" i="124"/>
  <c r="A12" i="44"/>
  <c r="N123" i="13"/>
  <c r="J5" i="10"/>
  <c r="T105" i="124"/>
  <c r="C139" i="61"/>
  <c r="F39" i="145"/>
  <c r="N26" i="48"/>
  <c r="A95" i="48"/>
  <c r="P173" i="48"/>
  <c r="F147" i="62"/>
  <c r="E33" i="10"/>
  <c r="H203" i="48"/>
  <c r="D60" i="61"/>
  <c r="P43" i="10"/>
  <c r="C172" i="48"/>
  <c r="Q47" i="13"/>
  <c r="B109" i="61"/>
  <c r="R104" i="124"/>
  <c r="J149" i="48"/>
  <c r="N149" i="13"/>
  <c r="J104" i="62"/>
  <c r="F93" i="62"/>
  <c r="S40" i="10"/>
  <c r="C93" i="13"/>
  <c r="C32" i="13"/>
  <c r="B11" i="63"/>
  <c r="J26" i="48"/>
  <c r="J18" i="44"/>
  <c r="H28" i="13"/>
  <c r="P10" i="48"/>
  <c r="Q43" i="10"/>
  <c r="J29" i="64"/>
  <c r="F32" i="48"/>
  <c r="H55" i="62"/>
  <c r="O88" i="62"/>
  <c r="P31" i="64"/>
  <c r="C89" i="48"/>
  <c r="O110" i="62"/>
  <c r="E44" i="10"/>
  <c r="C42" i="61"/>
  <c r="O130" i="62"/>
  <c r="N129" i="13"/>
  <c r="O108" i="62"/>
  <c r="O134" i="48"/>
  <c r="G21" i="10"/>
  <c r="B57" i="124"/>
  <c r="J45" i="48"/>
  <c r="Q74" i="13"/>
  <c r="B105" i="124"/>
  <c r="O115" i="13"/>
  <c r="L84" i="48"/>
  <c r="O34" i="13"/>
  <c r="C10" i="61"/>
  <c r="J46" i="62"/>
  <c r="N65" i="48"/>
  <c r="N74" i="48"/>
  <c r="N92" i="48"/>
  <c r="F8" i="48"/>
  <c r="N123" i="48"/>
  <c r="H72" i="13"/>
  <c r="N210" i="48"/>
  <c r="F105" i="13"/>
  <c r="F40" i="145"/>
  <c r="D59" i="61"/>
  <c r="B53" i="124"/>
  <c r="F45" i="48"/>
  <c r="A27" i="62"/>
  <c r="F5" i="64"/>
  <c r="T29" i="124"/>
  <c r="O26" i="62"/>
  <c r="C31" i="52"/>
  <c r="F49" i="62"/>
  <c r="N83" i="62"/>
  <c r="N25" i="62"/>
  <c r="R49" i="10"/>
  <c r="A7" i="44"/>
  <c r="I45" i="10"/>
  <c r="N74" i="13"/>
  <c r="F51" i="13"/>
  <c r="Q29" i="64"/>
  <c r="N212" i="48"/>
  <c r="Q46" i="62"/>
  <c r="B8" i="14"/>
  <c r="J211" i="48"/>
  <c r="F51" i="10"/>
  <c r="N45" i="13"/>
  <c r="R7" i="10"/>
  <c r="N30" i="13"/>
  <c r="L91" i="13"/>
  <c r="J10" i="44"/>
  <c r="J203" i="48"/>
  <c r="D14" i="44"/>
  <c r="L4" i="48"/>
  <c r="G29" i="124"/>
  <c r="C151" i="13"/>
  <c r="O91" i="48"/>
  <c r="C113" i="62"/>
  <c r="C75" i="48"/>
  <c r="L85" i="48"/>
  <c r="H71" i="62"/>
  <c r="O28" i="48"/>
  <c r="B95" i="61"/>
  <c r="L148" i="48"/>
  <c r="P190" i="48"/>
  <c r="M29" i="124"/>
  <c r="C9" i="145"/>
  <c r="C3" i="13"/>
  <c r="P105" i="13"/>
  <c r="H23" i="10"/>
  <c r="H31" i="13"/>
  <c r="A84" i="62"/>
  <c r="O35" i="13"/>
  <c r="L89" i="62"/>
  <c r="Q133" i="13"/>
  <c r="J95" i="13"/>
  <c r="H29" i="62"/>
  <c r="Q11" i="10"/>
  <c r="L105" i="124"/>
  <c r="Q167" i="48"/>
  <c r="J209" i="48"/>
  <c r="O123" i="13"/>
  <c r="A13" i="13"/>
  <c r="B8" i="64"/>
  <c r="T43" i="10"/>
  <c r="G27" i="10"/>
  <c r="L54" i="62"/>
  <c r="N32" i="48"/>
  <c r="P63" i="13"/>
  <c r="H6" i="14"/>
  <c r="P3" i="13"/>
  <c r="U5" i="10"/>
  <c r="L52" i="62"/>
  <c r="N47" i="62"/>
  <c r="M11" i="10"/>
  <c r="Q108" i="48"/>
  <c r="B30" i="124"/>
  <c r="O107" i="62"/>
  <c r="O45" i="48"/>
  <c r="H91" i="62"/>
  <c r="A47" i="13"/>
  <c r="F94" i="13"/>
  <c r="Q115" i="13"/>
  <c r="L89" i="48"/>
  <c r="A75" i="62"/>
  <c r="J90" i="62"/>
  <c r="N7" i="10"/>
  <c r="H91" i="48"/>
  <c r="F20" i="145"/>
  <c r="H9" i="10"/>
  <c r="I22" i="10"/>
  <c r="J104" i="48"/>
  <c r="L155" i="13"/>
  <c r="J68" i="13"/>
  <c r="O88" i="48"/>
  <c r="N113" i="48"/>
  <c r="Q155" i="48"/>
  <c r="N131" i="13"/>
  <c r="J71" i="13"/>
  <c r="K30" i="10"/>
  <c r="C23" i="10"/>
  <c r="B7" i="61"/>
  <c r="C123" i="62"/>
  <c r="D8" i="44"/>
  <c r="I110" i="124"/>
  <c r="P75" i="48"/>
  <c r="L44" i="62"/>
  <c r="D10" i="10"/>
  <c r="C21" i="124"/>
  <c r="O189" i="48"/>
  <c r="T22" i="10"/>
  <c r="O89" i="62"/>
  <c r="A212" i="48"/>
  <c r="F129" i="62"/>
  <c r="J9" i="10"/>
  <c r="P15" i="13"/>
  <c r="C152" i="48"/>
  <c r="D29" i="44"/>
  <c r="Q5" i="10"/>
  <c r="C5" i="44"/>
  <c r="B30" i="61"/>
  <c r="C92" i="62"/>
  <c r="H88" i="13"/>
  <c r="O43" i="10"/>
  <c r="I11" i="10"/>
  <c r="H33" i="62"/>
  <c r="R26" i="10"/>
  <c r="H8" i="13"/>
  <c r="A7" i="13"/>
  <c r="P70" i="13"/>
  <c r="F72" i="13"/>
  <c r="C106" i="61"/>
  <c r="O31" i="48"/>
  <c r="J54" i="13"/>
  <c r="L131" i="48"/>
  <c r="Q8" i="10"/>
  <c r="D32" i="10"/>
  <c r="F107" i="62"/>
  <c r="P43" i="62"/>
  <c r="B9" i="61"/>
  <c r="B48" i="61"/>
  <c r="Q14" i="48"/>
  <c r="J28" i="13"/>
  <c r="P11" i="10"/>
  <c r="H109" i="62"/>
  <c r="R54" i="124"/>
  <c r="H110" i="13"/>
  <c r="Q30" i="13"/>
  <c r="L150" i="13"/>
  <c r="O133" i="62"/>
  <c r="C10" i="145"/>
  <c r="N31" i="124"/>
  <c r="L24" i="10"/>
  <c r="J24" i="10"/>
  <c r="Q67" i="62"/>
  <c r="J143" i="48"/>
  <c r="N127" i="48"/>
  <c r="L31" i="10"/>
  <c r="F5" i="145"/>
  <c r="D7" i="64"/>
  <c r="N112" i="48"/>
  <c r="N32" i="13"/>
  <c r="H134" i="48"/>
  <c r="L148" i="13"/>
  <c r="E24" i="145"/>
  <c r="Q154" i="48"/>
  <c r="O3" i="13"/>
  <c r="L32" i="64"/>
  <c r="P103" i="62"/>
  <c r="Q32" i="10"/>
  <c r="J74" i="62"/>
  <c r="P8" i="10"/>
  <c r="A213" i="48"/>
  <c r="C15" i="44"/>
  <c r="C20" i="52"/>
  <c r="H66" i="13"/>
  <c r="Q107" i="62"/>
  <c r="O171" i="48"/>
  <c r="N94" i="62"/>
  <c r="D34" i="145"/>
  <c r="B107" i="124"/>
  <c r="J129" i="62"/>
  <c r="O30" i="64"/>
  <c r="Q84" i="62"/>
  <c r="C108" i="61"/>
  <c r="T48" i="10"/>
  <c r="L11" i="62"/>
  <c r="O24" i="10"/>
  <c r="C51" i="48"/>
  <c r="T40" i="10"/>
  <c r="H185" i="48"/>
  <c r="B54" i="124"/>
  <c r="Q29" i="13"/>
  <c r="H8" i="14"/>
  <c r="J133" i="48"/>
  <c r="O35" i="64"/>
  <c r="J91" i="48"/>
  <c r="A66" i="13"/>
  <c r="C185" i="48"/>
  <c r="C143" i="13"/>
  <c r="F95" i="62"/>
  <c r="A90" i="48"/>
  <c r="J33" i="48"/>
  <c r="B16" i="61"/>
  <c r="O211" i="48"/>
  <c r="E52" i="61"/>
  <c r="F148" i="62"/>
  <c r="B43" i="61"/>
  <c r="D43" i="61"/>
  <c r="Q47" i="10"/>
  <c r="D19" i="61"/>
  <c r="O111" i="62"/>
  <c r="N7" i="62"/>
  <c r="A64" i="13"/>
  <c r="Q191" i="48"/>
  <c r="J132" i="62"/>
  <c r="M12" i="10"/>
  <c r="P46" i="10"/>
  <c r="J154" i="13"/>
  <c r="O71" i="13"/>
  <c r="A167" i="48"/>
  <c r="C12" i="14"/>
  <c r="L70" i="124"/>
  <c r="C10" i="13"/>
  <c r="H10" i="62"/>
  <c r="C6" i="44"/>
  <c r="P129" i="48"/>
  <c r="J215" i="48"/>
  <c r="L25" i="13"/>
  <c r="L44" i="48"/>
  <c r="N75" i="48"/>
  <c r="B32" i="64"/>
  <c r="L35" i="64"/>
  <c r="N147" i="13"/>
  <c r="O187" i="48"/>
  <c r="E48" i="10"/>
  <c r="J46" i="48"/>
  <c r="F208" i="48"/>
  <c r="J145" i="62"/>
  <c r="P55" i="62"/>
  <c r="N93" i="48"/>
  <c r="P13" i="62"/>
  <c r="J86" i="62"/>
  <c r="F48" i="62"/>
  <c r="A129" i="13"/>
  <c r="H92" i="13"/>
  <c r="Q34" i="13"/>
  <c r="F114" i="13"/>
  <c r="J194" i="48"/>
  <c r="N108" i="124"/>
  <c r="Q49" i="48"/>
  <c r="Q46" i="10"/>
  <c r="L213" i="48"/>
  <c r="E9" i="14"/>
  <c r="H83" i="62"/>
  <c r="O173" i="48"/>
  <c r="V41" i="10"/>
  <c r="N73" i="62"/>
  <c r="H74" i="62"/>
  <c r="F6" i="62"/>
  <c r="A150" i="13"/>
  <c r="J24" i="48"/>
  <c r="D6" i="62" l="1"/>
  <c r="F166" i="62"/>
  <c r="R73" i="62"/>
  <c r="G73" i="62"/>
  <c r="I173" i="48"/>
  <c r="H96" i="62"/>
  <c r="G9" i="14"/>
  <c r="Q57" i="48"/>
  <c r="M49" i="48"/>
  <c r="O108" i="124"/>
  <c r="D114" i="13"/>
  <c r="M34" i="13"/>
  <c r="D48" i="62"/>
  <c r="K13" i="62"/>
  <c r="P173" i="62"/>
  <c r="G93" i="48"/>
  <c r="R93" i="48"/>
  <c r="K55" i="62"/>
  <c r="D208" i="48"/>
  <c r="I187" i="48"/>
  <c r="G147" i="13"/>
  <c r="R147" i="13"/>
  <c r="R75" i="48"/>
  <c r="E75" i="48" s="1"/>
  <c r="G75" i="48"/>
  <c r="K129" i="48"/>
  <c r="P137" i="48"/>
  <c r="H170" i="62"/>
  <c r="C170" i="13"/>
  <c r="O12" i="14"/>
  <c r="I71" i="13"/>
  <c r="M191" i="48"/>
  <c r="R7" i="62"/>
  <c r="G7" i="62"/>
  <c r="N167" i="62"/>
  <c r="I111" i="62"/>
  <c r="J19" i="61"/>
  <c r="I19" i="61"/>
  <c r="I43" i="61"/>
  <c r="J43" i="61"/>
  <c r="D148" i="62"/>
  <c r="K52" i="61"/>
  <c r="I211" i="48"/>
  <c r="D95" i="62"/>
  <c r="C156" i="13"/>
  <c r="J8" i="14"/>
  <c r="M29" i="13"/>
  <c r="Q37" i="13"/>
  <c r="D54" i="124"/>
  <c r="T53" i="10"/>
  <c r="L171" i="62"/>
  <c r="H108" i="61"/>
  <c r="M84" i="62"/>
  <c r="J137" i="62"/>
  <c r="B82" i="124"/>
  <c r="G94" i="62"/>
  <c r="R94" i="62"/>
  <c r="I171" i="48"/>
  <c r="M107" i="62"/>
  <c r="P116" i="62"/>
  <c r="K103" i="62"/>
  <c r="O16" i="13"/>
  <c r="I3" i="13"/>
  <c r="O163" i="13"/>
  <c r="M154" i="48"/>
  <c r="G24" i="145"/>
  <c r="G32" i="13"/>
  <c r="R32" i="13"/>
  <c r="R112" i="48"/>
  <c r="G112" i="48"/>
  <c r="G127" i="48"/>
  <c r="R127" i="48"/>
  <c r="J156" i="48"/>
  <c r="M67" i="62"/>
  <c r="O31" i="124"/>
  <c r="C59" i="145"/>
  <c r="I133" i="62"/>
  <c r="M30" i="13"/>
  <c r="H54" i="124"/>
  <c r="H117" i="62"/>
  <c r="M14" i="48"/>
  <c r="Q234" i="48"/>
  <c r="B55" i="61"/>
  <c r="K43" i="62"/>
  <c r="P56" i="62"/>
  <c r="D107" i="62"/>
  <c r="I31" i="48"/>
  <c r="H106" i="61"/>
  <c r="D72" i="13"/>
  <c r="K70" i="13"/>
  <c r="H168" i="13"/>
  <c r="E29" i="44"/>
  <c r="F29" i="44" s="1"/>
  <c r="K15" i="13"/>
  <c r="P175" i="13"/>
  <c r="F137" i="62"/>
  <c r="D129" i="62"/>
  <c r="I89" i="62"/>
  <c r="O97" i="62"/>
  <c r="O197" i="48"/>
  <c r="I189" i="48"/>
  <c r="D21" i="124"/>
  <c r="K75" i="48"/>
  <c r="J110" i="124"/>
  <c r="E8" i="44"/>
  <c r="F8" i="44" s="1"/>
  <c r="C136" i="62"/>
  <c r="V23" i="10"/>
  <c r="R131" i="13"/>
  <c r="G131" i="13"/>
  <c r="M155" i="48"/>
  <c r="R113" i="48"/>
  <c r="G113" i="48"/>
  <c r="I88" i="48"/>
  <c r="L97" i="48"/>
  <c r="M115" i="13"/>
  <c r="D94" i="13"/>
  <c r="I45" i="48"/>
  <c r="I107" i="62"/>
  <c r="M108" i="48"/>
  <c r="R47" i="62"/>
  <c r="G47" i="62"/>
  <c r="K3" i="13"/>
  <c r="P163" i="13"/>
  <c r="P16" i="13"/>
  <c r="H28" i="14"/>
  <c r="J6" i="14"/>
  <c r="K63" i="13"/>
  <c r="P76" i="13"/>
  <c r="R32" i="48"/>
  <c r="G32" i="48"/>
  <c r="E8" i="64"/>
  <c r="I123" i="13"/>
  <c r="O136" i="13"/>
  <c r="J217" i="48"/>
  <c r="M167" i="48"/>
  <c r="H37" i="62"/>
  <c r="M133" i="13"/>
  <c r="L97" i="62"/>
  <c r="I35" i="13"/>
  <c r="K105" i="13"/>
  <c r="C16" i="13"/>
  <c r="C163" i="13"/>
  <c r="C58" i="145"/>
  <c r="K190" i="48"/>
  <c r="I28" i="48"/>
  <c r="I91" i="48"/>
  <c r="L224" i="48"/>
  <c r="E14" i="44"/>
  <c r="F14" i="44" s="1"/>
  <c r="J216" i="48"/>
  <c r="G10" i="44"/>
  <c r="G30" i="13"/>
  <c r="R30" i="13"/>
  <c r="R45" i="13"/>
  <c r="G45" i="13"/>
  <c r="N8" i="14"/>
  <c r="D8" i="14"/>
  <c r="M46" i="62"/>
  <c r="R212" i="48"/>
  <c r="G212" i="48"/>
  <c r="D51" i="13"/>
  <c r="G74" i="13"/>
  <c r="R74" i="13"/>
  <c r="R25" i="62"/>
  <c r="G25" i="62"/>
  <c r="G83" i="62"/>
  <c r="R83" i="62"/>
  <c r="N96" i="62"/>
  <c r="D49" i="62"/>
  <c r="F57" i="62"/>
  <c r="I26" i="62"/>
  <c r="P29" i="124"/>
  <c r="D45" i="48"/>
  <c r="D53" i="124"/>
  <c r="B56" i="124"/>
  <c r="I59" i="61"/>
  <c r="D66" i="61"/>
  <c r="J59" i="61"/>
  <c r="D105" i="13"/>
  <c r="R210" i="48"/>
  <c r="G210" i="48"/>
  <c r="G123" i="48"/>
  <c r="R123" i="48"/>
  <c r="E123" i="48" s="1"/>
  <c r="N136" i="48"/>
  <c r="D8" i="48"/>
  <c r="F228" i="48"/>
  <c r="G92" i="48"/>
  <c r="R92" i="48"/>
  <c r="G74" i="48"/>
  <c r="R74" i="48"/>
  <c r="R65" i="48"/>
  <c r="G65" i="48"/>
  <c r="H10" i="61"/>
  <c r="I34" i="13"/>
  <c r="I115" i="13"/>
  <c r="B80" i="124"/>
  <c r="M74" i="13"/>
  <c r="D57" i="124"/>
  <c r="G34" i="10"/>
  <c r="I134" i="48"/>
  <c r="I108" i="62"/>
  <c r="G129" i="13"/>
  <c r="R129" i="13"/>
  <c r="N137" i="13"/>
  <c r="I130" i="62"/>
  <c r="H42" i="61"/>
  <c r="I110" i="62"/>
  <c r="C97" i="48"/>
  <c r="I88" i="62"/>
  <c r="D32" i="48"/>
  <c r="K10" i="48"/>
  <c r="P230" i="48"/>
  <c r="G18" i="44"/>
  <c r="S53" i="10"/>
  <c r="D93" i="62"/>
  <c r="R149" i="13"/>
  <c r="G149" i="13"/>
  <c r="N157" i="13"/>
  <c r="J157" i="48"/>
  <c r="J158" i="48" s="1"/>
  <c r="U104" i="124"/>
  <c r="R79" i="124"/>
  <c r="R111" i="124"/>
  <c r="F104" i="124"/>
  <c r="M47" i="13"/>
  <c r="I60" i="61"/>
  <c r="J60" i="61"/>
  <c r="H216" i="48"/>
  <c r="D147" i="62"/>
  <c r="K173" i="48"/>
  <c r="G26" i="48"/>
  <c r="R26" i="48"/>
  <c r="H139" i="61"/>
  <c r="P105" i="124"/>
  <c r="R123" i="13"/>
  <c r="N136" i="13"/>
  <c r="G123" i="13"/>
  <c r="B81" i="124"/>
  <c r="J170" i="62"/>
  <c r="K145" i="48"/>
  <c r="G13" i="62"/>
  <c r="N173" i="62"/>
  <c r="R13" i="62"/>
  <c r="L164" i="62"/>
  <c r="O57" i="48"/>
  <c r="I49" i="48"/>
  <c r="C164" i="13"/>
  <c r="M24" i="62"/>
  <c r="G5" i="145"/>
  <c r="I54" i="61"/>
  <c r="J54" i="61"/>
  <c r="I53" i="13"/>
  <c r="H136" i="48"/>
  <c r="D151" i="62"/>
  <c r="D55" i="62"/>
  <c r="C233" i="48"/>
  <c r="D37" i="145"/>
  <c r="S34" i="10"/>
  <c r="D91" i="48"/>
  <c r="E32" i="124"/>
  <c r="P172" i="13"/>
  <c r="K12" i="13"/>
  <c r="K104" i="61"/>
  <c r="I83" i="62"/>
  <c r="O96" i="62"/>
  <c r="I96" i="62" s="1"/>
  <c r="G43" i="62"/>
  <c r="R43" i="62"/>
  <c r="N56" i="62"/>
  <c r="V28" i="10"/>
  <c r="K35" i="62"/>
  <c r="M174" i="48"/>
  <c r="D8" i="124"/>
  <c r="R145" i="13"/>
  <c r="G145" i="13"/>
  <c r="D146" i="13"/>
  <c r="K130" i="48"/>
  <c r="J69" i="124"/>
  <c r="D60" i="145"/>
  <c r="C56" i="48"/>
  <c r="M128" i="62"/>
  <c r="D58" i="124"/>
  <c r="D4" i="14"/>
  <c r="N4" i="14"/>
  <c r="B26" i="14"/>
  <c r="B15" i="14"/>
  <c r="I48" i="48"/>
  <c r="L77" i="62"/>
  <c r="H116" i="61"/>
  <c r="H75" i="61"/>
  <c r="V22" i="10"/>
  <c r="I86" i="61"/>
  <c r="J86" i="61"/>
  <c r="M93" i="48"/>
  <c r="I131" i="62"/>
  <c r="J138" i="61"/>
  <c r="I138" i="61"/>
  <c r="F58" i="124"/>
  <c r="G58" i="124" s="1"/>
  <c r="K108" i="61"/>
  <c r="K9" i="13"/>
  <c r="P17" i="13"/>
  <c r="P169" i="13"/>
  <c r="I91" i="62"/>
  <c r="B110" i="61"/>
  <c r="I23" i="14"/>
  <c r="J31" i="124"/>
  <c r="J30" i="14"/>
  <c r="Q231" i="48"/>
  <c r="M11" i="48"/>
  <c r="J53" i="61"/>
  <c r="I53" i="61"/>
  <c r="C157" i="62"/>
  <c r="F21" i="124"/>
  <c r="G21" i="124" s="1"/>
  <c r="G107" i="48"/>
  <c r="R107" i="48"/>
  <c r="G44" i="145"/>
  <c r="R49" i="62"/>
  <c r="N57" i="62"/>
  <c r="G49" i="62"/>
  <c r="P16" i="10"/>
  <c r="K171" i="48"/>
  <c r="B84" i="124"/>
  <c r="L36" i="62"/>
  <c r="G12" i="14"/>
  <c r="R184" i="48"/>
  <c r="G184" i="48"/>
  <c r="I30" i="62"/>
  <c r="R85" i="62"/>
  <c r="G85" i="62"/>
  <c r="G63" i="13"/>
  <c r="N76" i="13"/>
  <c r="R63" i="13"/>
  <c r="M68" i="13"/>
  <c r="L77" i="48"/>
  <c r="M52" i="62"/>
  <c r="K150" i="13"/>
  <c r="K125" i="61"/>
  <c r="E132" i="61"/>
  <c r="I64" i="48"/>
  <c r="M155" i="62"/>
  <c r="K27" i="48"/>
  <c r="K174" i="48"/>
  <c r="P231" i="48"/>
  <c r="K11" i="48"/>
  <c r="F16" i="124"/>
  <c r="E19" i="124"/>
  <c r="R85" i="48"/>
  <c r="G85" i="48"/>
  <c r="R86" i="13"/>
  <c r="G86" i="13"/>
  <c r="U65" i="124"/>
  <c r="R72" i="124"/>
  <c r="F65" i="124"/>
  <c r="R42" i="124"/>
  <c r="J197" i="48"/>
  <c r="D186" i="48"/>
  <c r="G41" i="145"/>
  <c r="D66" i="48"/>
  <c r="K17" i="61"/>
  <c r="H39" i="61"/>
  <c r="C44" i="124"/>
  <c r="K139" i="61"/>
  <c r="D12" i="13"/>
  <c r="F172" i="13"/>
  <c r="K91" i="62"/>
  <c r="I45" i="13"/>
  <c r="M85" i="13"/>
  <c r="R155" i="48"/>
  <c r="E155" i="48" s="1"/>
  <c r="G155" i="48"/>
  <c r="L57" i="48"/>
  <c r="I64" i="13"/>
  <c r="D124" i="48"/>
  <c r="R149" i="48"/>
  <c r="N157" i="48"/>
  <c r="G149" i="48"/>
  <c r="I68" i="48"/>
  <c r="R105" i="48"/>
  <c r="G105" i="48"/>
  <c r="H27" i="14"/>
  <c r="J5" i="14"/>
  <c r="P157" i="13"/>
  <c r="K149" i="13"/>
  <c r="Q224" i="48"/>
  <c r="M224" i="48" s="1"/>
  <c r="M4" i="48"/>
  <c r="R91" i="62"/>
  <c r="G91" i="62"/>
  <c r="D59" i="145"/>
  <c r="E7" i="44"/>
  <c r="F7" i="44" s="1"/>
  <c r="K31" i="61"/>
  <c r="M111" i="48"/>
  <c r="I150" i="13"/>
  <c r="K113" i="48"/>
  <c r="F97" i="124"/>
  <c r="G97" i="124" s="1"/>
  <c r="D97" i="124"/>
  <c r="D125" i="13"/>
  <c r="I53" i="48"/>
  <c r="I155" i="13"/>
  <c r="R26" i="62"/>
  <c r="G26" i="62"/>
  <c r="K66" i="48"/>
  <c r="M109" i="62"/>
  <c r="Q117" i="62"/>
  <c r="M126" i="62"/>
  <c r="G29" i="44"/>
  <c r="K95" i="62"/>
  <c r="K104" i="48"/>
  <c r="K134" i="13"/>
  <c r="R114" i="48"/>
  <c r="G114" i="48"/>
  <c r="I6" i="61"/>
  <c r="J6" i="61"/>
  <c r="I210" i="48"/>
  <c r="P31" i="124"/>
  <c r="D110" i="13"/>
  <c r="D46" i="48"/>
  <c r="E12" i="44"/>
  <c r="F12" i="44" s="1"/>
  <c r="K109" i="48"/>
  <c r="P117" i="48"/>
  <c r="M111" i="62"/>
  <c r="O13" i="14"/>
  <c r="C23" i="14"/>
  <c r="D88" i="62"/>
  <c r="K128" i="13"/>
  <c r="I148" i="62"/>
  <c r="D155" i="48"/>
  <c r="K150" i="48"/>
  <c r="G147" i="62"/>
  <c r="R147" i="62"/>
  <c r="E147" i="62" s="1"/>
  <c r="R35" i="13"/>
  <c r="E35" i="13" s="1"/>
  <c r="G35" i="13"/>
  <c r="M148" i="48"/>
  <c r="R192" i="48"/>
  <c r="E192" i="48" s="1"/>
  <c r="G192" i="48"/>
  <c r="K144" i="62"/>
  <c r="B85" i="124"/>
  <c r="E66" i="124"/>
  <c r="E43" i="124"/>
  <c r="G3" i="145"/>
  <c r="N34" i="10"/>
  <c r="I27" i="62"/>
  <c r="V30" i="10"/>
  <c r="G11" i="14"/>
  <c r="D92" i="48"/>
  <c r="H21" i="124"/>
  <c r="E16" i="44"/>
  <c r="F16" i="44" s="1"/>
  <c r="M46" i="10"/>
  <c r="P165" i="13"/>
  <c r="K5" i="13"/>
  <c r="K142" i="61"/>
  <c r="K134" i="48"/>
  <c r="M132" i="48"/>
  <c r="M147" i="13"/>
  <c r="K67" i="62"/>
  <c r="K135" i="48"/>
  <c r="D5" i="52"/>
  <c r="E3" i="52" s="1"/>
  <c r="M171" i="48"/>
  <c r="K29" i="124"/>
  <c r="J172" i="13"/>
  <c r="I104" i="61"/>
  <c r="J104" i="61"/>
  <c r="I28" i="14"/>
  <c r="O109" i="124"/>
  <c r="R34" i="10"/>
  <c r="R15" i="13"/>
  <c r="G15" i="13"/>
  <c r="N175" i="13"/>
  <c r="I214" i="48"/>
  <c r="M66" i="62"/>
  <c r="K70" i="124"/>
  <c r="D54" i="62"/>
  <c r="K104" i="13"/>
  <c r="V24" i="10"/>
  <c r="K38" i="61"/>
  <c r="R86" i="62"/>
  <c r="G86" i="62"/>
  <c r="M168" i="48"/>
  <c r="I14" i="48"/>
  <c r="O234" i="48"/>
  <c r="G69" i="13"/>
  <c r="R69" i="13"/>
  <c r="N77" i="13"/>
  <c r="C36" i="48"/>
  <c r="R64" i="48"/>
  <c r="G64" i="48"/>
  <c r="I144" i="62"/>
  <c r="G128" i="62"/>
  <c r="R128" i="62"/>
  <c r="D211" i="48"/>
  <c r="T34" i="10"/>
  <c r="D115" i="48"/>
  <c r="K51" i="61"/>
  <c r="I51" i="48"/>
  <c r="R19" i="124"/>
  <c r="R22" i="124" s="1"/>
  <c r="H16" i="124"/>
  <c r="Q175" i="62"/>
  <c r="M15" i="62"/>
  <c r="C97" i="62"/>
  <c r="J108" i="61"/>
  <c r="I108" i="61"/>
  <c r="J57" i="13"/>
  <c r="I65" i="62"/>
  <c r="K115" i="13"/>
  <c r="R107" i="62"/>
  <c r="E107" i="62" s="1"/>
  <c r="G107" i="62"/>
  <c r="D127" i="62"/>
  <c r="H156" i="62"/>
  <c r="H32" i="61"/>
  <c r="I32" i="62"/>
  <c r="I70" i="48"/>
  <c r="H229" i="48"/>
  <c r="H17" i="48"/>
  <c r="F76" i="48"/>
  <c r="D63" i="48"/>
  <c r="K24" i="13"/>
  <c r="P32" i="124"/>
  <c r="J224" i="48"/>
  <c r="I94" i="62"/>
  <c r="I106" i="62"/>
  <c r="D66" i="13"/>
  <c r="I85" i="48"/>
  <c r="D10" i="124"/>
  <c r="J71" i="124"/>
  <c r="L111" i="124"/>
  <c r="Q136" i="48"/>
  <c r="M123" i="48"/>
  <c r="F235" i="48"/>
  <c r="D15" i="48"/>
  <c r="K192" i="48"/>
  <c r="D44" i="48"/>
  <c r="R148" i="13"/>
  <c r="G148" i="13"/>
  <c r="G153" i="13"/>
  <c r="R153" i="13"/>
  <c r="D72" i="48"/>
  <c r="I72" i="62"/>
  <c r="G35" i="62"/>
  <c r="R35" i="62"/>
  <c r="E35" i="62" s="1"/>
  <c r="K125" i="48"/>
  <c r="L17" i="62"/>
  <c r="L169" i="62"/>
  <c r="H36" i="48"/>
  <c r="G17" i="44"/>
  <c r="M143" i="48"/>
  <c r="Q156" i="48"/>
  <c r="M33" i="48"/>
  <c r="R30" i="62"/>
  <c r="G30" i="62"/>
  <c r="K93" i="62"/>
  <c r="G23" i="13"/>
  <c r="N36" i="13"/>
  <c r="R23" i="13"/>
  <c r="G14" i="14"/>
  <c r="D147" i="13"/>
  <c r="I94" i="48"/>
  <c r="P163" i="62"/>
  <c r="P16" i="62"/>
  <c r="K3" i="62"/>
  <c r="K113" i="62"/>
  <c r="K210" i="48"/>
  <c r="D169" i="48"/>
  <c r="F177" i="48"/>
  <c r="L172" i="62"/>
  <c r="I135" i="13"/>
  <c r="I68" i="62"/>
  <c r="I97" i="61"/>
  <c r="J97" i="61"/>
  <c r="I153" i="48"/>
  <c r="L157" i="13"/>
  <c r="J107" i="124"/>
  <c r="M124" i="62"/>
  <c r="M12" i="13"/>
  <c r="Q172" i="13"/>
  <c r="I133" i="48"/>
  <c r="K131" i="62"/>
  <c r="I112" i="62"/>
  <c r="K31" i="48"/>
  <c r="G193" i="48"/>
  <c r="R193" i="48"/>
  <c r="K24" i="62"/>
  <c r="E110" i="61"/>
  <c r="K103" i="61"/>
  <c r="D46" i="62"/>
  <c r="K61" i="61"/>
  <c r="B35" i="124"/>
  <c r="G115" i="48"/>
  <c r="R115" i="48"/>
  <c r="E115" i="48" s="1"/>
  <c r="E107" i="124"/>
  <c r="E82" i="124"/>
  <c r="F82" i="124" s="1"/>
  <c r="M72" i="124"/>
  <c r="H82" i="61"/>
  <c r="R110" i="48"/>
  <c r="G110" i="48"/>
  <c r="H232" i="48"/>
  <c r="O170" i="13"/>
  <c r="I10" i="13"/>
  <c r="H19" i="61"/>
  <c r="R50" i="13"/>
  <c r="E50" i="13" s="1"/>
  <c r="G50" i="13"/>
  <c r="D213" i="48"/>
  <c r="D13" i="62"/>
  <c r="F173" i="62"/>
  <c r="P224" i="48"/>
  <c r="K224" i="48" s="1"/>
  <c r="K4" i="48"/>
  <c r="M163" i="48"/>
  <c r="Q176" i="48"/>
  <c r="H36" i="13"/>
  <c r="I6" i="62"/>
  <c r="O166" i="62"/>
  <c r="E19" i="44"/>
  <c r="F19" i="44" s="1"/>
  <c r="R68" i="62"/>
  <c r="G68" i="62"/>
  <c r="O107" i="124"/>
  <c r="K128" i="61"/>
  <c r="I50" i="62"/>
  <c r="J232" i="48"/>
  <c r="D127" i="48"/>
  <c r="M53" i="48"/>
  <c r="G190" i="48"/>
  <c r="R190" i="48"/>
  <c r="E190" i="48" s="1"/>
  <c r="K130" i="13"/>
  <c r="K30" i="13"/>
  <c r="M51" i="10"/>
  <c r="R48" i="13"/>
  <c r="G48" i="13"/>
  <c r="H138" i="61"/>
  <c r="H95" i="61"/>
  <c r="P136" i="13"/>
  <c r="K123" i="13"/>
  <c r="K95" i="13"/>
  <c r="O34" i="10"/>
  <c r="U16" i="10"/>
  <c r="H64" i="61"/>
  <c r="G24" i="44"/>
  <c r="H18" i="124"/>
  <c r="R44" i="48"/>
  <c r="E44" i="48" s="1"/>
  <c r="G44" i="48"/>
  <c r="C57" i="62"/>
  <c r="G8" i="44"/>
  <c r="C28" i="14"/>
  <c r="O6" i="14"/>
  <c r="F6" i="124"/>
  <c r="G54" i="48"/>
  <c r="R54" i="48"/>
  <c r="H56" i="48"/>
  <c r="D34" i="10"/>
  <c r="I32" i="48"/>
  <c r="K73" i="48"/>
  <c r="I85" i="13"/>
  <c r="M83" i="48"/>
  <c r="Q96" i="48"/>
  <c r="J164" i="62"/>
  <c r="I52" i="48"/>
  <c r="O173" i="13"/>
  <c r="I13" i="13"/>
  <c r="M187" i="48"/>
  <c r="K132" i="48"/>
  <c r="L165" i="13"/>
  <c r="J41" i="61"/>
  <c r="I41" i="61"/>
  <c r="P167" i="13"/>
  <c r="K7" i="13"/>
  <c r="H164" i="13"/>
  <c r="P157" i="62"/>
  <c r="K149" i="62"/>
  <c r="J109" i="124"/>
  <c r="M8" i="48"/>
  <c r="Q228" i="48"/>
  <c r="M7" i="62"/>
  <c r="Q167" i="62"/>
  <c r="B143" i="61"/>
  <c r="R34" i="48"/>
  <c r="G34" i="48"/>
  <c r="H16" i="61"/>
  <c r="M205" i="48"/>
  <c r="P226" i="48"/>
  <c r="K6" i="48"/>
  <c r="G29" i="145"/>
  <c r="H20" i="124"/>
  <c r="J10" i="14"/>
  <c r="M150" i="48"/>
  <c r="M111" i="13"/>
  <c r="K30" i="124"/>
  <c r="D99" i="61"/>
  <c r="I92" i="61"/>
  <c r="J92" i="61"/>
  <c r="R74" i="62"/>
  <c r="G74" i="62"/>
  <c r="I10" i="62"/>
  <c r="O170" i="62"/>
  <c r="I170" i="62" s="1"/>
  <c r="K132" i="62"/>
  <c r="H61" i="61"/>
  <c r="E10" i="44"/>
  <c r="F10" i="44" s="1"/>
  <c r="I126" i="48"/>
  <c r="H142" i="61"/>
  <c r="S16" i="10"/>
  <c r="S35" i="10" s="1"/>
  <c r="G10" i="62"/>
  <c r="R10" i="62"/>
  <c r="N170" i="62"/>
  <c r="R84" i="48"/>
  <c r="G84" i="48"/>
  <c r="F57" i="124"/>
  <c r="G57" i="124" s="1"/>
  <c r="M73" i="48"/>
  <c r="K67" i="13"/>
  <c r="I51" i="62"/>
  <c r="M5" i="13"/>
  <c r="Q165" i="13"/>
  <c r="R145" i="62"/>
  <c r="G145" i="62"/>
  <c r="F8" i="124"/>
  <c r="G8" i="124" s="1"/>
  <c r="D195" i="48"/>
  <c r="K127" i="13"/>
  <c r="M46" i="48"/>
  <c r="M10" i="14"/>
  <c r="M165" i="48"/>
  <c r="H223" i="48"/>
  <c r="H16" i="48"/>
  <c r="G30" i="48"/>
  <c r="R30" i="48"/>
  <c r="D123" i="48"/>
  <c r="F136" i="48"/>
  <c r="D71" i="13"/>
  <c r="G130" i="13"/>
  <c r="R130" i="13"/>
  <c r="G32" i="145"/>
  <c r="L117" i="13"/>
  <c r="H71" i="61"/>
  <c r="K88" i="62"/>
  <c r="C5" i="52"/>
  <c r="D145" i="48"/>
  <c r="K29" i="48"/>
  <c r="P37" i="48"/>
  <c r="F171" i="13"/>
  <c r="D11" i="13"/>
  <c r="H40" i="61"/>
  <c r="J233" i="48"/>
  <c r="I74" i="13"/>
  <c r="G5" i="44"/>
  <c r="J163" i="13"/>
  <c r="J16" i="13"/>
  <c r="L77" i="13"/>
  <c r="H171" i="62"/>
  <c r="E53" i="10"/>
  <c r="M75" i="62"/>
  <c r="I144" i="13"/>
  <c r="L169" i="13"/>
  <c r="L17" i="13"/>
  <c r="H217" i="48"/>
  <c r="H218" i="48" s="1"/>
  <c r="G125" i="62"/>
  <c r="R125" i="62"/>
  <c r="D10" i="13"/>
  <c r="F170" i="13"/>
  <c r="I8" i="61"/>
  <c r="J8" i="61"/>
  <c r="D127" i="13"/>
  <c r="G28" i="48"/>
  <c r="R28" i="48"/>
  <c r="D64" i="62"/>
  <c r="R66" i="13"/>
  <c r="E66" i="13" s="1"/>
  <c r="G66" i="13"/>
  <c r="C76" i="48"/>
  <c r="I47" i="62"/>
  <c r="J176" i="48"/>
  <c r="K106" i="61"/>
  <c r="L174" i="13"/>
  <c r="B12" i="124"/>
  <c r="I117" i="61"/>
  <c r="J117" i="61"/>
  <c r="G31" i="145"/>
  <c r="K143" i="13"/>
  <c r="P156" i="13"/>
  <c r="G106" i="62"/>
  <c r="R106" i="62"/>
  <c r="R124" i="48"/>
  <c r="E124" i="48" s="1"/>
  <c r="G124" i="48"/>
  <c r="D152" i="48"/>
  <c r="D11" i="48"/>
  <c r="F231" i="48"/>
  <c r="H137" i="62"/>
  <c r="M113" i="48"/>
  <c r="M50" i="13"/>
  <c r="M126" i="48"/>
  <c r="E70" i="124"/>
  <c r="E47" i="124"/>
  <c r="B46" i="124"/>
  <c r="R126" i="62"/>
  <c r="G126" i="62"/>
  <c r="I151" i="13"/>
  <c r="M50" i="48"/>
  <c r="C217" i="48"/>
  <c r="I65" i="61"/>
  <c r="J65" i="61"/>
  <c r="I29" i="48"/>
  <c r="O37" i="48"/>
  <c r="X50" i="10"/>
  <c r="O156" i="62"/>
  <c r="I156" i="62" s="1"/>
  <c r="I143" i="62"/>
  <c r="J10" i="61"/>
  <c r="I10" i="61"/>
  <c r="D22" i="61"/>
  <c r="J15" i="61"/>
  <c r="I15" i="61"/>
  <c r="G87" i="13"/>
  <c r="R87" i="13"/>
  <c r="I123" i="48"/>
  <c r="O136" i="48"/>
  <c r="I136" i="48" s="1"/>
  <c r="I75" i="62"/>
  <c r="R95" i="13"/>
  <c r="G95" i="13"/>
  <c r="C176" i="48"/>
  <c r="R48" i="124"/>
  <c r="F71" i="124"/>
  <c r="I95" i="13"/>
  <c r="C157" i="13"/>
  <c r="D53" i="13"/>
  <c r="I35" i="124"/>
  <c r="J28" i="124"/>
  <c r="D8" i="62"/>
  <c r="F168" i="62"/>
  <c r="G131" i="62"/>
  <c r="R131" i="62"/>
  <c r="G22" i="44"/>
  <c r="C156" i="62"/>
  <c r="Q157" i="13"/>
  <c r="M149" i="13"/>
  <c r="G150" i="62"/>
  <c r="R150" i="62"/>
  <c r="K71" i="62"/>
  <c r="K163" i="48"/>
  <c r="P176" i="48"/>
  <c r="K176" i="48" s="1"/>
  <c r="I73" i="48"/>
  <c r="G10" i="48"/>
  <c r="N230" i="48"/>
  <c r="R10" i="48"/>
  <c r="E10" i="48" s="1"/>
  <c r="D94" i="48"/>
  <c r="Q36" i="62"/>
  <c r="M36" i="62" s="1"/>
  <c r="M23" i="62"/>
  <c r="I203" i="48"/>
  <c r="O216" i="48"/>
  <c r="I216" i="48" s="1"/>
  <c r="G113" i="62"/>
  <c r="R113" i="62"/>
  <c r="H10" i="124"/>
  <c r="D83" i="13"/>
  <c r="F96" i="13"/>
  <c r="D53" i="48"/>
  <c r="M134" i="62"/>
  <c r="G46" i="13"/>
  <c r="R46" i="13"/>
  <c r="K146" i="62"/>
  <c r="I94" i="13"/>
  <c r="M8" i="13"/>
  <c r="Q168" i="13"/>
  <c r="I27" i="48"/>
  <c r="I26" i="48"/>
  <c r="O171" i="62"/>
  <c r="I171" i="62" s="1"/>
  <c r="I11" i="62"/>
  <c r="I70" i="13"/>
  <c r="J98" i="61"/>
  <c r="I98" i="61"/>
  <c r="H97" i="62"/>
  <c r="H98" i="62" s="1"/>
  <c r="I110" i="48"/>
  <c r="M11" i="14"/>
  <c r="K93" i="13"/>
  <c r="I46" i="48"/>
  <c r="R103" i="48"/>
  <c r="N116" i="48"/>
  <c r="G103" i="48"/>
  <c r="K55" i="13"/>
  <c r="K35" i="48"/>
  <c r="M86" i="48"/>
  <c r="M64" i="13"/>
  <c r="J117" i="48"/>
  <c r="C223" i="48"/>
  <c r="C16" i="48"/>
  <c r="K128" i="48"/>
  <c r="F105" i="124"/>
  <c r="R80" i="124"/>
  <c r="U105" i="124"/>
  <c r="G20" i="145"/>
  <c r="I195" i="48"/>
  <c r="F157" i="48"/>
  <c r="D149" i="48"/>
  <c r="K70" i="61"/>
  <c r="E77" i="61"/>
  <c r="G105" i="13"/>
  <c r="R105" i="13"/>
  <c r="E105" i="13" s="1"/>
  <c r="M48" i="10"/>
  <c r="F29" i="124"/>
  <c r="U29" i="124"/>
  <c r="D106" i="62"/>
  <c r="C226" i="48"/>
  <c r="D24" i="13"/>
  <c r="M27" i="62"/>
  <c r="I154" i="62"/>
  <c r="K127" i="61"/>
  <c r="P65" i="124"/>
  <c r="T72" i="124"/>
  <c r="L228" i="48"/>
  <c r="K65" i="48"/>
  <c r="E21" i="44"/>
  <c r="F21" i="44" s="1"/>
  <c r="K114" i="61"/>
  <c r="E121" i="61"/>
  <c r="G53" i="48"/>
  <c r="R53" i="48"/>
  <c r="E53" i="48" s="1"/>
  <c r="D93" i="48"/>
  <c r="O34" i="124"/>
  <c r="Q230" i="48"/>
  <c r="M10" i="48"/>
  <c r="N165" i="13"/>
  <c r="G5" i="13"/>
  <c r="R5" i="13"/>
  <c r="D49" i="145"/>
  <c r="J37" i="48"/>
  <c r="M27" i="13"/>
  <c r="C11" i="61"/>
  <c r="H4" i="61"/>
  <c r="I113" i="48"/>
  <c r="M74" i="48"/>
  <c r="R194" i="48"/>
  <c r="G194" i="48"/>
  <c r="K115" i="62"/>
  <c r="F37" i="62"/>
  <c r="D29" i="62"/>
  <c r="D48" i="13"/>
  <c r="O68" i="124"/>
  <c r="D155" i="13"/>
  <c r="I123" i="62"/>
  <c r="O136" i="62"/>
  <c r="I104" i="62"/>
  <c r="R167" i="48"/>
  <c r="G167" i="48"/>
  <c r="R90" i="62"/>
  <c r="G90" i="62"/>
  <c r="P164" i="13"/>
  <c r="K4" i="13"/>
  <c r="F36" i="13"/>
  <c r="D23" i="13"/>
  <c r="D88" i="13"/>
  <c r="D130" i="62"/>
  <c r="I71" i="62"/>
  <c r="G39" i="145"/>
  <c r="H196" i="48"/>
  <c r="H96" i="48"/>
  <c r="L234" i="48"/>
  <c r="I134" i="62"/>
  <c r="K98" i="61"/>
  <c r="D73" i="62"/>
  <c r="I131" i="13"/>
  <c r="D113" i="62"/>
  <c r="H156" i="13"/>
  <c r="M63" i="48"/>
  <c r="Q76" i="48"/>
  <c r="F230" i="48"/>
  <c r="D10" i="48"/>
  <c r="K4" i="61"/>
  <c r="E11" i="61"/>
  <c r="M151" i="48"/>
  <c r="L56" i="48"/>
  <c r="K116" i="61"/>
  <c r="M67" i="48"/>
  <c r="B19" i="124"/>
  <c r="B22" i="124" s="1"/>
  <c r="K31" i="124"/>
  <c r="L227" i="48"/>
  <c r="M175" i="48"/>
  <c r="D56" i="145"/>
  <c r="E143" i="61"/>
  <c r="K136" i="61"/>
  <c r="Q217" i="48"/>
  <c r="M209" i="48"/>
  <c r="K66" i="62"/>
  <c r="M66" i="13"/>
  <c r="J114" i="61"/>
  <c r="D121" i="61"/>
  <c r="I114" i="61"/>
  <c r="N227" i="48"/>
  <c r="R7" i="48"/>
  <c r="G7" i="48"/>
  <c r="E104" i="124"/>
  <c r="E79" i="124"/>
  <c r="D111" i="124"/>
  <c r="K60" i="61"/>
  <c r="E34" i="10"/>
  <c r="D126" i="48"/>
  <c r="G63" i="48"/>
  <c r="R63" i="48"/>
  <c r="N76" i="48"/>
  <c r="G76" i="48" s="1"/>
  <c r="M114" i="62"/>
  <c r="X49" i="10"/>
  <c r="K164" i="48"/>
  <c r="H23" i="14"/>
  <c r="J13" i="14"/>
  <c r="G84" i="62"/>
  <c r="R84" i="62"/>
  <c r="D53" i="62"/>
  <c r="D204" i="48"/>
  <c r="H226" i="48"/>
  <c r="L167" i="62"/>
  <c r="D144" i="62"/>
  <c r="I75" i="48"/>
  <c r="D92" i="13"/>
  <c r="M186" i="48"/>
  <c r="K172" i="48"/>
  <c r="C172" i="62"/>
  <c r="C229" i="48"/>
  <c r="C17" i="48"/>
  <c r="C18" i="48" s="1"/>
  <c r="K194" i="48"/>
  <c r="K92" i="62"/>
  <c r="F170" i="62"/>
  <c r="D10" i="62"/>
  <c r="K124" i="48"/>
  <c r="I49" i="61"/>
  <c r="J49" i="61"/>
  <c r="Q136" i="13"/>
  <c r="M123" i="13"/>
  <c r="G154" i="62"/>
  <c r="R154" i="62"/>
  <c r="K133" i="62"/>
  <c r="R135" i="62"/>
  <c r="E135" i="62" s="1"/>
  <c r="G135" i="62"/>
  <c r="M133" i="48"/>
  <c r="M86" i="62"/>
  <c r="D28" i="62"/>
  <c r="K53" i="62"/>
  <c r="R93" i="62"/>
  <c r="E93" i="62" s="1"/>
  <c r="G93" i="62"/>
  <c r="G27" i="62"/>
  <c r="R27" i="62"/>
  <c r="J177" i="48"/>
  <c r="J178" i="48" s="1"/>
  <c r="M135" i="13"/>
  <c r="G110" i="13"/>
  <c r="R110" i="13"/>
  <c r="E110" i="13" s="1"/>
  <c r="D205" i="48"/>
  <c r="I190" i="48"/>
  <c r="I39" i="61"/>
  <c r="J39" i="61"/>
  <c r="M206" i="48"/>
  <c r="V53" i="10"/>
  <c r="K15" i="48"/>
  <c r="P235" i="48"/>
  <c r="K8" i="61"/>
  <c r="G104" i="13"/>
  <c r="R104" i="13"/>
  <c r="N117" i="13"/>
  <c r="R109" i="13"/>
  <c r="G109" i="13"/>
  <c r="K74" i="62"/>
  <c r="I112" i="48"/>
  <c r="P67" i="124"/>
  <c r="D104" i="62"/>
  <c r="D44" i="62"/>
  <c r="H141" i="61"/>
  <c r="K97" i="61"/>
  <c r="H57" i="62"/>
  <c r="D33" i="48"/>
  <c r="D74" i="62"/>
  <c r="R188" i="48"/>
  <c r="G188" i="48"/>
  <c r="C170" i="62"/>
  <c r="D34" i="62"/>
  <c r="I184" i="48"/>
  <c r="M33" i="62"/>
  <c r="J227" i="48"/>
  <c r="M154" i="62"/>
  <c r="G19" i="145"/>
  <c r="D95" i="13"/>
  <c r="E95" i="13" s="1"/>
  <c r="I44" i="48"/>
  <c r="D49" i="13"/>
  <c r="F57" i="13"/>
  <c r="D154" i="62"/>
  <c r="D7" i="62"/>
  <c r="F167" i="62"/>
  <c r="P172" i="62"/>
  <c r="K12" i="62"/>
  <c r="K208" i="48"/>
  <c r="I132" i="13"/>
  <c r="M65" i="48"/>
  <c r="J174" i="62"/>
  <c r="K151" i="13"/>
  <c r="I153" i="62"/>
  <c r="M129" i="62"/>
  <c r="Q137" i="62"/>
  <c r="G9" i="44"/>
  <c r="I8" i="13"/>
  <c r="O168" i="13"/>
  <c r="I168" i="13" s="1"/>
  <c r="R71" i="62"/>
  <c r="G71" i="62"/>
  <c r="K64" i="13"/>
  <c r="J234" i="48"/>
  <c r="K89" i="13"/>
  <c r="P97" i="13"/>
  <c r="L197" i="48"/>
  <c r="K47" i="13"/>
  <c r="I186" i="48"/>
  <c r="M51" i="13"/>
  <c r="O16" i="10"/>
  <c r="O35" i="10" s="1"/>
  <c r="M53" i="13"/>
  <c r="D153" i="62"/>
  <c r="G114" i="13"/>
  <c r="R114" i="13"/>
  <c r="E114" i="13" s="1"/>
  <c r="D193" i="48"/>
  <c r="G66" i="48"/>
  <c r="R66" i="48"/>
  <c r="E66" i="48" s="1"/>
  <c r="G6" i="44"/>
  <c r="R130" i="62"/>
  <c r="E130" i="62" s="1"/>
  <c r="G130" i="62"/>
  <c r="R4" i="13"/>
  <c r="G4" i="13"/>
  <c r="N164" i="13"/>
  <c r="M75" i="13"/>
  <c r="D13" i="52"/>
  <c r="E11" i="52" s="1"/>
  <c r="B13" i="52"/>
  <c r="H157" i="62"/>
  <c r="H158" i="62" s="1"/>
  <c r="G134" i="62"/>
  <c r="R134" i="62"/>
  <c r="D32" i="62"/>
  <c r="K33" i="48"/>
  <c r="G126" i="13"/>
  <c r="R126" i="13"/>
  <c r="H116" i="62"/>
  <c r="H118" i="62" s="1"/>
  <c r="H57" i="13"/>
  <c r="K68" i="62"/>
  <c r="M127" i="13"/>
  <c r="I112" i="13"/>
  <c r="J157" i="13"/>
  <c r="G6" i="13"/>
  <c r="R6" i="13"/>
  <c r="N166" i="13"/>
  <c r="K118" i="61"/>
  <c r="K25" i="48"/>
  <c r="H7" i="61"/>
  <c r="G35" i="124"/>
  <c r="I155" i="62"/>
  <c r="R66" i="62"/>
  <c r="G66" i="62"/>
  <c r="G128" i="48"/>
  <c r="R128" i="48"/>
  <c r="K113" i="13"/>
  <c r="V31" i="10"/>
  <c r="R94" i="48"/>
  <c r="E94" i="48" s="1"/>
  <c r="G94" i="48"/>
  <c r="B83" i="124"/>
  <c r="R68" i="13"/>
  <c r="G68" i="13"/>
  <c r="I63" i="62"/>
  <c r="O76" i="62"/>
  <c r="P16" i="48"/>
  <c r="K3" i="48"/>
  <c r="P223" i="48"/>
  <c r="K75" i="62"/>
  <c r="R69" i="62"/>
  <c r="G69" i="62"/>
  <c r="N77" i="62"/>
  <c r="I65" i="48"/>
  <c r="C231" i="48"/>
  <c r="K83" i="62"/>
  <c r="P96" i="62"/>
  <c r="H77" i="13"/>
  <c r="U34" i="10"/>
  <c r="D28" i="48"/>
  <c r="M8" i="62"/>
  <c r="Q168" i="62"/>
  <c r="I48" i="62"/>
  <c r="J37" i="62"/>
  <c r="I130" i="13"/>
  <c r="U67" i="124"/>
  <c r="R44" i="124"/>
  <c r="F67" i="124"/>
  <c r="G16" i="10"/>
  <c r="G35" i="10" s="1"/>
  <c r="C173" i="62"/>
  <c r="N16" i="13"/>
  <c r="G3" i="13"/>
  <c r="N163" i="13"/>
  <c r="R3" i="13"/>
  <c r="C175" i="13"/>
  <c r="K74" i="61"/>
  <c r="G29" i="13"/>
  <c r="N37" i="13"/>
  <c r="N38" i="13" s="1"/>
  <c r="R29" i="13"/>
  <c r="P196" i="48"/>
  <c r="K183" i="48"/>
  <c r="G21" i="145"/>
  <c r="I30" i="13"/>
  <c r="K16" i="10"/>
  <c r="I148" i="48"/>
  <c r="H56" i="13"/>
  <c r="M87" i="13"/>
  <c r="M69" i="62"/>
  <c r="Q77" i="62"/>
  <c r="K68" i="124"/>
  <c r="D90" i="48"/>
  <c r="D131" i="48"/>
  <c r="K146" i="13"/>
  <c r="J11" i="14"/>
  <c r="F28" i="14"/>
  <c r="H167" i="13"/>
  <c r="I38" i="61"/>
  <c r="J38" i="61"/>
  <c r="D26" i="48"/>
  <c r="H225" i="48"/>
  <c r="K126" i="48"/>
  <c r="P216" i="48"/>
  <c r="K216" i="48" s="1"/>
  <c r="K203" i="48"/>
  <c r="R163" i="48"/>
  <c r="N176" i="48"/>
  <c r="G163" i="48"/>
  <c r="J167" i="62"/>
  <c r="K195" i="48"/>
  <c r="I55" i="48"/>
  <c r="G12" i="44"/>
  <c r="I91" i="13"/>
  <c r="V27" i="10"/>
  <c r="R133" i="62"/>
  <c r="G133" i="62"/>
  <c r="K127" i="62"/>
  <c r="K193" i="48"/>
  <c r="M135" i="62"/>
  <c r="K82" i="61"/>
  <c r="O228" i="48"/>
  <c r="I8" i="48"/>
  <c r="M44" i="48"/>
  <c r="R12" i="48"/>
  <c r="G12" i="48"/>
  <c r="N232" i="48"/>
  <c r="G33" i="145"/>
  <c r="H26" i="61"/>
  <c r="C33" i="61"/>
  <c r="D75" i="13"/>
  <c r="D4" i="48"/>
  <c r="F224" i="48"/>
  <c r="K94" i="62"/>
  <c r="J17" i="61"/>
  <c r="I17" i="61"/>
  <c r="I127" i="62"/>
  <c r="I154" i="48"/>
  <c r="K152" i="48"/>
  <c r="K109" i="124"/>
  <c r="I66" i="13"/>
  <c r="F156" i="13"/>
  <c r="D143" i="13"/>
  <c r="N223" i="48"/>
  <c r="G3" i="48"/>
  <c r="R3" i="48"/>
  <c r="N16" i="48"/>
  <c r="F109" i="124"/>
  <c r="U109" i="124"/>
  <c r="R84" i="124"/>
  <c r="J137" i="13"/>
  <c r="H25" i="44"/>
  <c r="C165" i="13"/>
  <c r="J116" i="13"/>
  <c r="J36" i="62"/>
  <c r="U106" i="124"/>
  <c r="F106" i="124"/>
  <c r="R81" i="124"/>
  <c r="K40" i="61"/>
  <c r="D123" i="62"/>
  <c r="F136" i="62"/>
  <c r="R91" i="13"/>
  <c r="G91" i="13"/>
  <c r="I125" i="13"/>
  <c r="M67" i="13"/>
  <c r="D32" i="13"/>
  <c r="E32" i="13" s="1"/>
  <c r="D10" i="14"/>
  <c r="N10" i="14"/>
  <c r="D84" i="48"/>
  <c r="R16" i="10"/>
  <c r="R35" i="10" s="1"/>
  <c r="L230" i="48"/>
  <c r="G12" i="145"/>
  <c r="D124" i="13"/>
  <c r="G174" i="48"/>
  <c r="R174" i="48"/>
  <c r="O36" i="13"/>
  <c r="I36" i="13" s="1"/>
  <c r="I23" i="13"/>
  <c r="H166" i="13"/>
  <c r="K153" i="48"/>
  <c r="I103" i="61"/>
  <c r="D110" i="61"/>
  <c r="J103" i="61"/>
  <c r="E34" i="124"/>
  <c r="K106" i="62"/>
  <c r="D25" i="13"/>
  <c r="M106" i="48"/>
  <c r="G85" i="13"/>
  <c r="R85" i="13"/>
  <c r="G14" i="62"/>
  <c r="N174" i="62"/>
  <c r="R14" i="62"/>
  <c r="J105" i="124"/>
  <c r="M34" i="62"/>
  <c r="K108" i="13"/>
  <c r="X42" i="10"/>
  <c r="I124" i="48"/>
  <c r="I149" i="13"/>
  <c r="O157" i="13"/>
  <c r="L16" i="10"/>
  <c r="K107" i="62"/>
  <c r="D148" i="48"/>
  <c r="H117" i="48"/>
  <c r="C116" i="48"/>
  <c r="M125" i="62"/>
  <c r="G30" i="14"/>
  <c r="K29" i="62"/>
  <c r="P37" i="62"/>
  <c r="I105" i="13"/>
  <c r="E83" i="124"/>
  <c r="F83" i="124" s="1"/>
  <c r="E108" i="124"/>
  <c r="M212" i="48"/>
  <c r="R24" i="62"/>
  <c r="G24" i="62"/>
  <c r="I166" i="48"/>
  <c r="M88" i="48"/>
  <c r="M95" i="48"/>
  <c r="U53" i="10"/>
  <c r="Q37" i="48"/>
  <c r="M29" i="48"/>
  <c r="L56" i="62"/>
  <c r="C121" i="61"/>
  <c r="H114" i="61"/>
  <c r="H137" i="48"/>
  <c r="H138" i="48" s="1"/>
  <c r="I212" i="48"/>
  <c r="R175" i="48"/>
  <c r="E175" i="48" s="1"/>
  <c r="G175" i="48"/>
  <c r="M154" i="13"/>
  <c r="M43" i="48"/>
  <c r="Q56" i="48"/>
  <c r="M56" i="48" s="1"/>
  <c r="L167" i="13"/>
  <c r="R33" i="62"/>
  <c r="G33" i="62"/>
  <c r="R168" i="48"/>
  <c r="G168" i="48"/>
  <c r="K25" i="62"/>
  <c r="I106" i="48"/>
  <c r="I118" i="61"/>
  <c r="J118" i="61"/>
  <c r="M69" i="13"/>
  <c r="Q77" i="13"/>
  <c r="C117" i="62"/>
  <c r="D214" i="48"/>
  <c r="S72" i="124"/>
  <c r="K65" i="124"/>
  <c r="K85" i="61"/>
  <c r="M213" i="48"/>
  <c r="H20" i="61"/>
  <c r="K126" i="13"/>
  <c r="E3" i="44"/>
  <c r="D25" i="44"/>
  <c r="R105" i="62"/>
  <c r="G105" i="62"/>
  <c r="N9" i="14"/>
  <c r="D9" i="14"/>
  <c r="D170" i="48"/>
  <c r="D133" i="48"/>
  <c r="G64" i="62"/>
  <c r="R64" i="62"/>
  <c r="E64" i="62" s="1"/>
  <c r="D103" i="48"/>
  <c r="F116" i="48"/>
  <c r="M89" i="62"/>
  <c r="Q97" i="62"/>
  <c r="D52" i="13"/>
  <c r="N216" i="48"/>
  <c r="G203" i="48"/>
  <c r="R203" i="48"/>
  <c r="M45" i="13"/>
  <c r="I5" i="61"/>
  <c r="J5" i="61"/>
  <c r="J53" i="10"/>
  <c r="R72" i="62"/>
  <c r="G72" i="62"/>
  <c r="P167" i="62"/>
  <c r="K167" i="62" s="1"/>
  <c r="K7" i="62"/>
  <c r="V13" i="10"/>
  <c r="K170" i="48"/>
  <c r="I35" i="62"/>
  <c r="D47" i="13"/>
  <c r="D70" i="13"/>
  <c r="I129" i="62"/>
  <c r="O137" i="62"/>
  <c r="Q57" i="62"/>
  <c r="M49" i="62"/>
  <c r="C46" i="124"/>
  <c r="D46" i="124" s="1"/>
  <c r="I73" i="62"/>
  <c r="J175" i="13"/>
  <c r="K175" i="13" s="1"/>
  <c r="H17" i="61"/>
  <c r="D95" i="48"/>
  <c r="I107" i="48"/>
  <c r="R144" i="62"/>
  <c r="E144" i="62" s="1"/>
  <c r="G144" i="62"/>
  <c r="I129" i="13"/>
  <c r="O137" i="13"/>
  <c r="J4" i="61"/>
  <c r="I4" i="61"/>
  <c r="D11" i="61"/>
  <c r="F169" i="62"/>
  <c r="D9" i="62"/>
  <c r="F17" i="62"/>
  <c r="I93" i="13"/>
  <c r="I111" i="13"/>
  <c r="I193" i="48"/>
  <c r="M34" i="48"/>
  <c r="M92" i="62"/>
  <c r="I185" i="48"/>
  <c r="K16" i="14"/>
  <c r="K19" i="14" s="1"/>
  <c r="M7" i="14"/>
  <c r="D168" i="48"/>
  <c r="L117" i="62"/>
  <c r="K66" i="124"/>
  <c r="I126" i="62"/>
  <c r="J96" i="48"/>
  <c r="D145" i="13"/>
  <c r="F10" i="124"/>
  <c r="G10" i="124" s="1"/>
  <c r="N72" i="124"/>
  <c r="O72" i="124" s="1"/>
  <c r="O65" i="124"/>
  <c r="M87" i="48"/>
  <c r="G13" i="44"/>
  <c r="N14" i="14"/>
  <c r="D14" i="14"/>
  <c r="O53" i="10"/>
  <c r="M90" i="13"/>
  <c r="C36" i="62"/>
  <c r="C197" i="48"/>
  <c r="K27" i="14"/>
  <c r="M5" i="14"/>
  <c r="O106" i="124"/>
  <c r="G111" i="124"/>
  <c r="I188" i="48"/>
  <c r="I31" i="62"/>
  <c r="H98" i="61"/>
  <c r="N171" i="13"/>
  <c r="G171" i="13" s="1"/>
  <c r="R11" i="13"/>
  <c r="G11" i="13"/>
  <c r="M109" i="48"/>
  <c r="Q117" i="48"/>
  <c r="C166" i="62"/>
  <c r="P217" i="48"/>
  <c r="K209" i="48"/>
  <c r="R87" i="48"/>
  <c r="G87" i="48"/>
  <c r="G52" i="13"/>
  <c r="R52" i="13"/>
  <c r="E52" i="13" s="1"/>
  <c r="D187" i="48"/>
  <c r="P30" i="124"/>
  <c r="C232" i="48"/>
  <c r="L156" i="13"/>
  <c r="I70" i="62"/>
  <c r="D24" i="62"/>
  <c r="E5" i="44"/>
  <c r="F5" i="44" s="1"/>
  <c r="K74" i="48"/>
  <c r="C156" i="48"/>
  <c r="I54" i="62"/>
  <c r="H57" i="124"/>
  <c r="D126" i="62"/>
  <c r="D53" i="10"/>
  <c r="K43" i="13"/>
  <c r="P56" i="13"/>
  <c r="H53" i="10"/>
  <c r="M63" i="13"/>
  <c r="Q76" i="13"/>
  <c r="O17" i="48"/>
  <c r="O229" i="48"/>
  <c r="I9" i="48"/>
  <c r="I67" i="13"/>
  <c r="D33" i="52"/>
  <c r="E31" i="52" s="1"/>
  <c r="D91" i="62"/>
  <c r="E91" i="62" s="1"/>
  <c r="K134" i="62"/>
  <c r="R4" i="62"/>
  <c r="N164" i="62"/>
  <c r="G4" i="62"/>
  <c r="I170" i="48"/>
  <c r="O66" i="124"/>
  <c r="K10" i="62"/>
  <c r="P170" i="62"/>
  <c r="K170" i="62" s="1"/>
  <c r="K62" i="61"/>
  <c r="L164" i="13"/>
  <c r="H31" i="61"/>
  <c r="I142" i="61"/>
  <c r="J142" i="61"/>
  <c r="O17" i="62"/>
  <c r="I9" i="62"/>
  <c r="O169" i="62"/>
  <c r="X40" i="10"/>
  <c r="N53" i="10"/>
  <c r="K110" i="124"/>
  <c r="H107" i="61"/>
  <c r="R211" i="48"/>
  <c r="E211" i="48" s="1"/>
  <c r="G211" i="48"/>
  <c r="M155" i="13"/>
  <c r="R166" i="48"/>
  <c r="G166" i="48"/>
  <c r="K83" i="13"/>
  <c r="P96" i="13"/>
  <c r="M68" i="62"/>
  <c r="M35" i="13"/>
  <c r="D45" i="13"/>
  <c r="E16" i="10"/>
  <c r="E35" i="10" s="1"/>
  <c r="J163" i="62"/>
  <c r="J16" i="62"/>
  <c r="K16" i="62" s="1"/>
  <c r="L157" i="62"/>
  <c r="I87" i="61"/>
  <c r="J87" i="61"/>
  <c r="L136" i="62"/>
  <c r="K39" i="61"/>
  <c r="N166" i="62"/>
  <c r="G166" i="62" s="1"/>
  <c r="R6" i="62"/>
  <c r="G6" i="62"/>
  <c r="I61" i="61"/>
  <c r="J61" i="61"/>
  <c r="I18" i="61"/>
  <c r="J18" i="61"/>
  <c r="M92" i="13"/>
  <c r="K69" i="62"/>
  <c r="P77" i="62"/>
  <c r="V32" i="10"/>
  <c r="D130" i="13"/>
  <c r="O217" i="48"/>
  <c r="I209" i="48"/>
  <c r="N56" i="13"/>
  <c r="R43" i="13"/>
  <c r="G43" i="13"/>
  <c r="M145" i="13"/>
  <c r="C137" i="48"/>
  <c r="I132" i="62"/>
  <c r="G187" i="48"/>
  <c r="R187" i="48"/>
  <c r="E187" i="48" s="1"/>
  <c r="M107" i="13"/>
  <c r="H169" i="13"/>
  <c r="H17" i="13"/>
  <c r="G169" i="48"/>
  <c r="R169" i="48"/>
  <c r="N177" i="48"/>
  <c r="M94" i="48"/>
  <c r="I92" i="62"/>
  <c r="C16" i="14"/>
  <c r="O7" i="14"/>
  <c r="C19" i="14"/>
  <c r="C17" i="14"/>
  <c r="U28" i="124"/>
  <c r="F28" i="124"/>
  <c r="R35" i="124"/>
  <c r="M204" i="48"/>
  <c r="F165" i="13"/>
  <c r="G165" i="13" s="1"/>
  <c r="D5" i="13"/>
  <c r="G44" i="62"/>
  <c r="R44" i="62"/>
  <c r="E44" i="62" s="1"/>
  <c r="O96" i="13"/>
  <c r="I83" i="13"/>
  <c r="J32" i="124"/>
  <c r="K130" i="62"/>
  <c r="D65" i="48"/>
  <c r="E65" i="48" s="1"/>
  <c r="R31" i="13"/>
  <c r="G31" i="13"/>
  <c r="H85" i="61"/>
  <c r="J16" i="10"/>
  <c r="K72" i="48"/>
  <c r="D191" i="48"/>
  <c r="I71" i="48"/>
  <c r="K76" i="61"/>
  <c r="M145" i="62"/>
  <c r="K65" i="62"/>
  <c r="I168" i="48"/>
  <c r="I83" i="48"/>
  <c r="O96" i="48"/>
  <c r="I96" i="48" s="1"/>
  <c r="X41" i="10"/>
  <c r="P68" i="124"/>
  <c r="F156" i="62"/>
  <c r="D143" i="62"/>
  <c r="I145" i="48"/>
  <c r="D85" i="62"/>
  <c r="E85" i="62" s="1"/>
  <c r="Q116" i="13"/>
  <c r="M103" i="13"/>
  <c r="I27" i="14"/>
  <c r="J27" i="14" s="1"/>
  <c r="D150" i="13"/>
  <c r="D149" i="62"/>
  <c r="F157" i="62"/>
  <c r="F158" i="62" s="1"/>
  <c r="C143" i="61"/>
  <c r="H143" i="61" s="1"/>
  <c r="H136" i="61"/>
  <c r="I192" i="48"/>
  <c r="F18" i="124"/>
  <c r="J129" i="61"/>
  <c r="I129" i="61"/>
  <c r="I114" i="13"/>
  <c r="B33" i="61"/>
  <c r="H17" i="124"/>
  <c r="R103" i="13"/>
  <c r="G103" i="13"/>
  <c r="N116" i="13"/>
  <c r="C66" i="61"/>
  <c r="H59" i="61"/>
  <c r="I29" i="13"/>
  <c r="O37" i="13"/>
  <c r="I144" i="48"/>
  <c r="M25" i="62"/>
  <c r="M12" i="62"/>
  <c r="Q172" i="62"/>
  <c r="M172" i="62" s="1"/>
  <c r="G25" i="13"/>
  <c r="R25" i="13"/>
  <c r="E25" i="13" s="1"/>
  <c r="Q196" i="48"/>
  <c r="M183" i="48"/>
  <c r="D131" i="62"/>
  <c r="Q16" i="10"/>
  <c r="P171" i="62"/>
  <c r="K11" i="62"/>
  <c r="D51" i="48"/>
  <c r="R110" i="62"/>
  <c r="E110" i="62" s="1"/>
  <c r="G110" i="62"/>
  <c r="H117" i="13"/>
  <c r="K147" i="62"/>
  <c r="K54" i="61"/>
  <c r="L116" i="62"/>
  <c r="I105" i="48"/>
  <c r="M26" i="62"/>
  <c r="M127" i="62"/>
  <c r="M85" i="48"/>
  <c r="H131" i="61"/>
  <c r="K45" i="62"/>
  <c r="R85" i="124"/>
  <c r="F110" i="124"/>
  <c r="K6" i="61"/>
  <c r="R148" i="62"/>
  <c r="E148" i="62" s="1"/>
  <c r="G148" i="62"/>
  <c r="J17" i="62"/>
  <c r="J18" i="62" s="1"/>
  <c r="J169" i="62"/>
  <c r="I51" i="13"/>
  <c r="M195" i="48"/>
  <c r="I24" i="62"/>
  <c r="J137" i="48"/>
  <c r="K28" i="124"/>
  <c r="S35" i="124"/>
  <c r="K147" i="48"/>
  <c r="M166" i="48"/>
  <c r="M215" i="48"/>
  <c r="K145" i="62"/>
  <c r="F17" i="124"/>
  <c r="G95" i="62"/>
  <c r="R95" i="62"/>
  <c r="E95" i="62" s="1"/>
  <c r="O77" i="48"/>
  <c r="I69" i="48"/>
  <c r="M64" i="48"/>
  <c r="F54" i="124"/>
  <c r="G54" i="124" s="1"/>
  <c r="M149" i="48"/>
  <c r="Q157" i="48"/>
  <c r="R93" i="13"/>
  <c r="G93" i="13"/>
  <c r="K211" i="48"/>
  <c r="E6" i="44"/>
  <c r="F6" i="44" s="1"/>
  <c r="G34" i="145"/>
  <c r="E105" i="124"/>
  <c r="E80" i="124"/>
  <c r="F80" i="124" s="1"/>
  <c r="K132" i="13"/>
  <c r="R94" i="13"/>
  <c r="E94" i="13" s="1"/>
  <c r="G94" i="13"/>
  <c r="O32" i="124"/>
  <c r="L173" i="13"/>
  <c r="M31" i="62"/>
  <c r="F116" i="13"/>
  <c r="D103" i="13"/>
  <c r="N174" i="13"/>
  <c r="G14" i="13"/>
  <c r="R14" i="13"/>
  <c r="M95" i="62"/>
  <c r="I12" i="62"/>
  <c r="O172" i="62"/>
  <c r="D93" i="13"/>
  <c r="E93" i="13" s="1"/>
  <c r="I54" i="48"/>
  <c r="D113" i="13"/>
  <c r="J170" i="13"/>
  <c r="H175" i="62"/>
  <c r="C175" i="62"/>
  <c r="D55" i="145"/>
  <c r="B43" i="124"/>
  <c r="D84" i="62"/>
  <c r="H105" i="61"/>
  <c r="C76" i="62"/>
  <c r="F33" i="124"/>
  <c r="U33" i="124"/>
  <c r="J21" i="61"/>
  <c r="I21" i="61"/>
  <c r="J119" i="61"/>
  <c r="I119" i="61"/>
  <c r="M51" i="48"/>
  <c r="O156" i="13"/>
  <c r="I156" i="13" s="1"/>
  <c r="I143" i="13"/>
  <c r="M131" i="62"/>
  <c r="D30" i="62"/>
  <c r="I82" i="61"/>
  <c r="J82" i="61"/>
  <c r="D5" i="124"/>
  <c r="C12" i="124"/>
  <c r="D12" i="124" s="1"/>
  <c r="I16" i="10"/>
  <c r="K91" i="48"/>
  <c r="K23" i="14"/>
  <c r="M13" i="14"/>
  <c r="I23" i="62"/>
  <c r="O36" i="62"/>
  <c r="M130" i="62"/>
  <c r="M71" i="48"/>
  <c r="G151" i="13"/>
  <c r="R151" i="13"/>
  <c r="R12" i="124"/>
  <c r="H5" i="124"/>
  <c r="P234" i="48"/>
  <c r="K234" i="48" s="1"/>
  <c r="K14" i="48"/>
  <c r="K71" i="48"/>
  <c r="H8" i="124"/>
  <c r="R130" i="48"/>
  <c r="E130" i="48" s="1"/>
  <c r="G130" i="48"/>
  <c r="K45" i="48"/>
  <c r="L137" i="62"/>
  <c r="O30" i="124"/>
  <c r="G104" i="62"/>
  <c r="R104" i="62"/>
  <c r="E104" i="62" s="1"/>
  <c r="M150" i="62"/>
  <c r="R14" i="48"/>
  <c r="G14" i="48"/>
  <c r="N234" i="48"/>
  <c r="G152" i="62"/>
  <c r="R152" i="62"/>
  <c r="I113" i="13"/>
  <c r="H177" i="48"/>
  <c r="M147" i="48"/>
  <c r="D210" i="48"/>
  <c r="M50" i="10"/>
  <c r="I131" i="48"/>
  <c r="L96" i="62"/>
  <c r="J77" i="13"/>
  <c r="D17" i="124"/>
  <c r="L225" i="48"/>
  <c r="K108" i="62"/>
  <c r="I14" i="62"/>
  <c r="O174" i="62"/>
  <c r="C166" i="13"/>
  <c r="K129" i="61"/>
  <c r="R3" i="62"/>
  <c r="G3" i="62"/>
  <c r="N163" i="62"/>
  <c r="N16" i="62"/>
  <c r="M112" i="48"/>
  <c r="L76" i="13"/>
  <c r="J226" i="48"/>
  <c r="K226" i="48" s="1"/>
  <c r="E20" i="44"/>
  <c r="F20" i="44" s="1"/>
  <c r="K112" i="48"/>
  <c r="I147" i="13"/>
  <c r="M210" i="48"/>
  <c r="R128" i="13"/>
  <c r="G128" i="13"/>
  <c r="I146" i="62"/>
  <c r="K147" i="13"/>
  <c r="I145" i="13"/>
  <c r="K84" i="13"/>
  <c r="H28" i="61"/>
  <c r="K148" i="13"/>
  <c r="E22" i="44"/>
  <c r="F22" i="44" s="1"/>
  <c r="D31" i="13"/>
  <c r="P233" i="48"/>
  <c r="K233" i="48" s="1"/>
  <c r="K13" i="48"/>
  <c r="D172" i="48"/>
  <c r="P97" i="62"/>
  <c r="P98" i="62" s="1"/>
  <c r="K89" i="62"/>
  <c r="M25" i="13"/>
  <c r="B95" i="124"/>
  <c r="D94" i="124"/>
  <c r="F94" i="124"/>
  <c r="G94" i="124" s="1"/>
  <c r="C37" i="62"/>
  <c r="C38" i="62" s="1"/>
  <c r="M146" i="62"/>
  <c r="M147" i="62"/>
  <c r="C35" i="124"/>
  <c r="C116" i="13"/>
  <c r="D73" i="13"/>
  <c r="L16" i="48"/>
  <c r="L223" i="48"/>
  <c r="R124" i="62"/>
  <c r="G124" i="62"/>
  <c r="M6" i="14"/>
  <c r="K28" i="14"/>
  <c r="Q16" i="48"/>
  <c r="M16" i="48" s="1"/>
  <c r="Q223" i="48"/>
  <c r="M3" i="48"/>
  <c r="B72" i="124"/>
  <c r="B42" i="124"/>
  <c r="I44" i="13"/>
  <c r="C97" i="13"/>
  <c r="D125" i="48"/>
  <c r="H52" i="61"/>
  <c r="K34" i="10"/>
  <c r="M65" i="62"/>
  <c r="M144" i="48"/>
  <c r="J165" i="62"/>
  <c r="G109" i="48"/>
  <c r="R109" i="48"/>
  <c r="N117" i="48"/>
  <c r="P156" i="62"/>
  <c r="K143" i="62"/>
  <c r="K66" i="13"/>
  <c r="E4" i="64"/>
  <c r="F53" i="10"/>
  <c r="D112" i="62"/>
  <c r="I67" i="48"/>
  <c r="D104" i="13"/>
  <c r="K92" i="13"/>
  <c r="R48" i="62"/>
  <c r="E48" i="62" s="1"/>
  <c r="G48" i="62"/>
  <c r="J56" i="48"/>
  <c r="G4" i="48"/>
  <c r="N224" i="48"/>
  <c r="R4" i="48"/>
  <c r="E4" i="48" s="1"/>
  <c r="M152" i="48"/>
  <c r="F97" i="48"/>
  <c r="D89" i="48"/>
  <c r="D97" i="48" s="1"/>
  <c r="H115" i="61"/>
  <c r="I25" i="13"/>
  <c r="D18" i="124"/>
  <c r="D150" i="48"/>
  <c r="D17" i="52"/>
  <c r="E15" i="52" s="1"/>
  <c r="B17" i="52"/>
  <c r="I183" i="48"/>
  <c r="O196" i="48"/>
  <c r="I196" i="48" s="1"/>
  <c r="R204" i="48"/>
  <c r="E204" i="48" s="1"/>
  <c r="G204" i="48"/>
  <c r="P168" i="13"/>
  <c r="K8" i="13"/>
  <c r="J139" i="61"/>
  <c r="I139" i="61"/>
  <c r="H171" i="13"/>
  <c r="R172" i="48"/>
  <c r="G172" i="48"/>
  <c r="G152" i="48"/>
  <c r="R152" i="48"/>
  <c r="E152" i="48" s="1"/>
  <c r="I215" i="48"/>
  <c r="K30" i="61"/>
  <c r="M41" i="10"/>
  <c r="J57" i="62"/>
  <c r="K53" i="61"/>
  <c r="D106" i="13"/>
  <c r="C57" i="145"/>
  <c r="D108" i="62"/>
  <c r="I145" i="62"/>
  <c r="I172" i="48"/>
  <c r="D75" i="62"/>
  <c r="E4" i="44"/>
  <c r="F4" i="44" s="1"/>
  <c r="D86" i="48"/>
  <c r="K107" i="48"/>
  <c r="I4" i="48"/>
  <c r="O224" i="48"/>
  <c r="D148" i="13"/>
  <c r="K184" i="48"/>
  <c r="G51" i="62"/>
  <c r="R51" i="62"/>
  <c r="M40" i="10"/>
  <c r="C53" i="10"/>
  <c r="M55" i="48"/>
  <c r="D12" i="62"/>
  <c r="F172" i="62"/>
  <c r="O117" i="48"/>
  <c r="I109" i="48"/>
  <c r="G35" i="145"/>
  <c r="R106" i="48"/>
  <c r="G106" i="48"/>
  <c r="U30" i="124"/>
  <c r="F30" i="124"/>
  <c r="I46" i="13"/>
  <c r="R165" i="48"/>
  <c r="G165" i="48"/>
  <c r="M31" i="13"/>
  <c r="R45" i="124"/>
  <c r="U68" i="124"/>
  <c r="F68" i="124"/>
  <c r="F164" i="13"/>
  <c r="D4" i="13"/>
  <c r="D54" i="145"/>
  <c r="H170" i="13"/>
  <c r="I170" i="13" s="1"/>
  <c r="G47" i="145"/>
  <c r="I7" i="61"/>
  <c r="J7" i="61"/>
  <c r="N167" i="13"/>
  <c r="G7" i="13"/>
  <c r="R7" i="13"/>
  <c r="J167" i="13"/>
  <c r="Q96" i="13"/>
  <c r="M83" i="13"/>
  <c r="J16" i="61"/>
  <c r="I16" i="61"/>
  <c r="G11" i="145"/>
  <c r="I23" i="48"/>
  <c r="O36" i="48"/>
  <c r="I36" i="48" s="1"/>
  <c r="K13" i="13"/>
  <c r="P173" i="13"/>
  <c r="I72" i="48"/>
  <c r="Q171" i="13"/>
  <c r="M11" i="13"/>
  <c r="I114" i="62"/>
  <c r="M48" i="13"/>
  <c r="E99" i="61"/>
  <c r="K92" i="61"/>
  <c r="M43" i="10"/>
  <c r="K67" i="48"/>
  <c r="I143" i="48"/>
  <c r="O156" i="48"/>
  <c r="G11" i="48"/>
  <c r="R11" i="48"/>
  <c r="E11" i="48" s="1"/>
  <c r="N231" i="48"/>
  <c r="D147" i="48"/>
  <c r="D46" i="13"/>
  <c r="D75" i="48"/>
  <c r="L171" i="13"/>
  <c r="D106" i="48"/>
  <c r="K52" i="62"/>
  <c r="L168" i="62"/>
  <c r="J156" i="62"/>
  <c r="M72" i="48"/>
  <c r="D15" i="13"/>
  <c r="F175" i="13"/>
  <c r="P227" i="48"/>
  <c r="K227" i="48" s="1"/>
  <c r="K7" i="48"/>
  <c r="D152" i="13"/>
  <c r="M31" i="48"/>
  <c r="G43" i="145"/>
  <c r="K138" i="61"/>
  <c r="N6" i="14"/>
  <c r="P6" i="14" s="1"/>
  <c r="D6" i="14"/>
  <c r="B28" i="14"/>
  <c r="K93" i="48"/>
  <c r="H97" i="124"/>
  <c r="H118" i="61"/>
  <c r="K114" i="13"/>
  <c r="I14" i="13"/>
  <c r="O174" i="13"/>
  <c r="M84" i="48"/>
  <c r="M152" i="13"/>
  <c r="K104" i="62"/>
  <c r="I94" i="61"/>
  <c r="J94" i="61"/>
  <c r="D55" i="13"/>
  <c r="N13" i="14"/>
  <c r="D13" i="14"/>
  <c r="B23" i="14"/>
  <c r="I92" i="13"/>
  <c r="K86" i="48"/>
  <c r="D31" i="62"/>
  <c r="P57" i="48"/>
  <c r="K49" i="48"/>
  <c r="D155" i="62"/>
  <c r="K6" i="13"/>
  <c r="P166" i="13"/>
  <c r="D14" i="13"/>
  <c r="F174" i="13"/>
  <c r="M145" i="48"/>
  <c r="M132" i="62"/>
  <c r="D84" i="13"/>
  <c r="P136" i="48"/>
  <c r="K123" i="48"/>
  <c r="H233" i="48"/>
  <c r="I132" i="48"/>
  <c r="L175" i="62"/>
  <c r="Q175" i="13"/>
  <c r="M15" i="13"/>
  <c r="I208" i="48"/>
  <c r="E18" i="44"/>
  <c r="F18" i="44" s="1"/>
  <c r="E10" i="64"/>
  <c r="P165" i="62"/>
  <c r="K165" i="62" s="1"/>
  <c r="K5" i="62"/>
  <c r="F23" i="14"/>
  <c r="H104" i="61"/>
  <c r="I148" i="13"/>
  <c r="K53" i="10"/>
  <c r="L163" i="13"/>
  <c r="L16" i="13"/>
  <c r="K24" i="48"/>
  <c r="J175" i="62"/>
  <c r="D115" i="62"/>
  <c r="H27" i="61"/>
  <c r="E13" i="44"/>
  <c r="F13" i="44" s="1"/>
  <c r="I205" i="48"/>
  <c r="M10" i="13"/>
  <c r="Q170" i="13"/>
  <c r="D129" i="48"/>
  <c r="F137" i="48"/>
  <c r="F138" i="48" s="1"/>
  <c r="D146" i="48"/>
  <c r="F57" i="48"/>
  <c r="D49" i="48"/>
  <c r="L23" i="14"/>
  <c r="M91" i="62"/>
  <c r="K144" i="13"/>
  <c r="K23" i="13"/>
  <c r="P36" i="13"/>
  <c r="D209" i="48"/>
  <c r="F217" i="48"/>
  <c r="R23" i="62"/>
  <c r="N36" i="62"/>
  <c r="G23" i="62"/>
  <c r="M83" i="62"/>
  <c r="Q96" i="62"/>
  <c r="M96" i="62" s="1"/>
  <c r="D61" i="145"/>
  <c r="M169" i="48"/>
  <c r="Q177" i="48"/>
  <c r="G7" i="145"/>
  <c r="J67" i="124"/>
  <c r="M88" i="62"/>
  <c r="R43" i="48"/>
  <c r="N56" i="48"/>
  <c r="G43" i="48"/>
  <c r="K155" i="62"/>
  <c r="R12" i="13"/>
  <c r="E12" i="13" s="1"/>
  <c r="G12" i="13"/>
  <c r="N172" i="13"/>
  <c r="G172" i="13" s="1"/>
  <c r="K146" i="48"/>
  <c r="G42" i="145"/>
  <c r="D143" i="48"/>
  <c r="F156" i="48"/>
  <c r="F158" i="48" s="1"/>
  <c r="I114" i="48"/>
  <c r="G22" i="145"/>
  <c r="M14" i="62"/>
  <c r="Q174" i="62"/>
  <c r="U107" i="124"/>
  <c r="R82" i="124"/>
  <c r="F107" i="124"/>
  <c r="R111" i="62"/>
  <c r="G111" i="62"/>
  <c r="D151" i="48"/>
  <c r="K106" i="48"/>
  <c r="I125" i="48"/>
  <c r="H96" i="124"/>
  <c r="L157" i="48"/>
  <c r="C44" i="61"/>
  <c r="H37" i="61"/>
  <c r="B99" i="61"/>
  <c r="I99" i="61" s="1"/>
  <c r="J57" i="48"/>
  <c r="J58" i="48" s="1"/>
  <c r="M130" i="48"/>
  <c r="K152" i="62"/>
  <c r="F5" i="124"/>
  <c r="G5" i="124" s="1"/>
  <c r="E12" i="124"/>
  <c r="F12" i="124" s="1"/>
  <c r="G12" i="124" s="1"/>
  <c r="D167" i="48"/>
  <c r="E167" i="48" s="1"/>
  <c r="K52" i="48"/>
  <c r="K123" i="62"/>
  <c r="P136" i="62"/>
  <c r="L231" i="48"/>
  <c r="M231" i="48" s="1"/>
  <c r="K120" i="61"/>
  <c r="F117" i="48"/>
  <c r="F118" i="48" s="1"/>
  <c r="D109" i="48"/>
  <c r="I146" i="13"/>
  <c r="J140" i="61"/>
  <c r="I140" i="61"/>
  <c r="I113" i="62"/>
  <c r="K15" i="62"/>
  <c r="P175" i="62"/>
  <c r="K175" i="62" s="1"/>
  <c r="G115" i="13"/>
  <c r="R115" i="13"/>
  <c r="E115" i="13" s="1"/>
  <c r="G75" i="62"/>
  <c r="R75" i="62"/>
  <c r="E75" i="62" s="1"/>
  <c r="M113" i="62"/>
  <c r="C25" i="44"/>
  <c r="H116" i="13"/>
  <c r="D151" i="13"/>
  <c r="O37" i="62"/>
  <c r="I29" i="62"/>
  <c r="J14" i="14"/>
  <c r="O163" i="62"/>
  <c r="O16" i="62"/>
  <c r="I3" i="62"/>
  <c r="J96" i="62"/>
  <c r="D30" i="48"/>
  <c r="M26" i="48"/>
  <c r="D23" i="48"/>
  <c r="F36" i="48"/>
  <c r="H37" i="48"/>
  <c r="H38" i="48" s="1"/>
  <c r="L116" i="48"/>
  <c r="C37" i="145"/>
  <c r="G24" i="13"/>
  <c r="R24" i="13"/>
  <c r="E24" i="13" s="1"/>
  <c r="M128" i="13"/>
  <c r="P109" i="124"/>
  <c r="H231" i="48"/>
  <c r="R67" i="62"/>
  <c r="G67" i="62"/>
  <c r="I6" i="48"/>
  <c r="O226" i="48"/>
  <c r="I226" i="48" s="1"/>
  <c r="H83" i="61"/>
  <c r="M93" i="13"/>
  <c r="C224" i="48"/>
  <c r="I86" i="62"/>
  <c r="O56" i="62"/>
  <c r="I43" i="62"/>
  <c r="C171" i="13"/>
  <c r="C57" i="48"/>
  <c r="C58" i="48" s="1"/>
  <c r="G87" i="62"/>
  <c r="R87" i="62"/>
  <c r="J37" i="13"/>
  <c r="D34" i="48"/>
  <c r="K165" i="48"/>
  <c r="J106" i="124"/>
  <c r="X44" i="10"/>
  <c r="M45" i="48"/>
  <c r="P174" i="62"/>
  <c r="K174" i="62" s="1"/>
  <c r="K14" i="62"/>
  <c r="K107" i="13"/>
  <c r="K87" i="61"/>
  <c r="M33" i="13"/>
  <c r="M52" i="13"/>
  <c r="M107" i="48"/>
  <c r="G126" i="48"/>
  <c r="R126" i="48"/>
  <c r="E126" i="48" s="1"/>
  <c r="G15" i="44"/>
  <c r="R144" i="48"/>
  <c r="G144" i="48"/>
  <c r="L156" i="62"/>
  <c r="H94" i="124"/>
  <c r="R95" i="124"/>
  <c r="P33" i="124"/>
  <c r="R55" i="62"/>
  <c r="E55" i="62" s="1"/>
  <c r="G55" i="62"/>
  <c r="I126" i="13"/>
  <c r="V9" i="10"/>
  <c r="P170" i="13"/>
  <c r="K170" i="13" s="1"/>
  <c r="K10" i="13"/>
  <c r="M184" i="48"/>
  <c r="D110" i="62"/>
  <c r="R47" i="48"/>
  <c r="G47" i="48"/>
  <c r="M194" i="48"/>
  <c r="G206" i="48"/>
  <c r="R206" i="48"/>
  <c r="L17" i="48"/>
  <c r="L18" i="48" s="1"/>
  <c r="L229" i="48"/>
  <c r="Q116" i="62"/>
  <c r="M116" i="62" s="1"/>
  <c r="M103" i="62"/>
  <c r="T35" i="124"/>
  <c r="P28" i="124"/>
  <c r="D111" i="48"/>
  <c r="E46" i="124"/>
  <c r="F46" i="124" s="1"/>
  <c r="G46" i="124" s="1"/>
  <c r="E69" i="124"/>
  <c r="U69" i="124"/>
  <c r="F69" i="124"/>
  <c r="R46" i="124"/>
  <c r="H46" i="124" s="1"/>
  <c r="M48" i="48"/>
  <c r="N11" i="14"/>
  <c r="D11" i="14"/>
  <c r="M164" i="48"/>
  <c r="J96" i="13"/>
  <c r="D107" i="13"/>
  <c r="M42" i="10"/>
  <c r="T16" i="10"/>
  <c r="T35" i="10" s="1"/>
  <c r="P69" i="124"/>
  <c r="D8" i="13"/>
  <c r="F168" i="13"/>
  <c r="M24" i="48"/>
  <c r="G171" i="48"/>
  <c r="R171" i="48"/>
  <c r="I111" i="48"/>
  <c r="K84" i="48"/>
  <c r="G45" i="62"/>
  <c r="R45" i="62"/>
  <c r="M106" i="62"/>
  <c r="J116" i="61"/>
  <c r="I116" i="61"/>
  <c r="H77" i="48"/>
  <c r="I130" i="48"/>
  <c r="M207" i="48"/>
  <c r="D63" i="62"/>
  <c r="F76" i="62"/>
  <c r="K185" i="48"/>
  <c r="G134" i="13"/>
  <c r="R134" i="13"/>
  <c r="H30" i="61"/>
  <c r="I135" i="62"/>
  <c r="D132" i="48"/>
  <c r="D12" i="52"/>
  <c r="K90" i="48"/>
  <c r="K112" i="62"/>
  <c r="D50" i="48"/>
  <c r="C61" i="145"/>
  <c r="V25" i="10"/>
  <c r="R89" i="13"/>
  <c r="G89" i="13"/>
  <c r="N97" i="13"/>
  <c r="H92" i="61"/>
  <c r="C99" i="61"/>
  <c r="H99" i="61" s="1"/>
  <c r="O116" i="48"/>
  <c r="I103" i="48"/>
  <c r="D68" i="13"/>
  <c r="L168" i="13"/>
  <c r="G151" i="48"/>
  <c r="R151" i="48"/>
  <c r="E151" i="48" s="1"/>
  <c r="K111" i="62"/>
  <c r="M92" i="48"/>
  <c r="H18" i="61"/>
  <c r="I27" i="13"/>
  <c r="L137" i="13"/>
  <c r="L36" i="13"/>
  <c r="Q56" i="13"/>
  <c r="M43" i="13"/>
  <c r="L166" i="13"/>
  <c r="H87" i="61"/>
  <c r="I51" i="61"/>
  <c r="J51" i="61"/>
  <c r="J171" i="62"/>
  <c r="R86" i="48"/>
  <c r="E86" i="48" s="1"/>
  <c r="G86" i="48"/>
  <c r="O16" i="48"/>
  <c r="I16" i="48" s="1"/>
  <c r="O223" i="48"/>
  <c r="I3" i="48"/>
  <c r="D130" i="48"/>
  <c r="V6" i="10"/>
  <c r="B132" i="61"/>
  <c r="G15" i="145"/>
  <c r="K83" i="61"/>
  <c r="J166" i="62"/>
  <c r="D164" i="48"/>
  <c r="I93" i="48"/>
  <c r="I124" i="62"/>
  <c r="M90" i="48"/>
  <c r="I110" i="13"/>
  <c r="I103" i="13"/>
  <c r="O116" i="13"/>
  <c r="I116" i="13" s="1"/>
  <c r="E26" i="14"/>
  <c r="E15" i="14"/>
  <c r="G4" i="14"/>
  <c r="R154" i="48"/>
  <c r="G154" i="48"/>
  <c r="K110" i="62"/>
  <c r="C17" i="13"/>
  <c r="C18" i="13" s="1"/>
  <c r="C169" i="13"/>
  <c r="I9" i="13"/>
  <c r="O169" i="13"/>
  <c r="O17" i="13"/>
  <c r="P34" i="10"/>
  <c r="P35" i="10" s="1"/>
  <c r="G112" i="62"/>
  <c r="R112" i="62"/>
  <c r="E112" i="62" s="1"/>
  <c r="M11" i="62"/>
  <c r="Q171" i="62"/>
  <c r="M171" i="62" s="1"/>
  <c r="L226" i="48"/>
  <c r="F11" i="124"/>
  <c r="I105" i="62"/>
  <c r="I84" i="48"/>
  <c r="R44" i="13"/>
  <c r="E44" i="13" s="1"/>
  <c r="G44" i="13"/>
  <c r="O69" i="124"/>
  <c r="J165" i="13"/>
  <c r="K165" i="13" s="1"/>
  <c r="O8" i="14"/>
  <c r="C18" i="14"/>
  <c r="X45" i="10"/>
  <c r="G11" i="62"/>
  <c r="N171" i="62"/>
  <c r="R11" i="62"/>
  <c r="K92" i="48"/>
  <c r="M90" i="62"/>
  <c r="C84" i="124"/>
  <c r="D84" i="124" s="1"/>
  <c r="L16" i="14"/>
  <c r="L19" i="14"/>
  <c r="D103" i="62"/>
  <c r="F116" i="62"/>
  <c r="M70" i="13"/>
  <c r="X48" i="10"/>
  <c r="D9" i="48"/>
  <c r="F229" i="48"/>
  <c r="F17" i="48"/>
  <c r="K87" i="13"/>
  <c r="K107" i="124"/>
  <c r="O30" i="14"/>
  <c r="C110" i="61"/>
  <c r="H110" i="61" s="1"/>
  <c r="H103" i="61"/>
  <c r="E3" i="64"/>
  <c r="I120" i="61"/>
  <c r="J120" i="61"/>
  <c r="K46" i="13"/>
  <c r="G51" i="48"/>
  <c r="R51" i="48"/>
  <c r="H163" i="62"/>
  <c r="H16" i="62"/>
  <c r="J228" i="48"/>
  <c r="I75" i="61"/>
  <c r="J75" i="61"/>
  <c r="K105" i="61"/>
  <c r="M54" i="62"/>
  <c r="N226" i="48"/>
  <c r="G6" i="48"/>
  <c r="R6" i="48"/>
  <c r="I213" i="48"/>
  <c r="M9" i="13"/>
  <c r="Q169" i="13"/>
  <c r="Q17" i="13"/>
  <c r="H5" i="61"/>
  <c r="B44" i="61"/>
  <c r="K105" i="62"/>
  <c r="R153" i="62"/>
  <c r="E153" i="62" s="1"/>
  <c r="G153" i="62"/>
  <c r="I50" i="13"/>
  <c r="P70" i="124"/>
  <c r="P96" i="48"/>
  <c r="K96" i="48" s="1"/>
  <c r="K83" i="48"/>
  <c r="D105" i="48"/>
  <c r="D105" i="62"/>
  <c r="X47" i="10"/>
  <c r="R127" i="13"/>
  <c r="E127" i="13" s="1"/>
  <c r="G127" i="13"/>
  <c r="D113" i="48"/>
  <c r="P157" i="48"/>
  <c r="K149" i="48"/>
  <c r="Q164" i="62"/>
  <c r="M164" i="62" s="1"/>
  <c r="M4" i="62"/>
  <c r="G84" i="13"/>
  <c r="R84" i="13"/>
  <c r="E84" i="13" s="1"/>
  <c r="D47" i="62"/>
  <c r="H51" i="61"/>
  <c r="K49" i="61"/>
  <c r="K155" i="13"/>
  <c r="G173" i="48"/>
  <c r="R173" i="48"/>
  <c r="D128" i="48"/>
  <c r="R35" i="48"/>
  <c r="E35" i="48" s="1"/>
  <c r="G35" i="48"/>
  <c r="I150" i="48"/>
  <c r="H84" i="61"/>
  <c r="K30" i="62"/>
  <c r="R33" i="48"/>
  <c r="E33" i="48" s="1"/>
  <c r="G33" i="48"/>
  <c r="G132" i="48"/>
  <c r="R132" i="48"/>
  <c r="E132" i="48" s="1"/>
  <c r="F7" i="124"/>
  <c r="C77" i="13"/>
  <c r="G88" i="13"/>
  <c r="R88" i="13"/>
  <c r="E88" i="13" s="1"/>
  <c r="Q76" i="62"/>
  <c r="M63" i="62"/>
  <c r="L16" i="62"/>
  <c r="L163" i="62"/>
  <c r="O9" i="14"/>
  <c r="M153" i="48"/>
  <c r="L136" i="13"/>
  <c r="O230" i="48"/>
  <c r="I10" i="48"/>
  <c r="I9" i="61"/>
  <c r="J9" i="61"/>
  <c r="D53" i="145"/>
  <c r="I72" i="13"/>
  <c r="K64" i="48"/>
  <c r="R51" i="13"/>
  <c r="E51" i="13" s="1"/>
  <c r="G51" i="13"/>
  <c r="K145" i="13"/>
  <c r="D212" i="48"/>
  <c r="I74" i="61"/>
  <c r="J74" i="61"/>
  <c r="M44" i="62"/>
  <c r="M105" i="62"/>
  <c r="K148" i="48"/>
  <c r="B22" i="61"/>
  <c r="M30" i="14"/>
  <c r="M110" i="13"/>
  <c r="K71" i="124"/>
  <c r="F16" i="10"/>
  <c r="I125" i="62"/>
  <c r="Q197" i="48"/>
  <c r="M189" i="48"/>
  <c r="J117" i="13"/>
  <c r="J118" i="13" s="1"/>
  <c r="D7" i="13"/>
  <c r="F167" i="13"/>
  <c r="D74" i="48"/>
  <c r="G73" i="13"/>
  <c r="R73" i="13"/>
  <c r="E73" i="13" s="1"/>
  <c r="H224" i="48"/>
  <c r="Q36" i="13"/>
  <c r="M36" i="13" s="1"/>
  <c r="M23" i="13"/>
  <c r="Q117" i="13"/>
  <c r="M109" i="13"/>
  <c r="F108" i="124"/>
  <c r="U108" i="124"/>
  <c r="R83" i="124"/>
  <c r="M108" i="62"/>
  <c r="H228" i="48"/>
  <c r="J36" i="13"/>
  <c r="G185" i="48"/>
  <c r="R185" i="48"/>
  <c r="D171" i="48"/>
  <c r="L57" i="62"/>
  <c r="L58" i="62" s="1"/>
  <c r="J171" i="13"/>
  <c r="K86" i="62"/>
  <c r="I104" i="13"/>
  <c r="R152" i="13"/>
  <c r="E152" i="13" s="1"/>
  <c r="G152" i="13"/>
  <c r="D5" i="48"/>
  <c r="F225" i="48"/>
  <c r="H163" i="13"/>
  <c r="H16" i="13"/>
  <c r="M74" i="62"/>
  <c r="I107" i="13"/>
  <c r="L136" i="48"/>
  <c r="M136" i="48" s="1"/>
  <c r="L166" i="62"/>
  <c r="R146" i="48"/>
  <c r="E146" i="48" s="1"/>
  <c r="G146" i="48"/>
  <c r="C117" i="48"/>
  <c r="C118" i="48" s="1"/>
  <c r="H57" i="48"/>
  <c r="H58" i="48" s="1"/>
  <c r="O28" i="124"/>
  <c r="N35" i="124"/>
  <c r="I19" i="14"/>
  <c r="I16" i="14"/>
  <c r="K25" i="13"/>
  <c r="I29" i="61"/>
  <c r="J29" i="61"/>
  <c r="H172" i="62"/>
  <c r="D135" i="62"/>
  <c r="H55" i="124"/>
  <c r="L37" i="13"/>
  <c r="L38" i="13" s="1"/>
  <c r="H174" i="13"/>
  <c r="C96" i="48"/>
  <c r="C76" i="13"/>
  <c r="J76" i="48"/>
  <c r="W53" i="10"/>
  <c r="H53" i="61"/>
  <c r="H35" i="124"/>
  <c r="M173" i="48"/>
  <c r="K154" i="48"/>
  <c r="K64" i="61"/>
  <c r="R10" i="13"/>
  <c r="G10" i="13"/>
  <c r="N170" i="13"/>
  <c r="G170" i="13" s="1"/>
  <c r="J71" i="61"/>
  <c r="I71" i="61"/>
  <c r="K106" i="13"/>
  <c r="H120" i="61"/>
  <c r="G55" i="13"/>
  <c r="R55" i="13"/>
  <c r="E55" i="13" s="1"/>
  <c r="H34" i="10"/>
  <c r="D124" i="62"/>
  <c r="R9" i="62"/>
  <c r="G9" i="62"/>
  <c r="N17" i="62"/>
  <c r="N169" i="62"/>
  <c r="K133" i="13"/>
  <c r="O137" i="48"/>
  <c r="I129" i="48"/>
  <c r="F117" i="62"/>
  <c r="F118" i="62" s="1"/>
  <c r="D109" i="62"/>
  <c r="I26" i="13"/>
  <c r="L72" i="124"/>
  <c r="D52" i="145"/>
  <c r="D13" i="145"/>
  <c r="M24" i="13"/>
  <c r="I153" i="13"/>
  <c r="I53" i="10"/>
  <c r="J131" i="61"/>
  <c r="I131" i="61"/>
  <c r="J30" i="124"/>
  <c r="B45" i="124"/>
  <c r="E33" i="61"/>
  <c r="K33" i="61" s="1"/>
  <c r="K26" i="61"/>
  <c r="D203" i="48"/>
  <c r="F216" i="48"/>
  <c r="I90" i="48"/>
  <c r="I90" i="62"/>
  <c r="G215" i="48"/>
  <c r="R215" i="48"/>
  <c r="E215" i="48" s="1"/>
  <c r="J72" i="61"/>
  <c r="I72" i="61"/>
  <c r="J65" i="124"/>
  <c r="I72" i="124"/>
  <c r="K150" i="62"/>
  <c r="F56" i="13"/>
  <c r="D43" i="13"/>
  <c r="K128" i="62"/>
  <c r="D91" i="13"/>
  <c r="M91" i="13"/>
  <c r="D154" i="48"/>
  <c r="G67" i="48"/>
  <c r="R67" i="48"/>
  <c r="O14" i="14"/>
  <c r="O23" i="14" s="1"/>
  <c r="K215" i="48"/>
  <c r="H164" i="62"/>
  <c r="K31" i="13"/>
  <c r="C80" i="124"/>
  <c r="C43" i="124"/>
  <c r="D43" i="124" s="1"/>
  <c r="M188" i="48"/>
  <c r="M35" i="124"/>
  <c r="M115" i="62"/>
  <c r="G70" i="48"/>
  <c r="R70" i="48"/>
  <c r="E70" i="48" s="1"/>
  <c r="D86" i="62"/>
  <c r="Q174" i="13"/>
  <c r="M174" i="13" s="1"/>
  <c r="M14" i="13"/>
  <c r="R50" i="48"/>
  <c r="E50" i="48" s="1"/>
  <c r="G50" i="48"/>
  <c r="M53" i="62"/>
  <c r="C77" i="48"/>
  <c r="C78" i="48" s="1"/>
  <c r="D85" i="48"/>
  <c r="I84" i="13"/>
  <c r="I150" i="62"/>
  <c r="K93" i="61"/>
  <c r="R109" i="62"/>
  <c r="N117" i="62"/>
  <c r="G109" i="62"/>
  <c r="H26" i="14"/>
  <c r="J4" i="14"/>
  <c r="H15" i="14"/>
  <c r="P177" i="48"/>
  <c r="K169" i="48"/>
  <c r="R150" i="13"/>
  <c r="G150" i="13"/>
  <c r="I43" i="48"/>
  <c r="O56" i="48"/>
  <c r="I56" i="48" s="1"/>
  <c r="I6" i="13"/>
  <c r="O166" i="13"/>
  <c r="I166" i="13" s="1"/>
  <c r="D52" i="62"/>
  <c r="K72" i="62"/>
  <c r="J235" i="48"/>
  <c r="M125" i="13"/>
  <c r="H165" i="13"/>
  <c r="K151" i="62"/>
  <c r="E15" i="44"/>
  <c r="F15" i="44" s="1"/>
  <c r="R54" i="13"/>
  <c r="G54" i="13"/>
  <c r="N173" i="13"/>
  <c r="G13" i="13"/>
  <c r="R13" i="13"/>
  <c r="I128" i="62"/>
  <c r="G8" i="48"/>
  <c r="N228" i="48"/>
  <c r="R8" i="48"/>
  <c r="E8" i="48" s="1"/>
  <c r="G107" i="13"/>
  <c r="R107" i="13"/>
  <c r="E107" i="13" s="1"/>
  <c r="K46" i="48"/>
  <c r="K33" i="62"/>
  <c r="K105" i="48"/>
  <c r="M131" i="13"/>
  <c r="G111" i="13"/>
  <c r="R111" i="13"/>
  <c r="K71" i="61"/>
  <c r="L233" i="48"/>
  <c r="D37" i="52"/>
  <c r="E35" i="52" s="1"/>
  <c r="M104" i="13"/>
  <c r="R135" i="48"/>
  <c r="E135" i="48" s="1"/>
  <c r="G135" i="48"/>
  <c r="D206" i="48"/>
  <c r="U32" i="124"/>
  <c r="F32" i="124"/>
  <c r="M128" i="48"/>
  <c r="D43" i="48"/>
  <c r="F56" i="48"/>
  <c r="F58" i="48" s="1"/>
  <c r="I35" i="48"/>
  <c r="K106" i="124"/>
  <c r="D185" i="48"/>
  <c r="H96" i="61"/>
  <c r="J116" i="62"/>
  <c r="K116" i="62" s="1"/>
  <c r="L96" i="13"/>
  <c r="K55" i="48"/>
  <c r="K117" i="61"/>
  <c r="H137" i="13"/>
  <c r="P164" i="62"/>
  <c r="K164" i="62" s="1"/>
  <c r="K4" i="62"/>
  <c r="R88" i="62"/>
  <c r="E88" i="62" s="1"/>
  <c r="G88" i="62"/>
  <c r="M146" i="13"/>
  <c r="R108" i="62"/>
  <c r="E108" i="62" s="1"/>
  <c r="G108" i="62"/>
  <c r="H157" i="13"/>
  <c r="H158" i="13" s="1"/>
  <c r="I28" i="13"/>
  <c r="M135" i="48"/>
  <c r="C17" i="62"/>
  <c r="C169" i="62"/>
  <c r="M144" i="13"/>
  <c r="M111" i="124"/>
  <c r="H173" i="13"/>
  <c r="L35" i="124"/>
  <c r="I5" i="48"/>
  <c r="O225" i="48"/>
  <c r="I225" i="48" s="1"/>
  <c r="K85" i="48"/>
  <c r="K26" i="13"/>
  <c r="N57" i="13"/>
  <c r="G49" i="13"/>
  <c r="R49" i="13"/>
  <c r="K87" i="48"/>
  <c r="I25" i="48"/>
  <c r="G153" i="48"/>
  <c r="R153" i="48"/>
  <c r="D9" i="124"/>
  <c r="I151" i="48"/>
  <c r="K8" i="48"/>
  <c r="P228" i="48"/>
  <c r="K228" i="48" s="1"/>
  <c r="D135" i="13"/>
  <c r="M73" i="13"/>
  <c r="R24" i="48"/>
  <c r="G24" i="48"/>
  <c r="K32" i="13"/>
  <c r="M27" i="48"/>
  <c r="O173" i="62"/>
  <c r="I13" i="62"/>
  <c r="I31" i="61"/>
  <c r="J31" i="61"/>
  <c r="K111" i="13"/>
  <c r="J169" i="13"/>
  <c r="J17" i="13"/>
  <c r="J18" i="13" s="1"/>
  <c r="C49" i="145"/>
  <c r="G48" i="48"/>
  <c r="R48" i="48"/>
  <c r="M70" i="48"/>
  <c r="D12" i="48"/>
  <c r="E12" i="48" s="1"/>
  <c r="F232" i="48"/>
  <c r="G52" i="48"/>
  <c r="R52" i="48"/>
  <c r="H76" i="48"/>
  <c r="H78" i="48" s="1"/>
  <c r="I8" i="62"/>
  <c r="O168" i="62"/>
  <c r="I48" i="13"/>
  <c r="G49" i="48"/>
  <c r="N57" i="48"/>
  <c r="R49" i="48"/>
  <c r="D146" i="62"/>
  <c r="D190" i="48"/>
  <c r="I87" i="13"/>
  <c r="J7" i="14"/>
  <c r="H16" i="14"/>
  <c r="H17" i="14" s="1"/>
  <c r="M54" i="13"/>
  <c r="K125" i="62"/>
  <c r="D184" i="48"/>
  <c r="K84" i="62"/>
  <c r="Q77" i="48"/>
  <c r="M69" i="48"/>
  <c r="D44" i="13"/>
  <c r="C9" i="52"/>
  <c r="M88" i="13"/>
  <c r="M68" i="48"/>
  <c r="D9" i="52"/>
  <c r="E7" i="52" s="1"/>
  <c r="C37" i="13"/>
  <c r="R208" i="48"/>
  <c r="E208" i="48" s="1"/>
  <c r="G208" i="48"/>
  <c r="R147" i="48"/>
  <c r="E147" i="48" s="1"/>
  <c r="G147" i="48"/>
  <c r="D174" i="48"/>
  <c r="J77" i="62"/>
  <c r="R13" i="48"/>
  <c r="N233" i="48"/>
  <c r="G13" i="48"/>
  <c r="M146" i="48"/>
  <c r="K107" i="61"/>
  <c r="M10" i="62"/>
  <c r="Q170" i="62"/>
  <c r="F226" i="48"/>
  <c r="D226" i="48" s="1"/>
  <c r="D6" i="48"/>
  <c r="H36" i="62"/>
  <c r="H38" i="62" s="1"/>
  <c r="M190" i="48"/>
  <c r="H116" i="48"/>
  <c r="H63" i="61"/>
  <c r="M105" i="48"/>
  <c r="K119" i="61"/>
  <c r="K131" i="48"/>
  <c r="K189" i="48"/>
  <c r="P197" i="48"/>
  <c r="I152" i="48"/>
  <c r="M112" i="62"/>
  <c r="C82" i="124"/>
  <c r="D82" i="124" s="1"/>
  <c r="K20" i="61"/>
  <c r="M114" i="48"/>
  <c r="K51" i="62"/>
  <c r="D86" i="13"/>
  <c r="L137" i="48"/>
  <c r="L138" i="48" s="1"/>
  <c r="I75" i="13"/>
  <c r="O165" i="13"/>
  <c r="I165" i="13" s="1"/>
  <c r="I5" i="13"/>
  <c r="J106" i="61"/>
  <c r="I106" i="61"/>
  <c r="M89" i="48"/>
  <c r="Q97" i="48"/>
  <c r="K44" i="48"/>
  <c r="P168" i="62"/>
  <c r="K8" i="62"/>
  <c r="I191" i="48"/>
  <c r="D67" i="62"/>
  <c r="K154" i="62"/>
  <c r="K114" i="62"/>
  <c r="D43" i="62"/>
  <c r="F56" i="62"/>
  <c r="G11" i="44"/>
  <c r="L116" i="13"/>
  <c r="L118" i="13" s="1"/>
  <c r="G89" i="62"/>
  <c r="R89" i="62"/>
  <c r="N97" i="62"/>
  <c r="D131" i="13"/>
  <c r="G108" i="13"/>
  <c r="R108" i="13"/>
  <c r="M75" i="48"/>
  <c r="F137" i="13"/>
  <c r="F138" i="13" s="1"/>
  <c r="D129" i="13"/>
  <c r="J76" i="13"/>
  <c r="G26" i="13"/>
  <c r="R26" i="13"/>
  <c r="D33" i="13"/>
  <c r="M34" i="10"/>
  <c r="J56" i="13"/>
  <c r="J58" i="13" s="1"/>
  <c r="G170" i="48"/>
  <c r="R170" i="48"/>
  <c r="E170" i="48" s="1"/>
  <c r="D71" i="48"/>
  <c r="K91" i="13"/>
  <c r="J166" i="13"/>
  <c r="C72" i="124"/>
  <c r="C42" i="124"/>
  <c r="R53" i="10"/>
  <c r="E9" i="44"/>
  <c r="F9" i="44" s="1"/>
  <c r="D30" i="13"/>
  <c r="C48" i="124"/>
  <c r="K48" i="62"/>
  <c r="F136" i="13"/>
  <c r="D123" i="13"/>
  <c r="E7" i="64"/>
  <c r="D150" i="62"/>
  <c r="K71" i="13"/>
  <c r="C173" i="13"/>
  <c r="F37" i="48"/>
  <c r="F38" i="48" s="1"/>
  <c r="D29" i="48"/>
  <c r="J76" i="62"/>
  <c r="M72" i="13"/>
  <c r="R146" i="13"/>
  <c r="E146" i="13" s="1"/>
  <c r="G146" i="13"/>
  <c r="K10" i="61"/>
  <c r="J34" i="10"/>
  <c r="Q116" i="48"/>
  <c r="M116" i="48" s="1"/>
  <c r="M103" i="48"/>
  <c r="Q34" i="10"/>
  <c r="K114" i="48"/>
  <c r="C157" i="48"/>
  <c r="C158" i="48" s="1"/>
  <c r="R132" i="62"/>
  <c r="G132" i="62"/>
  <c r="H8" i="61"/>
  <c r="K23" i="48"/>
  <c r="P36" i="48"/>
  <c r="B11" i="61"/>
  <c r="I95" i="48"/>
  <c r="M124" i="13"/>
  <c r="M152" i="62"/>
  <c r="D27" i="13"/>
  <c r="K68" i="48"/>
  <c r="I204" i="48"/>
  <c r="H73" i="61"/>
  <c r="O231" i="48"/>
  <c r="I231" i="48" s="1"/>
  <c r="I11" i="48"/>
  <c r="P97" i="48"/>
  <c r="K89" i="48"/>
  <c r="G48" i="145"/>
  <c r="O57" i="13"/>
  <c r="I49" i="13"/>
  <c r="H136" i="62"/>
  <c r="H138" i="62" s="1"/>
  <c r="K63" i="61"/>
  <c r="K21" i="61"/>
  <c r="D153" i="48"/>
  <c r="L36" i="48"/>
  <c r="D68" i="48"/>
  <c r="K167" i="48"/>
  <c r="I47" i="13"/>
  <c r="C37" i="52"/>
  <c r="M30" i="62"/>
  <c r="M132" i="13"/>
  <c r="I34" i="10"/>
  <c r="I35" i="10" s="1"/>
  <c r="J196" i="48"/>
  <c r="G19" i="44"/>
  <c r="E23" i="44"/>
  <c r="F23" i="44" s="1"/>
  <c r="H129" i="61"/>
  <c r="J25" i="44"/>
  <c r="G25" i="44" s="1"/>
  <c r="G3" i="44"/>
  <c r="I206" i="48"/>
  <c r="J104" i="124"/>
  <c r="I111" i="124"/>
  <c r="C230" i="48"/>
  <c r="I93" i="62"/>
  <c r="D83" i="48"/>
  <c r="F96" i="48"/>
  <c r="F98" i="48" s="1"/>
  <c r="Q137" i="48"/>
  <c r="M129" i="48"/>
  <c r="N12" i="14"/>
  <c r="P12" i="14" s="1"/>
  <c r="D12" i="14"/>
  <c r="I52" i="13"/>
  <c r="G146" i="62"/>
  <c r="R146" i="62"/>
  <c r="E146" i="62" s="1"/>
  <c r="K135" i="13"/>
  <c r="I207" i="48"/>
  <c r="D25" i="145"/>
  <c r="I146" i="48"/>
  <c r="M72" i="62"/>
  <c r="F17" i="13"/>
  <c r="D9" i="13"/>
  <c r="F169" i="13"/>
  <c r="D192" i="48"/>
  <c r="P76" i="48"/>
  <c r="K76" i="48" s="1"/>
  <c r="K63" i="48"/>
  <c r="H168" i="62"/>
  <c r="J173" i="13"/>
  <c r="M32" i="48"/>
  <c r="K27" i="61"/>
  <c r="M93" i="62"/>
  <c r="G64" i="13"/>
  <c r="R64" i="13"/>
  <c r="G4" i="145"/>
  <c r="M130" i="13"/>
  <c r="J34" i="124"/>
  <c r="R143" i="13"/>
  <c r="N156" i="13"/>
  <c r="G143" i="13"/>
  <c r="G8" i="13"/>
  <c r="R8" i="13"/>
  <c r="N168" i="13"/>
  <c r="G168" i="13" s="1"/>
  <c r="G32" i="62"/>
  <c r="R32" i="62"/>
  <c r="E32" i="62" s="1"/>
  <c r="C81" i="124"/>
  <c r="D81" i="124" s="1"/>
  <c r="K34" i="62"/>
  <c r="G4" i="44"/>
  <c r="G10" i="145"/>
  <c r="R115" i="62"/>
  <c r="E115" i="62" s="1"/>
  <c r="G115" i="62"/>
  <c r="H93" i="61"/>
  <c r="G103" i="62"/>
  <c r="R103" i="62"/>
  <c r="N116" i="62"/>
  <c r="G116" i="62" s="1"/>
  <c r="K73" i="13"/>
  <c r="N5" i="14"/>
  <c r="B27" i="14"/>
  <c r="D5" i="14"/>
  <c r="D28" i="13"/>
  <c r="M211" i="48"/>
  <c r="L117" i="48"/>
  <c r="L118" i="48" s="1"/>
  <c r="M47" i="48"/>
  <c r="R34" i="62"/>
  <c r="E34" i="62" s="1"/>
  <c r="G34" i="62"/>
  <c r="F16" i="14"/>
  <c r="F17" i="14" s="1"/>
  <c r="E31" i="124"/>
  <c r="K108" i="124"/>
  <c r="Q173" i="13"/>
  <c r="M173" i="13" s="1"/>
  <c r="M13" i="13"/>
  <c r="K204" i="48"/>
  <c r="R75" i="13"/>
  <c r="E75" i="13" s="1"/>
  <c r="G75" i="13"/>
  <c r="H54" i="61"/>
  <c r="J156" i="13"/>
  <c r="D23" i="62"/>
  <c r="F36" i="62"/>
  <c r="C96" i="62"/>
  <c r="G104" i="48"/>
  <c r="R104" i="48"/>
  <c r="C21" i="14"/>
  <c r="O11" i="14"/>
  <c r="M47" i="62"/>
  <c r="M14" i="14"/>
  <c r="M71" i="13"/>
  <c r="G13" i="14"/>
  <c r="E23" i="14"/>
  <c r="D90" i="62"/>
  <c r="K111" i="48"/>
  <c r="G148" i="48"/>
  <c r="R148" i="48"/>
  <c r="E148" i="48" s="1"/>
  <c r="M105" i="13"/>
  <c r="N97" i="48"/>
  <c r="G97" i="48" s="1"/>
  <c r="R89" i="48"/>
  <c r="G89" i="48"/>
  <c r="V11" i="10"/>
  <c r="L21" i="14"/>
  <c r="R92" i="13"/>
  <c r="E92" i="13" s="1"/>
  <c r="G92" i="13"/>
  <c r="C136" i="13"/>
  <c r="G28" i="145"/>
  <c r="G205" i="48"/>
  <c r="R205" i="48"/>
  <c r="E205" i="48" s="1"/>
  <c r="L27" i="14"/>
  <c r="M27" i="14" s="1"/>
  <c r="D165" i="48"/>
  <c r="G8" i="145"/>
  <c r="K69" i="124"/>
  <c r="O172" i="13"/>
  <c r="I12" i="13"/>
  <c r="M108" i="13"/>
  <c r="N235" i="48"/>
  <c r="R15" i="48"/>
  <c r="E15" i="48" s="1"/>
  <c r="G15" i="48"/>
  <c r="L170" i="13"/>
  <c r="C45" i="124"/>
  <c r="D45" i="124" s="1"/>
  <c r="D71" i="62"/>
  <c r="E6" i="64"/>
  <c r="R50" i="62"/>
  <c r="E50" i="62" s="1"/>
  <c r="G50" i="62"/>
  <c r="K54" i="13"/>
  <c r="D26" i="13"/>
  <c r="E26" i="13" s="1"/>
  <c r="M151" i="13"/>
  <c r="M28" i="13"/>
  <c r="K52" i="13"/>
  <c r="O76" i="13"/>
  <c r="I63" i="13"/>
  <c r="L196" i="48"/>
  <c r="R133" i="13"/>
  <c r="G133" i="13"/>
  <c r="R132" i="13"/>
  <c r="G132" i="13"/>
  <c r="D125" i="62"/>
  <c r="E125" i="62" s="1"/>
  <c r="H60" i="61"/>
  <c r="J93" i="61"/>
  <c r="I93" i="61"/>
  <c r="D68" i="62"/>
  <c r="E68" i="62" s="1"/>
  <c r="M143" i="62"/>
  <c r="Q156" i="62"/>
  <c r="M156" i="62" s="1"/>
  <c r="D163" i="48"/>
  <c r="F176" i="48"/>
  <c r="I64" i="62"/>
  <c r="G71" i="48"/>
  <c r="R71" i="48"/>
  <c r="E71" i="48" s="1"/>
  <c r="P77" i="48"/>
  <c r="K69" i="48"/>
  <c r="I95" i="62"/>
  <c r="G25" i="48"/>
  <c r="R25" i="48"/>
  <c r="D94" i="62"/>
  <c r="E94" i="62" s="1"/>
  <c r="E55" i="61"/>
  <c r="K48" i="61"/>
  <c r="M52" i="10"/>
  <c r="F117" i="13"/>
  <c r="F118" i="13" s="1"/>
  <c r="D109" i="13"/>
  <c r="D134" i="62"/>
  <c r="D188" i="48"/>
  <c r="E188" i="48" s="1"/>
  <c r="J136" i="13"/>
  <c r="K136" i="13" s="1"/>
  <c r="G20" i="44"/>
  <c r="E28" i="124"/>
  <c r="D35" i="124"/>
  <c r="H58" i="124"/>
  <c r="D25" i="52"/>
  <c r="E23" i="52" s="1"/>
  <c r="B25" i="52"/>
  <c r="M44" i="10"/>
  <c r="M26" i="13"/>
  <c r="B66" i="61"/>
  <c r="O67" i="124"/>
  <c r="K144" i="48"/>
  <c r="C117" i="13"/>
  <c r="C118" i="13" s="1"/>
  <c r="F227" i="48"/>
  <c r="D7" i="48"/>
  <c r="D134" i="48"/>
  <c r="R129" i="62"/>
  <c r="G129" i="62"/>
  <c r="N137" i="62"/>
  <c r="M86" i="13"/>
  <c r="G71" i="13"/>
  <c r="R71" i="13"/>
  <c r="E71" i="13" s="1"/>
  <c r="D72" i="62"/>
  <c r="R113" i="13"/>
  <c r="E113" i="13" s="1"/>
  <c r="G113" i="13"/>
  <c r="K50" i="61"/>
  <c r="J136" i="48"/>
  <c r="P116" i="13"/>
  <c r="K116" i="13" s="1"/>
  <c r="K103" i="13"/>
  <c r="R155" i="62"/>
  <c r="E155" i="62" s="1"/>
  <c r="G155" i="62"/>
  <c r="J96" i="61"/>
  <c r="I96" i="61"/>
  <c r="G47" i="13"/>
  <c r="R47" i="13"/>
  <c r="K214" i="48"/>
  <c r="C167" i="62"/>
  <c r="J73" i="61"/>
  <c r="I73" i="61"/>
  <c r="V7" i="10"/>
  <c r="M73" i="62"/>
  <c r="I47" i="48"/>
  <c r="L217" i="48"/>
  <c r="M124" i="48"/>
  <c r="H53" i="124"/>
  <c r="R56" i="124"/>
  <c r="B88" i="61"/>
  <c r="K186" i="48"/>
  <c r="H43" i="61"/>
  <c r="G209" i="48"/>
  <c r="R209" i="48"/>
  <c r="N217" i="48"/>
  <c r="R47" i="124"/>
  <c r="U70" i="124"/>
  <c r="F70" i="124"/>
  <c r="R143" i="48"/>
  <c r="N156" i="48"/>
  <c r="G143" i="48"/>
  <c r="F175" i="62"/>
  <c r="D15" i="62"/>
  <c r="R88" i="48"/>
  <c r="G88" i="48"/>
  <c r="K94" i="48"/>
  <c r="X52" i="10"/>
  <c r="C85" i="124"/>
  <c r="D85" i="124" s="1"/>
  <c r="D114" i="62"/>
  <c r="G15" i="62"/>
  <c r="R15" i="62"/>
  <c r="N175" i="62"/>
  <c r="K130" i="61"/>
  <c r="K103" i="48"/>
  <c r="P116" i="48"/>
  <c r="P106" i="124"/>
  <c r="K68" i="13"/>
  <c r="I5" i="62"/>
  <c r="O165" i="62"/>
  <c r="E109" i="124"/>
  <c r="E84" i="124"/>
  <c r="F84" i="124" s="1"/>
  <c r="G84" i="124" s="1"/>
  <c r="R143" i="62"/>
  <c r="G143" i="62"/>
  <c r="N156" i="62"/>
  <c r="G156" i="62" s="1"/>
  <c r="K141" i="61"/>
  <c r="K94" i="61"/>
  <c r="K53" i="13"/>
  <c r="K50" i="13"/>
  <c r="E67" i="124"/>
  <c r="E44" i="124"/>
  <c r="M49" i="10"/>
  <c r="Q17" i="48"/>
  <c r="Q229" i="48"/>
  <c r="M9" i="48"/>
  <c r="M50" i="62"/>
  <c r="D133" i="62"/>
  <c r="G73" i="48"/>
  <c r="R73" i="48"/>
  <c r="C116" i="62"/>
  <c r="C57" i="13"/>
  <c r="K51" i="48"/>
  <c r="G46" i="48"/>
  <c r="R46" i="48"/>
  <c r="E46" i="48" s="1"/>
  <c r="D126" i="13"/>
  <c r="I68" i="13"/>
  <c r="I24" i="48"/>
  <c r="K47" i="48"/>
  <c r="G6" i="14"/>
  <c r="E28" i="14"/>
  <c r="G28" i="14" s="1"/>
  <c r="D77" i="61"/>
  <c r="I70" i="61"/>
  <c r="J70" i="61"/>
  <c r="M52" i="48"/>
  <c r="H137" i="61"/>
  <c r="J17" i="48"/>
  <c r="J229" i="48"/>
  <c r="I4" i="62"/>
  <c r="O164" i="62"/>
  <c r="I164" i="62" s="1"/>
  <c r="C196" i="48"/>
  <c r="J136" i="62"/>
  <c r="V4" i="10"/>
  <c r="K126" i="61"/>
  <c r="J76" i="61"/>
  <c r="I76" i="61"/>
  <c r="I31" i="13"/>
  <c r="V5" i="10"/>
  <c r="O29" i="124"/>
  <c r="I115" i="48"/>
  <c r="I92" i="48"/>
  <c r="D128" i="62"/>
  <c r="K84" i="61"/>
  <c r="G53" i="10"/>
  <c r="R31" i="62"/>
  <c r="E31" i="62" s="1"/>
  <c r="G31" i="62"/>
  <c r="I84" i="61"/>
  <c r="J84" i="61"/>
  <c r="M94" i="62"/>
  <c r="K155" i="48"/>
  <c r="P166" i="62"/>
  <c r="K166" i="62" s="1"/>
  <c r="K6" i="62"/>
  <c r="I44" i="62"/>
  <c r="R53" i="13"/>
  <c r="E53" i="13" s="1"/>
  <c r="G53" i="13"/>
  <c r="K48" i="48"/>
  <c r="H175" i="13"/>
  <c r="R63" i="62"/>
  <c r="G63" i="62"/>
  <c r="N76" i="62"/>
  <c r="G76" i="62" s="1"/>
  <c r="H176" i="48"/>
  <c r="D31" i="48"/>
  <c r="I66" i="48"/>
  <c r="K26" i="62"/>
  <c r="Q166" i="62"/>
  <c r="M166" i="62" s="1"/>
  <c r="M6" i="62"/>
  <c r="I74" i="48"/>
  <c r="K168" i="48"/>
  <c r="D70" i="48"/>
  <c r="K81" i="61"/>
  <c r="E88" i="61"/>
  <c r="H157" i="48"/>
  <c r="D67" i="13"/>
  <c r="G46" i="62"/>
  <c r="R46" i="62"/>
  <c r="E46" i="62" s="1"/>
  <c r="J29" i="124"/>
  <c r="K85" i="13"/>
  <c r="M150" i="13"/>
  <c r="L235" i="48"/>
  <c r="D35" i="62"/>
  <c r="M12" i="14"/>
  <c r="H130" i="61"/>
  <c r="K5" i="61"/>
  <c r="I164" i="48"/>
  <c r="M45" i="62"/>
  <c r="F165" i="62"/>
  <c r="D5" i="62"/>
  <c r="M32" i="13"/>
  <c r="D64" i="48"/>
  <c r="D58" i="145"/>
  <c r="I128" i="13"/>
  <c r="B15" i="63"/>
  <c r="B14" i="63"/>
  <c r="D83" i="62"/>
  <c r="F96" i="62"/>
  <c r="G96" i="62" s="1"/>
  <c r="I43" i="13"/>
  <c r="O56" i="13"/>
  <c r="I56" i="13" s="1"/>
  <c r="J12" i="14"/>
  <c r="I109" i="61"/>
  <c r="J109" i="61"/>
  <c r="M35" i="48"/>
  <c r="M123" i="62"/>
  <c r="Q136" i="62"/>
  <c r="M136" i="62" s="1"/>
  <c r="K54" i="62"/>
  <c r="K44" i="62"/>
  <c r="J32" i="61"/>
  <c r="I32" i="61"/>
  <c r="M185" i="48"/>
  <c r="D67" i="48"/>
  <c r="J56" i="62"/>
  <c r="K105" i="124"/>
  <c r="V15" i="10"/>
  <c r="G46" i="145"/>
  <c r="R43" i="124"/>
  <c r="H43" i="124" s="1"/>
  <c r="F66" i="124"/>
  <c r="U66" i="124"/>
  <c r="K51" i="13"/>
  <c r="I165" i="48"/>
  <c r="G186" i="48"/>
  <c r="R186" i="48"/>
  <c r="E186" i="48" s="1"/>
  <c r="K109" i="62"/>
  <c r="P117" i="62"/>
  <c r="C19" i="124"/>
  <c r="D16" i="124"/>
  <c r="V12" i="10"/>
  <c r="I46" i="62"/>
  <c r="R213" i="48"/>
  <c r="E213" i="48" s="1"/>
  <c r="G213" i="48"/>
  <c r="M55" i="62"/>
  <c r="D48" i="48"/>
  <c r="D175" i="48"/>
  <c r="D55" i="124"/>
  <c r="D87" i="13"/>
  <c r="E87" i="13" s="1"/>
  <c r="N137" i="48"/>
  <c r="G129" i="48"/>
  <c r="R129" i="48"/>
  <c r="C25" i="145"/>
  <c r="I65" i="13"/>
  <c r="M153" i="62"/>
  <c r="H76" i="62"/>
  <c r="M172" i="48"/>
  <c r="I147" i="48"/>
  <c r="I15" i="48"/>
  <c r="O235" i="48"/>
  <c r="Q226" i="48"/>
  <c r="M226" i="48" s="1"/>
  <c r="M6" i="48"/>
  <c r="I18" i="14"/>
  <c r="F9" i="124"/>
  <c r="G9" i="124" s="1"/>
  <c r="D87" i="48"/>
  <c r="H230" i="48"/>
  <c r="I230" i="48" s="1"/>
  <c r="I104" i="48"/>
  <c r="G69" i="48"/>
  <c r="N77" i="48"/>
  <c r="R69" i="48"/>
  <c r="K166" i="48"/>
  <c r="H6" i="124"/>
  <c r="C137" i="62"/>
  <c r="C138" i="62" s="1"/>
  <c r="J136" i="61"/>
  <c r="D143" i="61"/>
  <c r="I136" i="61"/>
  <c r="D134" i="13"/>
  <c r="L170" i="62"/>
  <c r="I13" i="48"/>
  <c r="O233" i="48"/>
  <c r="I233" i="48" s="1"/>
  <c r="Q157" i="62"/>
  <c r="M149" i="62"/>
  <c r="J164" i="13"/>
  <c r="K164" i="13" s="1"/>
  <c r="G23" i="145"/>
  <c r="R111" i="48"/>
  <c r="E111" i="48" s="1"/>
  <c r="G111" i="48"/>
  <c r="Q235" i="48"/>
  <c r="M15" i="48"/>
  <c r="D88" i="48"/>
  <c r="E15" i="63"/>
  <c r="E14" i="63"/>
  <c r="Q97" i="13"/>
  <c r="M89" i="13"/>
  <c r="R65" i="62"/>
  <c r="G65" i="62"/>
  <c r="K46" i="62"/>
  <c r="H111" i="124"/>
  <c r="K135" i="62"/>
  <c r="R90" i="13"/>
  <c r="G90" i="13"/>
  <c r="G106" i="13"/>
  <c r="R106" i="13"/>
  <c r="E106" i="13" s="1"/>
  <c r="G70" i="13"/>
  <c r="R70" i="13"/>
  <c r="E70" i="13" s="1"/>
  <c r="I154" i="13"/>
  <c r="C96" i="13"/>
  <c r="H97" i="48"/>
  <c r="H98" i="48" s="1"/>
  <c r="D128" i="13"/>
  <c r="D152" i="62"/>
  <c r="F171" i="62"/>
  <c r="D11" i="62"/>
  <c r="R144" i="13"/>
  <c r="G144" i="13"/>
  <c r="L76" i="62"/>
  <c r="L78" i="62" s="1"/>
  <c r="D26" i="62"/>
  <c r="E26" i="62" s="1"/>
  <c r="X51" i="10"/>
  <c r="V26" i="10"/>
  <c r="M28" i="62"/>
  <c r="K87" i="62"/>
  <c r="D34" i="13"/>
  <c r="D85" i="13"/>
  <c r="I109" i="13"/>
  <c r="O117" i="13"/>
  <c r="M170" i="48"/>
  <c r="D27" i="62"/>
  <c r="C53" i="145"/>
  <c r="X43" i="10"/>
  <c r="E66" i="61"/>
  <c r="K66" i="61" s="1"/>
  <c r="K59" i="61"/>
  <c r="K95" i="48"/>
  <c r="M151" i="62"/>
  <c r="G45" i="48"/>
  <c r="R45" i="48"/>
  <c r="E45" i="48" s="1"/>
  <c r="E27" i="14"/>
  <c r="G5" i="14"/>
  <c r="D115" i="13"/>
  <c r="Q56" i="62"/>
  <c r="M56" i="62" s="1"/>
  <c r="M43" i="62"/>
  <c r="J230" i="48"/>
  <c r="I62" i="61"/>
  <c r="J62" i="61"/>
  <c r="I167" i="48"/>
  <c r="O77" i="62"/>
  <c r="I69" i="62"/>
  <c r="I15" i="62"/>
  <c r="O175" i="62"/>
  <c r="I175" i="62" s="1"/>
  <c r="D111" i="62"/>
  <c r="K124" i="62"/>
  <c r="K65" i="61"/>
  <c r="G151" i="62"/>
  <c r="R151" i="62"/>
  <c r="E151" i="62" s="1"/>
  <c r="M25" i="48"/>
  <c r="H197" i="48"/>
  <c r="H198" i="48" s="1"/>
  <c r="K73" i="62"/>
  <c r="K187" i="48"/>
  <c r="J97" i="62"/>
  <c r="I28" i="61"/>
  <c r="J28" i="61"/>
  <c r="M133" i="62"/>
  <c r="K126" i="62"/>
  <c r="I34" i="48"/>
  <c r="I87" i="48"/>
  <c r="D35" i="13"/>
  <c r="C167" i="13"/>
  <c r="H50" i="61"/>
  <c r="C77" i="62"/>
  <c r="C78" i="62" s="1"/>
  <c r="I11" i="13"/>
  <c r="O171" i="13"/>
  <c r="I171" i="13" s="1"/>
  <c r="I85" i="61"/>
  <c r="J85" i="61"/>
  <c r="E45" i="124"/>
  <c r="F45" i="124" s="1"/>
  <c r="G45" i="124" s="1"/>
  <c r="E68" i="124"/>
  <c r="E11" i="44"/>
  <c r="F11" i="44" s="1"/>
  <c r="M9" i="62"/>
  <c r="Q169" i="62"/>
  <c r="Q17" i="62"/>
  <c r="D90" i="13"/>
  <c r="C227" i="48"/>
  <c r="D7" i="124"/>
  <c r="K133" i="48"/>
  <c r="G125" i="48"/>
  <c r="R125" i="48"/>
  <c r="D27" i="48"/>
  <c r="J77" i="48"/>
  <c r="J78" i="48" s="1"/>
  <c r="G23" i="44"/>
  <c r="K28" i="62"/>
  <c r="K33" i="13"/>
  <c r="R125" i="13"/>
  <c r="E125" i="13" s="1"/>
  <c r="G125" i="13"/>
  <c r="D133" i="13"/>
  <c r="E133" i="13" s="1"/>
  <c r="I28" i="62"/>
  <c r="H156" i="48"/>
  <c r="G131" i="48"/>
  <c r="R131" i="48"/>
  <c r="E131" i="48" s="1"/>
  <c r="M114" i="13"/>
  <c r="E29" i="124"/>
  <c r="O157" i="48"/>
  <c r="I149" i="48"/>
  <c r="V21" i="10"/>
  <c r="C34" i="10"/>
  <c r="V29" i="10"/>
  <c r="I127" i="13"/>
  <c r="K90" i="62"/>
  <c r="K70" i="48"/>
  <c r="B121" i="61"/>
  <c r="D66" i="62"/>
  <c r="L216" i="48"/>
  <c r="L174" i="62"/>
  <c r="K54" i="48"/>
  <c r="G6" i="145"/>
  <c r="M192" i="48"/>
  <c r="M91" i="48"/>
  <c r="M131" i="48"/>
  <c r="D41" i="52"/>
  <c r="E39" i="52" s="1"/>
  <c r="B41" i="52"/>
  <c r="D39" i="52"/>
  <c r="D154" i="13"/>
  <c r="K69" i="13"/>
  <c r="P77" i="13"/>
  <c r="H76" i="13"/>
  <c r="M48" i="62"/>
  <c r="C14" i="63"/>
  <c r="C15" i="63"/>
  <c r="R29" i="48"/>
  <c r="G29" i="48"/>
  <c r="N37" i="48"/>
  <c r="G7" i="44"/>
  <c r="J117" i="62"/>
  <c r="J118" i="62" s="1"/>
  <c r="R149" i="62"/>
  <c r="N157" i="62"/>
  <c r="G149" i="62"/>
  <c r="H128" i="61"/>
  <c r="I163" i="48"/>
  <c r="O176" i="48"/>
  <c r="I176" i="48" s="1"/>
  <c r="D64" i="13"/>
  <c r="C55" i="145"/>
  <c r="J172" i="62"/>
  <c r="K207" i="48"/>
  <c r="J108" i="124"/>
  <c r="K175" i="48"/>
  <c r="D25" i="62"/>
  <c r="F77" i="13"/>
  <c r="D69" i="13"/>
  <c r="K127" i="48"/>
  <c r="D73" i="48"/>
  <c r="D173" i="48"/>
  <c r="E173" i="48" s="1"/>
  <c r="G145" i="48"/>
  <c r="R145" i="48"/>
  <c r="E145" i="48" s="1"/>
  <c r="K53" i="48"/>
  <c r="I90" i="13"/>
  <c r="C56" i="145"/>
  <c r="H72" i="61"/>
  <c r="Q57" i="13"/>
  <c r="M49" i="13"/>
  <c r="D50" i="13"/>
  <c r="K64" i="62"/>
  <c r="H165" i="62"/>
  <c r="L172" i="13"/>
  <c r="K37" i="61"/>
  <c r="E44" i="61"/>
  <c r="K44" i="61" s="1"/>
  <c r="I26" i="14"/>
  <c r="I29" i="14" s="1"/>
  <c r="I15" i="14"/>
  <c r="J128" i="61"/>
  <c r="I128" i="61"/>
  <c r="D11" i="124"/>
  <c r="F174" i="62"/>
  <c r="G174" i="62" s="1"/>
  <c r="D14" i="62"/>
  <c r="D174" i="62" s="1"/>
  <c r="G112" i="13"/>
  <c r="R112" i="13"/>
  <c r="K115" i="61"/>
  <c r="G18" i="145"/>
  <c r="D16" i="10"/>
  <c r="D35" i="10" s="1"/>
  <c r="O57" i="62"/>
  <c r="I49" i="62"/>
  <c r="J36" i="48"/>
  <c r="K129" i="62"/>
  <c r="P137" i="62"/>
  <c r="K32" i="62"/>
  <c r="I152" i="13"/>
  <c r="C132" i="61"/>
  <c r="H132" i="61" s="1"/>
  <c r="H125" i="61"/>
  <c r="I151" i="62"/>
  <c r="O104" i="124"/>
  <c r="N111" i="124"/>
  <c r="O111" i="124" s="1"/>
  <c r="K19" i="61"/>
  <c r="R214" i="48"/>
  <c r="E214" i="48" s="1"/>
  <c r="G214" i="48"/>
  <c r="Q173" i="62"/>
  <c r="M13" i="62"/>
  <c r="M71" i="62"/>
  <c r="G70" i="62"/>
  <c r="R70" i="62"/>
  <c r="Q137" i="13"/>
  <c r="M129" i="13"/>
  <c r="D87" i="62"/>
  <c r="V3" i="10"/>
  <c r="C16" i="10"/>
  <c r="C225" i="48"/>
  <c r="P107" i="124"/>
  <c r="D207" i="48"/>
  <c r="M125" i="48"/>
  <c r="G40" i="145"/>
  <c r="G12" i="62"/>
  <c r="N172" i="62"/>
  <c r="G172" i="62" s="1"/>
  <c r="R12" i="62"/>
  <c r="H62" i="61"/>
  <c r="H65" i="61"/>
  <c r="D13" i="48"/>
  <c r="F233" i="48"/>
  <c r="D233" i="48" s="1"/>
  <c r="D108" i="13"/>
  <c r="K205" i="48"/>
  <c r="V8" i="10"/>
  <c r="H227" i="48"/>
  <c r="K115" i="48"/>
  <c r="K154" i="13"/>
  <c r="V10" i="10"/>
  <c r="D15" i="63"/>
  <c r="D14" i="63"/>
  <c r="I54" i="13"/>
  <c r="I52" i="61"/>
  <c r="J52" i="61"/>
  <c r="K5" i="48"/>
  <c r="P225" i="48"/>
  <c r="D96" i="124"/>
  <c r="F96" i="124"/>
  <c r="I128" i="48"/>
  <c r="R108" i="48"/>
  <c r="G108" i="48"/>
  <c r="K9" i="61"/>
  <c r="D4" i="52"/>
  <c r="L18" i="14"/>
  <c r="K72" i="61"/>
  <c r="K85" i="62"/>
  <c r="N16" i="10"/>
  <c r="N35" i="10" s="1"/>
  <c r="L57" i="13"/>
  <c r="M46" i="13"/>
  <c r="J168" i="13"/>
  <c r="M153" i="13"/>
  <c r="K110" i="13"/>
  <c r="M51" i="62"/>
  <c r="M12" i="48"/>
  <c r="Q232" i="48"/>
  <c r="M5" i="62"/>
  <c r="Q165" i="62"/>
  <c r="I89" i="48"/>
  <c r="O97" i="48"/>
  <c r="H97" i="61"/>
  <c r="G72" i="13"/>
  <c r="R72" i="13"/>
  <c r="E72" i="13" s="1"/>
  <c r="C56" i="13"/>
  <c r="K49" i="13"/>
  <c r="P57" i="13"/>
  <c r="K191" i="48"/>
  <c r="I108" i="48"/>
  <c r="I147" i="62"/>
  <c r="Q166" i="13"/>
  <c r="M166" i="13" s="1"/>
  <c r="M6" i="13"/>
  <c r="J97" i="48"/>
  <c r="J98" i="48" s="1"/>
  <c r="C56" i="62"/>
  <c r="C58" i="62" s="1"/>
  <c r="M214" i="48"/>
  <c r="K34" i="13"/>
  <c r="F166" i="13"/>
  <c r="D6" i="13"/>
  <c r="H38" i="61"/>
  <c r="I133" i="13"/>
  <c r="H117" i="61"/>
  <c r="H49" i="61"/>
  <c r="C77" i="61"/>
  <c r="H70" i="61"/>
  <c r="G21" i="44"/>
  <c r="H167" i="62"/>
  <c r="R207" i="48"/>
  <c r="E207" i="48" s="1"/>
  <c r="G207" i="48"/>
  <c r="G164" i="48"/>
  <c r="R164" i="48"/>
  <c r="E164" i="48" s="1"/>
  <c r="R90" i="48"/>
  <c r="E90" i="48" s="1"/>
  <c r="G90" i="48"/>
  <c r="V14" i="10"/>
  <c r="K44" i="13"/>
  <c r="G45" i="145"/>
  <c r="D33" i="62"/>
  <c r="D173" i="62" s="1"/>
  <c r="M32" i="62"/>
  <c r="K45" i="13"/>
  <c r="R55" i="48"/>
  <c r="E55" i="48" s="1"/>
  <c r="G55" i="48"/>
  <c r="J33" i="124"/>
  <c r="O167" i="13"/>
  <c r="I167" i="13" s="1"/>
  <c r="I7" i="13"/>
  <c r="I30" i="48"/>
  <c r="C36" i="13"/>
  <c r="I55" i="13"/>
  <c r="I141" i="61"/>
  <c r="J141" i="61"/>
  <c r="R72" i="48"/>
  <c r="E72" i="48" s="1"/>
  <c r="G72" i="48"/>
  <c r="K206" i="48"/>
  <c r="D55" i="48"/>
  <c r="C16" i="62"/>
  <c r="C163" i="62"/>
  <c r="R114" i="62"/>
  <c r="E114" i="62" s="1"/>
  <c r="G114" i="62"/>
  <c r="K26" i="48"/>
  <c r="L28" i="14"/>
  <c r="M8" i="14"/>
  <c r="K18" i="14"/>
  <c r="D3" i="13"/>
  <c r="F163" i="13"/>
  <c r="F16" i="13"/>
  <c r="H109" i="61"/>
  <c r="H6" i="61"/>
  <c r="E16" i="14"/>
  <c r="G7" i="14"/>
  <c r="E17" i="14"/>
  <c r="G16" i="145"/>
  <c r="K188" i="48"/>
  <c r="M134" i="48"/>
  <c r="G9" i="48"/>
  <c r="R9" i="48"/>
  <c r="N229" i="48"/>
  <c r="N17" i="48"/>
  <c r="R154" i="13"/>
  <c r="E154" i="13" s="1"/>
  <c r="G154" i="13"/>
  <c r="D104" i="48"/>
  <c r="R52" i="62"/>
  <c r="E52" i="62" s="1"/>
  <c r="G52" i="62"/>
  <c r="H172" i="13"/>
  <c r="K90" i="13"/>
  <c r="C137" i="13"/>
  <c r="M7" i="48"/>
  <c r="Q227" i="48"/>
  <c r="M227" i="48" s="1"/>
  <c r="K43" i="61"/>
  <c r="G17" i="145"/>
  <c r="M115" i="48"/>
  <c r="O70" i="124"/>
  <c r="I87" i="62"/>
  <c r="J225" i="48"/>
  <c r="E22" i="61"/>
  <c r="K15" i="61"/>
  <c r="I106" i="13"/>
  <c r="F15" i="14"/>
  <c r="F26" i="14"/>
  <c r="M45" i="10"/>
  <c r="H21" i="61"/>
  <c r="K95" i="61"/>
  <c r="L53" i="10"/>
  <c r="C83" i="124"/>
  <c r="D83" i="124" s="1"/>
  <c r="D14" i="48"/>
  <c r="E14" i="48" s="1"/>
  <c r="F234" i="48"/>
  <c r="L76" i="48"/>
  <c r="L78" i="48" s="1"/>
  <c r="H16" i="10"/>
  <c r="H35" i="10" s="1"/>
  <c r="O116" i="62"/>
  <c r="I116" i="62" s="1"/>
  <c r="I103" i="62"/>
  <c r="G135" i="13"/>
  <c r="R135" i="13"/>
  <c r="E135" i="13" s="1"/>
  <c r="H119" i="61"/>
  <c r="H56" i="62"/>
  <c r="G16" i="44"/>
  <c r="H173" i="62"/>
  <c r="G9" i="145"/>
  <c r="I37" i="61"/>
  <c r="D44" i="61"/>
  <c r="J37" i="61"/>
  <c r="M95" i="13"/>
  <c r="C22" i="61"/>
  <c r="H22" i="61" s="1"/>
  <c r="H15" i="61"/>
  <c r="D51" i="62"/>
  <c r="M148" i="13"/>
  <c r="K50" i="48"/>
  <c r="G36" i="145"/>
  <c r="K131" i="61"/>
  <c r="I34" i="62"/>
  <c r="K29" i="13"/>
  <c r="P37" i="13"/>
  <c r="I194" i="48"/>
  <c r="I26" i="61"/>
  <c r="D33" i="61"/>
  <c r="J26" i="61"/>
  <c r="B48" i="124"/>
  <c r="B111" i="124"/>
  <c r="B112" i="124" s="1"/>
  <c r="B79" i="124"/>
  <c r="D65" i="13"/>
  <c r="G195" i="48"/>
  <c r="R195" i="48"/>
  <c r="E195" i="48" s="1"/>
  <c r="G30" i="145"/>
  <c r="L156" i="48"/>
  <c r="D32" i="52"/>
  <c r="F34" i="10"/>
  <c r="K108" i="48"/>
  <c r="K137" i="61"/>
  <c r="Q164" i="13"/>
  <c r="M164" i="13" s="1"/>
  <c r="M4" i="13"/>
  <c r="J64" i="61"/>
  <c r="I64" i="61"/>
  <c r="M23" i="48"/>
  <c r="Q36" i="48"/>
  <c r="M36" i="48" s="1"/>
  <c r="G5" i="62"/>
  <c r="R5" i="62"/>
  <c r="R165" i="62" s="1"/>
  <c r="N165" i="62"/>
  <c r="G165" i="62" s="1"/>
  <c r="O105" i="124"/>
  <c r="K32" i="124"/>
  <c r="H76" i="61"/>
  <c r="M148" i="62"/>
  <c r="J173" i="62"/>
  <c r="F53" i="124"/>
  <c r="G53" i="124" s="1"/>
  <c r="E56" i="124"/>
  <c r="K74" i="13"/>
  <c r="K152" i="13"/>
  <c r="I40" i="61"/>
  <c r="J40" i="61"/>
  <c r="J116" i="48"/>
  <c r="J118" i="48" s="1"/>
  <c r="I50" i="61"/>
  <c r="J50" i="61"/>
  <c r="H7" i="124"/>
  <c r="D114" i="48"/>
  <c r="E114" i="48" s="1"/>
  <c r="D65" i="62"/>
  <c r="D63" i="13"/>
  <c r="F76" i="13"/>
  <c r="J70" i="124"/>
  <c r="F37" i="13"/>
  <c r="D29" i="13"/>
  <c r="E29" i="13" s="1"/>
  <c r="K125" i="13"/>
  <c r="D70" i="62"/>
  <c r="M127" i="48"/>
  <c r="J97" i="13"/>
  <c r="J98" i="13" s="1"/>
  <c r="K96" i="61"/>
  <c r="J223" i="48"/>
  <c r="J16" i="48"/>
  <c r="K16" i="48" s="1"/>
  <c r="R191" i="48"/>
  <c r="E191" i="48" s="1"/>
  <c r="G191" i="48"/>
  <c r="K67" i="124"/>
  <c r="K41" i="61"/>
  <c r="H86" i="61"/>
  <c r="K28" i="13"/>
  <c r="D20" i="124"/>
  <c r="I45" i="62"/>
  <c r="J137" i="61"/>
  <c r="I137" i="61"/>
  <c r="D107" i="48"/>
  <c r="G92" i="62"/>
  <c r="R92" i="62"/>
  <c r="G10" i="14"/>
  <c r="C216" i="48"/>
  <c r="I33" i="48"/>
  <c r="I155" i="48"/>
  <c r="G34" i="13"/>
  <c r="R34" i="13"/>
  <c r="E34" i="13" s="1"/>
  <c r="E110" i="124"/>
  <c r="E85" i="124"/>
  <c r="F85" i="124" s="1"/>
  <c r="G85" i="124" s="1"/>
  <c r="G14" i="44"/>
  <c r="P174" i="13"/>
  <c r="K14" i="13"/>
  <c r="I30" i="61"/>
  <c r="J30" i="61"/>
  <c r="P66" i="124"/>
  <c r="K212" i="48"/>
  <c r="D52" i="48"/>
  <c r="G155" i="13"/>
  <c r="R155" i="13"/>
  <c r="E155" i="13" s="1"/>
  <c r="K109" i="13"/>
  <c r="P117" i="13"/>
  <c r="M126" i="13"/>
  <c r="F77" i="48"/>
  <c r="F78" i="48" s="1"/>
  <c r="D69" i="48"/>
  <c r="D77" i="48" s="1"/>
  <c r="D54" i="13"/>
  <c r="D57" i="13" s="1"/>
  <c r="R54" i="62"/>
  <c r="E54" i="62" s="1"/>
  <c r="G54" i="62"/>
  <c r="P53" i="10"/>
  <c r="M104" i="62"/>
  <c r="K109" i="61"/>
  <c r="D215" i="48"/>
  <c r="D217" i="48" s="1"/>
  <c r="G5" i="48"/>
  <c r="N225" i="48"/>
  <c r="R5" i="48"/>
  <c r="E5" i="48" s="1"/>
  <c r="P76" i="62"/>
  <c r="K63" i="62"/>
  <c r="K86" i="61"/>
  <c r="K31" i="62"/>
  <c r="J81" i="61"/>
  <c r="D88" i="61"/>
  <c r="I81" i="61"/>
  <c r="K110" i="48"/>
  <c r="Q37" i="62"/>
  <c r="M29" i="62"/>
  <c r="P156" i="48"/>
  <c r="K156" i="48" s="1"/>
  <c r="K143" i="48"/>
  <c r="N136" i="62"/>
  <c r="G136" i="62" s="1"/>
  <c r="R123" i="62"/>
  <c r="G123" i="62"/>
  <c r="D50" i="62"/>
  <c r="G133" i="48"/>
  <c r="R133" i="48"/>
  <c r="E133" i="48" s="1"/>
  <c r="D8" i="52"/>
  <c r="D21" i="52"/>
  <c r="E19" i="52" s="1"/>
  <c r="I74" i="62"/>
  <c r="L173" i="62"/>
  <c r="J168" i="62"/>
  <c r="G23" i="48"/>
  <c r="N36" i="48"/>
  <c r="G36" i="48" s="1"/>
  <c r="R23" i="48"/>
  <c r="O227" i="48"/>
  <c r="I227" i="48" s="1"/>
  <c r="I7" i="48"/>
  <c r="I127" i="48"/>
  <c r="M110" i="48"/>
  <c r="Q225" i="48"/>
  <c r="M225" i="48" s="1"/>
  <c r="M5" i="48"/>
  <c r="M87" i="62"/>
  <c r="I33" i="13"/>
  <c r="M134" i="13"/>
  <c r="Q16" i="13"/>
  <c r="M16" i="13" s="1"/>
  <c r="M3" i="13"/>
  <c r="Q163" i="13"/>
  <c r="K16" i="61"/>
  <c r="M193" i="48"/>
  <c r="D74" i="13"/>
  <c r="C27" i="14"/>
  <c r="O5" i="14"/>
  <c r="P108" i="124"/>
  <c r="L177" i="48"/>
  <c r="G127" i="62"/>
  <c r="R127" i="62"/>
  <c r="E127" i="62" s="1"/>
  <c r="M65" i="13"/>
  <c r="K131" i="13"/>
  <c r="I32" i="13"/>
  <c r="H17" i="62"/>
  <c r="H18" i="62" s="1"/>
  <c r="H169" i="62"/>
  <c r="O77" i="13"/>
  <c r="I69" i="13"/>
  <c r="D45" i="62"/>
  <c r="O167" i="62"/>
  <c r="I167" i="62" s="1"/>
  <c r="I7" i="62"/>
  <c r="D47" i="48"/>
  <c r="M16" i="10"/>
  <c r="M35" i="10" s="1"/>
  <c r="J157" i="62"/>
  <c r="J158" i="62" s="1"/>
  <c r="E81" i="124"/>
  <c r="F81" i="124" s="1"/>
  <c r="E106" i="124"/>
  <c r="G68" i="48"/>
  <c r="R68" i="48"/>
  <c r="E68" i="48" s="1"/>
  <c r="J107" i="61"/>
  <c r="I107" i="61"/>
  <c r="K124" i="13"/>
  <c r="O117" i="62"/>
  <c r="I109" i="62"/>
  <c r="P232" i="48"/>
  <c r="K232" i="48" s="1"/>
  <c r="K12" i="48"/>
  <c r="K18" i="61"/>
  <c r="I83" i="61"/>
  <c r="J83" i="61"/>
  <c r="L15" i="14"/>
  <c r="L26" i="14"/>
  <c r="M30" i="48"/>
  <c r="K86" i="13"/>
  <c r="R91" i="48"/>
  <c r="E91" i="48" s="1"/>
  <c r="G91" i="48"/>
  <c r="D6" i="124"/>
  <c r="G6" i="124" s="1"/>
  <c r="R53" i="62"/>
  <c r="E53" i="62" s="1"/>
  <c r="G53" i="62"/>
  <c r="B77" i="61"/>
  <c r="I77" i="61" s="1"/>
  <c r="C52" i="145"/>
  <c r="C13" i="145"/>
  <c r="K88" i="13"/>
  <c r="J48" i="61"/>
  <c r="D55" i="61"/>
  <c r="I48" i="61"/>
  <c r="C54" i="145"/>
  <c r="D144" i="13"/>
  <c r="H48" i="61"/>
  <c r="C55" i="61"/>
  <c r="H55" i="61" s="1"/>
  <c r="M144" i="62"/>
  <c r="P137" i="13"/>
  <c r="K129" i="13"/>
  <c r="I42" i="61"/>
  <c r="J42" i="61"/>
  <c r="K75" i="61"/>
  <c r="I15" i="13"/>
  <c r="O175" i="13"/>
  <c r="I175" i="13" s="1"/>
  <c r="J27" i="61"/>
  <c r="I27" i="61"/>
  <c r="K28" i="61"/>
  <c r="K32" i="48"/>
  <c r="K65" i="13"/>
  <c r="L37" i="48"/>
  <c r="L38" i="48" s="1"/>
  <c r="V33" i="10"/>
  <c r="I20" i="61"/>
  <c r="J20" i="61"/>
  <c r="M13" i="48"/>
  <c r="Q233" i="48"/>
  <c r="M233" i="48" s="1"/>
  <c r="I67" i="62"/>
  <c r="M64" i="62"/>
  <c r="D135" i="48"/>
  <c r="K20" i="14"/>
  <c r="M9" i="14"/>
  <c r="H136" i="13"/>
  <c r="K23" i="62"/>
  <c r="P36" i="62"/>
  <c r="K36" i="62" s="1"/>
  <c r="I86" i="13"/>
  <c r="I169" i="48"/>
  <c r="O177" i="48"/>
  <c r="M208" i="48"/>
  <c r="D108" i="48"/>
  <c r="M106" i="13"/>
  <c r="G8" i="62"/>
  <c r="N168" i="62"/>
  <c r="G168" i="62" s="1"/>
  <c r="R8" i="62"/>
  <c r="H77" i="62"/>
  <c r="H78" i="62" s="1"/>
  <c r="I33" i="62"/>
  <c r="H29" i="61"/>
  <c r="H235" i="48"/>
  <c r="H37" i="13"/>
  <c r="H38" i="13" s="1"/>
  <c r="D112" i="13"/>
  <c r="K33" i="124"/>
  <c r="K104" i="124"/>
  <c r="S111" i="124"/>
  <c r="L34" i="10"/>
  <c r="M143" i="13"/>
  <c r="Q156" i="13"/>
  <c r="M156" i="13" s="1"/>
  <c r="F157" i="13"/>
  <c r="D149" i="13"/>
  <c r="D132" i="13"/>
  <c r="H174" i="62"/>
  <c r="Q53" i="10"/>
  <c r="M54" i="48"/>
  <c r="K9" i="62"/>
  <c r="P17" i="62"/>
  <c r="P169" i="62"/>
  <c r="F16" i="62"/>
  <c r="D3" i="62"/>
  <c r="F163" i="62"/>
  <c r="I55" i="62"/>
  <c r="K153" i="13"/>
  <c r="R27" i="48"/>
  <c r="E27" i="48" s="1"/>
  <c r="G27" i="48"/>
  <c r="C164" i="62"/>
  <c r="C47" i="124"/>
  <c r="F20" i="124"/>
  <c r="G20" i="124" s="1"/>
  <c r="C88" i="61"/>
  <c r="H88" i="61" s="1"/>
  <c r="H81" i="61"/>
  <c r="G95" i="48"/>
  <c r="R95" i="48"/>
  <c r="E95" i="48" s="1"/>
  <c r="F197" i="48"/>
  <c r="D189" i="48"/>
  <c r="H9" i="124"/>
  <c r="D54" i="48"/>
  <c r="E54" i="48" s="1"/>
  <c r="G72" i="124"/>
  <c r="K94" i="13"/>
  <c r="E9" i="64"/>
  <c r="I108" i="13"/>
  <c r="K151" i="48"/>
  <c r="K75" i="13"/>
  <c r="K73" i="61"/>
  <c r="I4" i="13"/>
  <c r="O164" i="13"/>
  <c r="M94" i="13"/>
  <c r="O97" i="13"/>
  <c r="I89" i="13"/>
  <c r="D4" i="62"/>
  <c r="D164" i="62" s="1"/>
  <c r="F164" i="62"/>
  <c r="M44" i="13"/>
  <c r="D3" i="48"/>
  <c r="D16" i="48" s="1"/>
  <c r="F16" i="48"/>
  <c r="F223" i="48"/>
  <c r="G33" i="13"/>
  <c r="R33" i="13"/>
  <c r="E33" i="13" s="1"/>
  <c r="I12" i="48"/>
  <c r="O232" i="48"/>
  <c r="I232" i="48" s="1"/>
  <c r="K32" i="61"/>
  <c r="P56" i="48"/>
  <c r="K56" i="48" s="1"/>
  <c r="K43" i="48"/>
  <c r="L37" i="62"/>
  <c r="L38" i="62" s="1"/>
  <c r="M203" i="48"/>
  <c r="Q216" i="48"/>
  <c r="M216" i="48" s="1"/>
  <c r="C136" i="48"/>
  <c r="I134" i="13"/>
  <c r="D92" i="62"/>
  <c r="E92" i="62" s="1"/>
  <c r="R9" i="13"/>
  <c r="G9" i="13"/>
  <c r="N169" i="13"/>
  <c r="N17" i="13"/>
  <c r="D25" i="48"/>
  <c r="F15" i="63"/>
  <c r="F14" i="63"/>
  <c r="I152" i="62"/>
  <c r="D194" i="48"/>
  <c r="K213" i="48"/>
  <c r="E17" i="44"/>
  <c r="F17" i="44" s="1"/>
  <c r="F55" i="124"/>
  <c r="G55" i="124" s="1"/>
  <c r="M84" i="13"/>
  <c r="H72" i="124"/>
  <c r="D57" i="145"/>
  <c r="D35" i="48"/>
  <c r="J66" i="124"/>
  <c r="U31" i="124"/>
  <c r="F31" i="124"/>
  <c r="J95" i="61"/>
  <c r="I95" i="61"/>
  <c r="D166" i="48"/>
  <c r="R28" i="13"/>
  <c r="E28" i="13" s="1"/>
  <c r="G28" i="13"/>
  <c r="G31" i="48"/>
  <c r="R31" i="48"/>
  <c r="E31" i="48" s="1"/>
  <c r="K27" i="62"/>
  <c r="J174" i="13"/>
  <c r="N96" i="13"/>
  <c r="G96" i="13" s="1"/>
  <c r="G83" i="13"/>
  <c r="R83" i="13"/>
  <c r="R28" i="62"/>
  <c r="E28" i="62" s="1"/>
  <c r="G28" i="62"/>
  <c r="C60" i="145"/>
  <c r="C177" i="48"/>
  <c r="C178" i="48" s="1"/>
  <c r="K49" i="62"/>
  <c r="P57" i="62"/>
  <c r="P171" i="13"/>
  <c r="K171" i="13" s="1"/>
  <c r="K11" i="13"/>
  <c r="I52" i="62"/>
  <c r="K29" i="61"/>
  <c r="I86" i="48"/>
  <c r="C165" i="62"/>
  <c r="H140" i="61"/>
  <c r="D110" i="48"/>
  <c r="R67" i="13"/>
  <c r="E67" i="13" s="1"/>
  <c r="G67" i="13"/>
  <c r="H234" i="48"/>
  <c r="I234" i="48" s="1"/>
  <c r="I174" i="48"/>
  <c r="M55" i="13"/>
  <c r="K30" i="48"/>
  <c r="X46" i="10"/>
  <c r="K47" i="62"/>
  <c r="G65" i="13"/>
  <c r="R65" i="13"/>
  <c r="N7" i="14"/>
  <c r="D7" i="14"/>
  <c r="B16" i="14"/>
  <c r="B21" i="14" s="1"/>
  <c r="I115" i="62"/>
  <c r="F27" i="14"/>
  <c r="K48" i="13"/>
  <c r="J68" i="124"/>
  <c r="C37" i="48"/>
  <c r="C38" i="48" s="1"/>
  <c r="G150" i="48"/>
  <c r="R150" i="48"/>
  <c r="E150" i="48" s="1"/>
  <c r="L232" i="48"/>
  <c r="D89" i="62"/>
  <c r="D97" i="62" s="1"/>
  <c r="F97" i="62"/>
  <c r="F98" i="62" s="1"/>
  <c r="K28" i="48"/>
  <c r="D111" i="13"/>
  <c r="H97" i="13"/>
  <c r="I66" i="62"/>
  <c r="E42" i="124"/>
  <c r="E65" i="124"/>
  <c r="D72" i="124"/>
  <c r="G8" i="14"/>
  <c r="E18" i="14"/>
  <c r="D24" i="48"/>
  <c r="M113" i="13"/>
  <c r="J125" i="61"/>
  <c r="I125" i="61"/>
  <c r="D132" i="61"/>
  <c r="M35" i="62"/>
  <c r="K153" i="62"/>
  <c r="D89" i="13"/>
  <c r="D97" i="13" s="1"/>
  <c r="F97" i="13"/>
  <c r="F98" i="13" s="1"/>
  <c r="L176" i="48"/>
  <c r="C26" i="14"/>
  <c r="O4" i="14"/>
  <c r="C15" i="14"/>
  <c r="C24" i="14" s="1"/>
  <c r="D145" i="62"/>
  <c r="L165" i="62"/>
  <c r="R183" i="48"/>
  <c r="N196" i="48"/>
  <c r="G183" i="48"/>
  <c r="L96" i="48"/>
  <c r="L98" i="48" s="1"/>
  <c r="H166" i="62"/>
  <c r="K70" i="62"/>
  <c r="B47" i="124"/>
  <c r="F47" i="124" s="1"/>
  <c r="M66" i="48"/>
  <c r="K7" i="61"/>
  <c r="K112" i="13"/>
  <c r="J105" i="61"/>
  <c r="I105" i="61"/>
  <c r="O10" i="14"/>
  <c r="P10" i="14" s="1"/>
  <c r="I85" i="62"/>
  <c r="T111" i="124"/>
  <c r="P111" i="124" s="1"/>
  <c r="P104" i="124"/>
  <c r="H127" i="61"/>
  <c r="E5" i="64"/>
  <c r="L56" i="13"/>
  <c r="J9" i="14"/>
  <c r="H20" i="14"/>
  <c r="E24" i="44"/>
  <c r="F24" i="44" s="1"/>
  <c r="I175" i="48"/>
  <c r="J127" i="61"/>
  <c r="I127" i="61"/>
  <c r="M70" i="62"/>
  <c r="K26" i="14"/>
  <c r="K29" i="14" s="1"/>
  <c r="K15" i="14"/>
  <c r="K24" i="14" s="1"/>
  <c r="M4" i="14"/>
  <c r="M15" i="14" s="1"/>
  <c r="I124" i="13"/>
  <c r="K34" i="48"/>
  <c r="D112" i="48"/>
  <c r="K140" i="61"/>
  <c r="J231" i="48"/>
  <c r="K231" i="48" s="1"/>
  <c r="M85" i="62"/>
  <c r="N197" i="48"/>
  <c r="G189" i="48"/>
  <c r="R189" i="48"/>
  <c r="C171" i="62"/>
  <c r="G29" i="62"/>
  <c r="R29" i="62"/>
  <c r="N37" i="62"/>
  <c r="I73" i="13"/>
  <c r="H94" i="61"/>
  <c r="B44" i="124"/>
  <c r="I50" i="48"/>
  <c r="F77" i="62"/>
  <c r="F78" i="62" s="1"/>
  <c r="D69" i="62"/>
  <c r="D77" i="62" s="1"/>
  <c r="M110" i="62"/>
  <c r="R124" i="13"/>
  <c r="E124" i="13" s="1"/>
  <c r="G124" i="13"/>
  <c r="L175" i="13"/>
  <c r="K50" i="62"/>
  <c r="I63" i="61"/>
  <c r="J63" i="61"/>
  <c r="K72" i="13"/>
  <c r="R134" i="48"/>
  <c r="E134" i="48" s="1"/>
  <c r="G134" i="48"/>
  <c r="G27" i="145"/>
  <c r="E30" i="124"/>
  <c r="K148" i="62"/>
  <c r="H126" i="61"/>
  <c r="R27" i="13"/>
  <c r="E27" i="13" s="1"/>
  <c r="G27" i="13"/>
  <c r="E71" i="124"/>
  <c r="E48" i="124"/>
  <c r="F48" i="124" s="1"/>
  <c r="J115" i="61"/>
  <c r="I115" i="61"/>
  <c r="D132" i="62"/>
  <c r="E132" i="62" s="1"/>
  <c r="E33" i="124"/>
  <c r="O33" i="124"/>
  <c r="H41" i="61"/>
  <c r="Q16" i="62"/>
  <c r="M16" i="62" s="1"/>
  <c r="Q163" i="62"/>
  <c r="M3" i="62"/>
  <c r="D153" i="13"/>
  <c r="E153" i="13" s="1"/>
  <c r="B29" i="52"/>
  <c r="D29" i="52"/>
  <c r="E27" i="52" s="1"/>
  <c r="K88" i="48"/>
  <c r="R83" i="48"/>
  <c r="N96" i="48"/>
  <c r="G83" i="48"/>
  <c r="D30" i="14"/>
  <c r="N30" i="14"/>
  <c r="P30" i="14" s="1"/>
  <c r="C172" i="13"/>
  <c r="I149" i="62"/>
  <c r="O157" i="62"/>
  <c r="O76" i="48"/>
  <c r="I76" i="48" s="1"/>
  <c r="I63" i="48"/>
  <c r="I88" i="13"/>
  <c r="J130" i="61"/>
  <c r="I130" i="61"/>
  <c r="K27" i="13"/>
  <c r="J126" i="61"/>
  <c r="I126" i="61"/>
  <c r="I25" i="62"/>
  <c r="H9" i="61"/>
  <c r="M112" i="13"/>
  <c r="I53" i="62"/>
  <c r="M28" i="48"/>
  <c r="M47" i="10"/>
  <c r="F196" i="48"/>
  <c r="F198" i="48" s="1"/>
  <c r="D183" i="48"/>
  <c r="D196" i="48" s="1"/>
  <c r="H96" i="13"/>
  <c r="I84" i="62"/>
  <c r="I135" i="48"/>
  <c r="M104" i="48"/>
  <c r="K42" i="61"/>
  <c r="I24" i="13"/>
  <c r="K35" i="13"/>
  <c r="M7" i="13"/>
  <c r="Q167" i="13"/>
  <c r="M167" i="13" s="1"/>
  <c r="H74" i="61"/>
  <c r="F173" i="13"/>
  <c r="F177" i="13" s="1"/>
  <c r="D13" i="13"/>
  <c r="D144" i="48"/>
  <c r="L97" i="13"/>
  <c r="L98" i="13" s="1"/>
  <c r="C79" i="124"/>
  <c r="C111" i="124"/>
  <c r="C112" i="124" s="1"/>
  <c r="C235" i="48"/>
  <c r="C237" i="48" s="1"/>
  <c r="P17" i="48"/>
  <c r="P229" i="48"/>
  <c r="K9" i="48"/>
  <c r="G175" i="62" l="1"/>
  <c r="H12" i="124"/>
  <c r="M235" i="48"/>
  <c r="C13" i="52"/>
  <c r="E106" i="48"/>
  <c r="E168" i="48"/>
  <c r="K156" i="62"/>
  <c r="O27" i="14"/>
  <c r="L176" i="13"/>
  <c r="B9" i="52"/>
  <c r="E74" i="62"/>
  <c r="D7" i="52"/>
  <c r="J88" i="61"/>
  <c r="D15" i="52"/>
  <c r="B33" i="52"/>
  <c r="D11" i="52"/>
  <c r="J218" i="48"/>
  <c r="D3" i="52"/>
  <c r="G169" i="13"/>
  <c r="N177" i="13"/>
  <c r="D223" i="48"/>
  <c r="F236" i="48"/>
  <c r="R112" i="124"/>
  <c r="K111" i="124"/>
  <c r="E21" i="14"/>
  <c r="G16" i="14"/>
  <c r="E22" i="14"/>
  <c r="E6" i="13"/>
  <c r="D166" i="13"/>
  <c r="P78" i="13"/>
  <c r="K77" i="13"/>
  <c r="O118" i="13"/>
  <c r="I117" i="13"/>
  <c r="I143" i="61"/>
  <c r="J143" i="61"/>
  <c r="H47" i="124"/>
  <c r="R172" i="13"/>
  <c r="E132" i="13"/>
  <c r="D42" i="124"/>
  <c r="C49" i="124"/>
  <c r="E108" i="13"/>
  <c r="K197" i="48"/>
  <c r="P198" i="48"/>
  <c r="R233" i="48"/>
  <c r="G233" i="48"/>
  <c r="J15" i="14"/>
  <c r="G169" i="62"/>
  <c r="N177" i="62"/>
  <c r="I20" i="14"/>
  <c r="I22" i="14"/>
  <c r="N98" i="13"/>
  <c r="G98" i="13" s="1"/>
  <c r="G97" i="13"/>
  <c r="D76" i="62"/>
  <c r="D36" i="48"/>
  <c r="H82" i="124"/>
  <c r="R56" i="48"/>
  <c r="K173" i="13"/>
  <c r="M223" i="48"/>
  <c r="Q236" i="48"/>
  <c r="F95" i="124"/>
  <c r="D95" i="124"/>
  <c r="G95" i="124" s="1"/>
  <c r="B98" i="124"/>
  <c r="E128" i="13"/>
  <c r="H85" i="124"/>
  <c r="Q35" i="10"/>
  <c r="E103" i="13"/>
  <c r="R116" i="13"/>
  <c r="E6" i="62"/>
  <c r="R166" i="62"/>
  <c r="I17" i="48"/>
  <c r="O18" i="48"/>
  <c r="M77" i="13"/>
  <c r="Q78" i="13"/>
  <c r="G83" i="124"/>
  <c r="R37" i="13"/>
  <c r="E134" i="62"/>
  <c r="D167" i="62"/>
  <c r="H24" i="14"/>
  <c r="J23" i="14"/>
  <c r="E5" i="13"/>
  <c r="R165" i="13"/>
  <c r="E46" i="13"/>
  <c r="J35" i="124"/>
  <c r="J22" i="61"/>
  <c r="I22" i="61"/>
  <c r="D136" i="48"/>
  <c r="E34" i="48"/>
  <c r="O28" i="14"/>
  <c r="E48" i="13"/>
  <c r="E110" i="48"/>
  <c r="H18" i="48"/>
  <c r="M175" i="62"/>
  <c r="L58" i="48"/>
  <c r="H42" i="124"/>
  <c r="R49" i="124"/>
  <c r="K132" i="61"/>
  <c r="E145" i="13"/>
  <c r="C98" i="48"/>
  <c r="K76" i="13"/>
  <c r="F138" i="62"/>
  <c r="K173" i="62"/>
  <c r="G163" i="62"/>
  <c r="F176" i="62"/>
  <c r="R36" i="48"/>
  <c r="E36" i="48" s="1"/>
  <c r="E23" i="48"/>
  <c r="E59" i="124"/>
  <c r="F59" i="124" s="1"/>
  <c r="G59" i="124" s="1"/>
  <c r="F56" i="124"/>
  <c r="G56" i="124" s="1"/>
  <c r="K37" i="13"/>
  <c r="P38" i="13"/>
  <c r="F29" i="14"/>
  <c r="O98" i="48"/>
  <c r="I98" i="48" s="1"/>
  <c r="I97" i="48"/>
  <c r="E15" i="62"/>
  <c r="R175" i="62"/>
  <c r="G217" i="48"/>
  <c r="N218" i="48"/>
  <c r="F19" i="14"/>
  <c r="F22" i="14"/>
  <c r="E64" i="13"/>
  <c r="F72" i="124"/>
  <c r="C73" i="124"/>
  <c r="M97" i="48"/>
  <c r="Q98" i="48"/>
  <c r="M98" i="48" s="1"/>
  <c r="E13" i="48"/>
  <c r="Q78" i="48"/>
  <c r="M78" i="48" s="1"/>
  <c r="M77" i="48"/>
  <c r="I168" i="62"/>
  <c r="R57" i="13"/>
  <c r="E49" i="13"/>
  <c r="J26" i="14"/>
  <c r="H29" i="14"/>
  <c r="J29" i="14" s="1"/>
  <c r="N18" i="62"/>
  <c r="G18" i="62" s="1"/>
  <c r="G17" i="62"/>
  <c r="Q118" i="13"/>
  <c r="M118" i="13" s="1"/>
  <c r="M117" i="13"/>
  <c r="H176" i="62"/>
  <c r="M56" i="13"/>
  <c r="P35" i="124"/>
  <c r="K136" i="48"/>
  <c r="P13" i="14"/>
  <c r="N23" i="14"/>
  <c r="O118" i="48"/>
  <c r="I117" i="48"/>
  <c r="E166" i="48"/>
  <c r="F18" i="62"/>
  <c r="B20" i="14"/>
  <c r="D136" i="62"/>
  <c r="G223" i="48"/>
  <c r="R223" i="48"/>
  <c r="N236" i="48"/>
  <c r="M168" i="62"/>
  <c r="I76" i="62"/>
  <c r="H58" i="62"/>
  <c r="I121" i="61"/>
  <c r="K21" i="14"/>
  <c r="D170" i="13"/>
  <c r="E30" i="48"/>
  <c r="D235" i="48"/>
  <c r="H237" i="48"/>
  <c r="I24" i="14"/>
  <c r="B59" i="124"/>
  <c r="D59" i="124" s="1"/>
  <c r="D56" i="124"/>
  <c r="E113" i="48"/>
  <c r="I16" i="13"/>
  <c r="H18" i="14"/>
  <c r="N198" i="48"/>
  <c r="G198" i="48" s="1"/>
  <c r="G197" i="48"/>
  <c r="E9" i="13"/>
  <c r="R17" i="13"/>
  <c r="R169" i="13"/>
  <c r="D16" i="62"/>
  <c r="D163" i="62"/>
  <c r="I55" i="61"/>
  <c r="J55" i="61"/>
  <c r="C35" i="10"/>
  <c r="V16" i="10"/>
  <c r="D96" i="62"/>
  <c r="E209" i="48"/>
  <c r="R217" i="48"/>
  <c r="R56" i="13"/>
  <c r="E47" i="13"/>
  <c r="G137" i="62"/>
  <c r="N138" i="62"/>
  <c r="G138" i="62" s="1"/>
  <c r="E35" i="124"/>
  <c r="D36" i="124"/>
  <c r="P78" i="48"/>
  <c r="K78" i="48" s="1"/>
  <c r="K77" i="48"/>
  <c r="E104" i="48"/>
  <c r="K76" i="62"/>
  <c r="J78" i="62"/>
  <c r="O177" i="62"/>
  <c r="I173" i="62"/>
  <c r="E43" i="48"/>
  <c r="D56" i="48"/>
  <c r="I17" i="14"/>
  <c r="R97" i="13"/>
  <c r="E89" i="13"/>
  <c r="M174" i="62"/>
  <c r="M23" i="14"/>
  <c r="L24" i="14"/>
  <c r="G231" i="48"/>
  <c r="R231" i="48"/>
  <c r="D164" i="13"/>
  <c r="N118" i="48"/>
  <c r="G118" i="48" s="1"/>
  <c r="G117" i="48"/>
  <c r="M28" i="14"/>
  <c r="I36" i="62"/>
  <c r="I172" i="62"/>
  <c r="E31" i="13"/>
  <c r="O16" i="14"/>
  <c r="O17" i="14" s="1"/>
  <c r="E43" i="13"/>
  <c r="D169" i="62"/>
  <c r="D17" i="62"/>
  <c r="P38" i="62"/>
  <c r="K37" i="62"/>
  <c r="R174" i="62"/>
  <c r="E174" i="62" s="1"/>
  <c r="E14" i="62"/>
  <c r="E174" i="48"/>
  <c r="D156" i="13"/>
  <c r="R232" i="48"/>
  <c r="F58" i="13"/>
  <c r="D171" i="13"/>
  <c r="M167" i="62"/>
  <c r="I173" i="13"/>
  <c r="M176" i="48"/>
  <c r="F20" i="14"/>
  <c r="U72" i="124"/>
  <c r="R73" i="124"/>
  <c r="F111" i="124"/>
  <c r="U111" i="124"/>
  <c r="E74" i="48"/>
  <c r="E212" i="48"/>
  <c r="C176" i="13"/>
  <c r="D17" i="13"/>
  <c r="D173" i="13"/>
  <c r="N98" i="48"/>
  <c r="G98" i="48" s="1"/>
  <c r="G96" i="48"/>
  <c r="G196" i="48"/>
  <c r="G37" i="13"/>
  <c r="F38" i="13"/>
  <c r="G38" i="13" s="1"/>
  <c r="M165" i="62"/>
  <c r="V34" i="10"/>
  <c r="C29" i="52"/>
  <c r="G235" i="48"/>
  <c r="R235" i="48"/>
  <c r="K36" i="48"/>
  <c r="D37" i="48"/>
  <c r="D38" i="48" s="1"/>
  <c r="V38" i="48" s="1"/>
  <c r="N98" i="62"/>
  <c r="G98" i="62" s="1"/>
  <c r="G97" i="62"/>
  <c r="G57" i="13"/>
  <c r="N58" i="13"/>
  <c r="G58" i="13" s="1"/>
  <c r="N118" i="62"/>
  <c r="G118" i="62" s="1"/>
  <c r="G117" i="62"/>
  <c r="R169" i="62"/>
  <c r="E9" i="62"/>
  <c r="R17" i="62"/>
  <c r="O35" i="124"/>
  <c r="D116" i="62"/>
  <c r="E154" i="48"/>
  <c r="L138" i="13"/>
  <c r="D57" i="48"/>
  <c r="D172" i="62"/>
  <c r="E109" i="48"/>
  <c r="R117" i="48"/>
  <c r="J78" i="13"/>
  <c r="M196" i="48"/>
  <c r="C20" i="14"/>
  <c r="C22" i="14"/>
  <c r="G56" i="13"/>
  <c r="L138" i="62"/>
  <c r="F177" i="62"/>
  <c r="Q58" i="62"/>
  <c r="M58" i="62" s="1"/>
  <c r="M57" i="62"/>
  <c r="H81" i="124"/>
  <c r="G166" i="13"/>
  <c r="M137" i="62"/>
  <c r="Q138" i="62"/>
  <c r="K11" i="61"/>
  <c r="G82" i="124"/>
  <c r="M172" i="13"/>
  <c r="L177" i="62"/>
  <c r="R86" i="124"/>
  <c r="H79" i="124"/>
  <c r="J28" i="14"/>
  <c r="C158" i="13"/>
  <c r="E183" i="48"/>
  <c r="R196" i="48"/>
  <c r="E196" i="48" s="1"/>
  <c r="E83" i="13"/>
  <c r="R96" i="13"/>
  <c r="D197" i="48"/>
  <c r="K169" i="62"/>
  <c r="P177" i="62"/>
  <c r="Q38" i="62"/>
  <c r="M37" i="62"/>
  <c r="K174" i="13"/>
  <c r="F176" i="13"/>
  <c r="F178" i="13" s="1"/>
  <c r="E108" i="48"/>
  <c r="J237" i="48"/>
  <c r="C58" i="13"/>
  <c r="E129" i="62"/>
  <c r="R137" i="62"/>
  <c r="E89" i="48"/>
  <c r="R97" i="48"/>
  <c r="R97" i="62"/>
  <c r="E89" i="62"/>
  <c r="E52" i="48"/>
  <c r="E109" i="62"/>
  <c r="R117" i="62"/>
  <c r="J72" i="124"/>
  <c r="K157" i="48"/>
  <c r="P158" i="48"/>
  <c r="K158" i="48" s="1"/>
  <c r="M17" i="13"/>
  <c r="Q18" i="13"/>
  <c r="G15" i="14"/>
  <c r="L237" i="48"/>
  <c r="L238" i="48" s="1"/>
  <c r="R98" i="124"/>
  <c r="H95" i="124"/>
  <c r="Q178" i="48"/>
  <c r="M177" i="48"/>
  <c r="K168" i="13"/>
  <c r="R224" i="48"/>
  <c r="G224" i="48"/>
  <c r="K35" i="124"/>
  <c r="K56" i="13"/>
  <c r="J11" i="61"/>
  <c r="I11" i="61"/>
  <c r="I137" i="62"/>
  <c r="O138" i="62"/>
  <c r="I138" i="62" s="1"/>
  <c r="E203" i="48"/>
  <c r="R216" i="48"/>
  <c r="E105" i="62"/>
  <c r="J121" i="61"/>
  <c r="H121" i="61"/>
  <c r="E68" i="13"/>
  <c r="R166" i="13"/>
  <c r="D37" i="62"/>
  <c r="M230" i="48"/>
  <c r="P38" i="48"/>
  <c r="K37" i="48"/>
  <c r="H236" i="48"/>
  <c r="E84" i="48"/>
  <c r="J99" i="61"/>
  <c r="M228" i="48"/>
  <c r="K163" i="62"/>
  <c r="P176" i="62"/>
  <c r="L18" i="62"/>
  <c r="N58" i="62"/>
  <c r="G57" i="62"/>
  <c r="P177" i="13"/>
  <c r="N138" i="13"/>
  <c r="G137" i="13"/>
  <c r="E92" i="48"/>
  <c r="K16" i="13"/>
  <c r="E131" i="13"/>
  <c r="E83" i="48"/>
  <c r="R96" i="48"/>
  <c r="D78" i="62"/>
  <c r="G18" i="14"/>
  <c r="P18" i="62"/>
  <c r="K17" i="62"/>
  <c r="M163" i="13"/>
  <c r="Q176" i="13"/>
  <c r="M176" i="13" s="1"/>
  <c r="K22" i="61"/>
  <c r="D16" i="13"/>
  <c r="D18" i="13" s="1"/>
  <c r="D163" i="13"/>
  <c r="M232" i="48"/>
  <c r="G157" i="62"/>
  <c r="N158" i="62"/>
  <c r="G158" i="62" s="1"/>
  <c r="R136" i="48"/>
  <c r="E125" i="48"/>
  <c r="G27" i="14"/>
  <c r="R77" i="48"/>
  <c r="E69" i="48"/>
  <c r="H19" i="124"/>
  <c r="C22" i="124"/>
  <c r="D22" i="124" s="1"/>
  <c r="D19" i="124"/>
  <c r="J18" i="48"/>
  <c r="I76" i="13"/>
  <c r="G81" i="124"/>
  <c r="I57" i="13"/>
  <c r="O58" i="13"/>
  <c r="C177" i="13"/>
  <c r="C25" i="52"/>
  <c r="M169" i="13"/>
  <c r="Q177" i="13"/>
  <c r="L17" i="14"/>
  <c r="L22" i="14"/>
  <c r="G11" i="124"/>
  <c r="I16" i="62"/>
  <c r="F24" i="14"/>
  <c r="I156" i="48"/>
  <c r="M53" i="10"/>
  <c r="E124" i="62"/>
  <c r="R174" i="13"/>
  <c r="E14" i="13"/>
  <c r="I217" i="48"/>
  <c r="O218" i="48"/>
  <c r="I218" i="48" s="1"/>
  <c r="L118" i="62"/>
  <c r="E85" i="13"/>
  <c r="G176" i="48"/>
  <c r="E3" i="13"/>
  <c r="R163" i="13"/>
  <c r="R16" i="13"/>
  <c r="H78" i="13"/>
  <c r="E63" i="48"/>
  <c r="R76" i="48"/>
  <c r="F38" i="62"/>
  <c r="D96" i="13"/>
  <c r="E150" i="62"/>
  <c r="H48" i="124"/>
  <c r="L18" i="13"/>
  <c r="G170" i="62"/>
  <c r="M96" i="48"/>
  <c r="E86" i="62"/>
  <c r="P158" i="13"/>
  <c r="K157" i="13"/>
  <c r="E86" i="13"/>
  <c r="E49" i="62"/>
  <c r="R57" i="62"/>
  <c r="K17" i="13"/>
  <c r="P18" i="13"/>
  <c r="K18" i="13" s="1"/>
  <c r="D26" i="14"/>
  <c r="N26" i="14"/>
  <c r="B29" i="14"/>
  <c r="G56" i="62"/>
  <c r="G136" i="13"/>
  <c r="E129" i="13"/>
  <c r="R137" i="13"/>
  <c r="P8" i="14"/>
  <c r="K163" i="13"/>
  <c r="P176" i="13"/>
  <c r="K137" i="48"/>
  <c r="P138" i="48"/>
  <c r="D73" i="124"/>
  <c r="E72" i="124"/>
  <c r="C62" i="145"/>
  <c r="I77" i="13"/>
  <c r="O78" i="13"/>
  <c r="I78" i="13" s="1"/>
  <c r="D76" i="13"/>
  <c r="N18" i="48"/>
  <c r="G17" i="48"/>
  <c r="G96" i="124"/>
  <c r="E233" i="48"/>
  <c r="Q138" i="13"/>
  <c r="M138" i="13" s="1"/>
  <c r="M137" i="13"/>
  <c r="K137" i="62"/>
  <c r="P138" i="62"/>
  <c r="R157" i="62"/>
  <c r="E149" i="62"/>
  <c r="I157" i="48"/>
  <c r="O158" i="48"/>
  <c r="N78" i="48"/>
  <c r="G78" i="48" s="1"/>
  <c r="G77" i="48"/>
  <c r="K117" i="62"/>
  <c r="P118" i="62"/>
  <c r="K118" i="62" s="1"/>
  <c r="E63" i="62"/>
  <c r="R76" i="62"/>
  <c r="E76" i="62" s="1"/>
  <c r="E73" i="48"/>
  <c r="E143" i="62"/>
  <c r="R156" i="62"/>
  <c r="I88" i="61"/>
  <c r="I172" i="13"/>
  <c r="D36" i="62"/>
  <c r="G232" i="48"/>
  <c r="D232" i="48"/>
  <c r="E24" i="48"/>
  <c r="D216" i="48"/>
  <c r="D218" i="48" s="1"/>
  <c r="V218" i="48" s="1"/>
  <c r="H80" i="124"/>
  <c r="D80" i="124"/>
  <c r="G80" i="124" s="1"/>
  <c r="P9" i="14"/>
  <c r="O20" i="14"/>
  <c r="E29" i="14"/>
  <c r="G29" i="14" s="1"/>
  <c r="G26" i="14"/>
  <c r="I223" i="48"/>
  <c r="O236" i="48"/>
  <c r="I236" i="48" s="1"/>
  <c r="E206" i="48"/>
  <c r="E67" i="62"/>
  <c r="O176" i="62"/>
  <c r="I163" i="62"/>
  <c r="D174" i="13"/>
  <c r="H45" i="124"/>
  <c r="L236" i="48"/>
  <c r="M76" i="13"/>
  <c r="J138" i="48"/>
  <c r="G18" i="124"/>
  <c r="N178" i="48"/>
  <c r="G177" i="48"/>
  <c r="L158" i="62"/>
  <c r="G164" i="62"/>
  <c r="E87" i="48"/>
  <c r="C198" i="48"/>
  <c r="G216" i="48"/>
  <c r="F3" i="44"/>
  <c r="E25" i="44"/>
  <c r="F25" i="44" s="1"/>
  <c r="E163" i="48"/>
  <c r="R176" i="48"/>
  <c r="M77" i="62"/>
  <c r="Q78" i="62"/>
  <c r="M78" i="62" s="1"/>
  <c r="G163" i="13"/>
  <c r="N176" i="13"/>
  <c r="K96" i="62"/>
  <c r="J158" i="13"/>
  <c r="D16" i="52"/>
  <c r="C41" i="52"/>
  <c r="E154" i="62"/>
  <c r="Q218" i="48"/>
  <c r="D230" i="48"/>
  <c r="D36" i="13"/>
  <c r="C236" i="48"/>
  <c r="C238" i="48" s="1"/>
  <c r="O38" i="48"/>
  <c r="I38" i="48" s="1"/>
  <c r="I37" i="48"/>
  <c r="D231" i="48"/>
  <c r="L177" i="13"/>
  <c r="L178" i="13" s="1"/>
  <c r="E10" i="62"/>
  <c r="R170" i="62"/>
  <c r="E63" i="13"/>
  <c r="R76" i="13"/>
  <c r="E76" i="13" s="1"/>
  <c r="P4" i="14"/>
  <c r="N15" i="14"/>
  <c r="E43" i="62"/>
  <c r="R56" i="62"/>
  <c r="E123" i="13"/>
  <c r="R136" i="13"/>
  <c r="C33" i="52"/>
  <c r="L98" i="62"/>
  <c r="D79" i="124"/>
  <c r="C86" i="124"/>
  <c r="B18" i="14"/>
  <c r="D16" i="14"/>
  <c r="D20" i="14" s="1"/>
  <c r="B22" i="14"/>
  <c r="I117" i="62"/>
  <c r="O118" i="62"/>
  <c r="I118" i="62" s="1"/>
  <c r="I169" i="62"/>
  <c r="H177" i="62"/>
  <c r="N237" i="48"/>
  <c r="G229" i="48"/>
  <c r="R229" i="48"/>
  <c r="E70" i="62"/>
  <c r="R59" i="124"/>
  <c r="H59" i="124" s="1"/>
  <c r="H56" i="124"/>
  <c r="G227" i="48"/>
  <c r="D227" i="48"/>
  <c r="D176" i="48"/>
  <c r="H21" i="14"/>
  <c r="J16" i="14"/>
  <c r="J22" i="14" s="1"/>
  <c r="H22" i="14"/>
  <c r="L176" i="62"/>
  <c r="E11" i="64"/>
  <c r="E45" i="62"/>
  <c r="D21" i="14"/>
  <c r="H44" i="61"/>
  <c r="D156" i="48"/>
  <c r="D137" i="48"/>
  <c r="K166" i="13"/>
  <c r="E51" i="62"/>
  <c r="J58" i="62"/>
  <c r="G174" i="13"/>
  <c r="Q158" i="48"/>
  <c r="M157" i="48"/>
  <c r="I96" i="13"/>
  <c r="E169" i="48"/>
  <c r="R177" i="48"/>
  <c r="X53" i="10"/>
  <c r="R164" i="62"/>
  <c r="E164" i="62" s="1"/>
  <c r="E4" i="62"/>
  <c r="K17" i="14"/>
  <c r="I137" i="13"/>
  <c r="O138" i="13"/>
  <c r="Q38" i="48"/>
  <c r="M38" i="48" s="1"/>
  <c r="M37" i="48"/>
  <c r="H118" i="48"/>
  <c r="I228" i="48"/>
  <c r="G164" i="13"/>
  <c r="M76" i="48"/>
  <c r="E113" i="62"/>
  <c r="B36" i="124"/>
  <c r="L158" i="13"/>
  <c r="D172" i="13"/>
  <c r="E85" i="48"/>
  <c r="G76" i="13"/>
  <c r="E107" i="48"/>
  <c r="D15" i="14"/>
  <c r="D22" i="14" s="1"/>
  <c r="F58" i="62"/>
  <c r="E45" i="13"/>
  <c r="E127" i="48"/>
  <c r="M57" i="48"/>
  <c r="Q58" i="48"/>
  <c r="M58" i="48" s="1"/>
  <c r="O98" i="13"/>
  <c r="I97" i="13"/>
  <c r="D27" i="52"/>
  <c r="M24" i="14"/>
  <c r="O15" i="14"/>
  <c r="O24" i="14" s="1"/>
  <c r="F42" i="124"/>
  <c r="G42" i="124" s="1"/>
  <c r="E49" i="124"/>
  <c r="D19" i="14"/>
  <c r="D17" i="14"/>
  <c r="M38" i="62"/>
  <c r="B21" i="52"/>
  <c r="E9" i="48"/>
  <c r="R17" i="48"/>
  <c r="K225" i="48"/>
  <c r="D77" i="13"/>
  <c r="E90" i="13"/>
  <c r="R137" i="48"/>
  <c r="R138" i="48" s="1"/>
  <c r="E129" i="48"/>
  <c r="H158" i="48"/>
  <c r="E88" i="48"/>
  <c r="E109" i="13"/>
  <c r="D117" i="13"/>
  <c r="D28" i="52"/>
  <c r="K97" i="48"/>
  <c r="P98" i="48"/>
  <c r="K98" i="48" s="1"/>
  <c r="C38" i="13"/>
  <c r="J17" i="14"/>
  <c r="J19" i="14"/>
  <c r="H138" i="13"/>
  <c r="G228" i="48"/>
  <c r="R228" i="48"/>
  <c r="D62" i="145"/>
  <c r="E185" i="48"/>
  <c r="E6" i="48"/>
  <c r="P11" i="14"/>
  <c r="E144" i="48"/>
  <c r="J38" i="13"/>
  <c r="D117" i="48"/>
  <c r="L158" i="48"/>
  <c r="M158" i="48" s="1"/>
  <c r="M170" i="13"/>
  <c r="I174" i="13"/>
  <c r="D175" i="13"/>
  <c r="M96" i="13"/>
  <c r="G16" i="62"/>
  <c r="D116" i="13"/>
  <c r="P78" i="62"/>
  <c r="K77" i="62"/>
  <c r="J176" i="62"/>
  <c r="P218" i="48"/>
  <c r="K218" i="48" s="1"/>
  <c r="K217" i="48"/>
  <c r="M97" i="62"/>
  <c r="Q98" i="62"/>
  <c r="M98" i="62" s="1"/>
  <c r="G16" i="13"/>
  <c r="K143" i="61"/>
  <c r="E194" i="48"/>
  <c r="M157" i="13"/>
  <c r="Q158" i="13"/>
  <c r="M158" i="13" s="1"/>
  <c r="K157" i="62"/>
  <c r="P158" i="62"/>
  <c r="K158" i="62" s="1"/>
  <c r="U35" i="10"/>
  <c r="E23" i="13"/>
  <c r="R36" i="13"/>
  <c r="E128" i="62"/>
  <c r="B5" i="52"/>
  <c r="E22" i="124"/>
  <c r="F22" i="124" s="1"/>
  <c r="F19" i="124"/>
  <c r="E149" i="13"/>
  <c r="R157" i="13"/>
  <c r="G136" i="48"/>
  <c r="D57" i="62"/>
  <c r="D58" i="62" s="1"/>
  <c r="E30" i="13"/>
  <c r="E47" i="62"/>
  <c r="E20" i="14"/>
  <c r="C29" i="14"/>
  <c r="O26" i="14"/>
  <c r="P26" i="14" s="1"/>
  <c r="P7" i="14"/>
  <c r="N16" i="14"/>
  <c r="N21" i="14" s="1"/>
  <c r="O176" i="13"/>
  <c r="I164" i="13"/>
  <c r="E8" i="62"/>
  <c r="R168" i="62"/>
  <c r="D19" i="52"/>
  <c r="E65" i="13"/>
  <c r="F78" i="13"/>
  <c r="N38" i="48"/>
  <c r="G38" i="48" s="1"/>
  <c r="G37" i="48"/>
  <c r="E5" i="62"/>
  <c r="D165" i="62"/>
  <c r="E165" i="62" s="1"/>
  <c r="K88" i="61"/>
  <c r="I165" i="62"/>
  <c r="D175" i="62"/>
  <c r="D27" i="14"/>
  <c r="N27" i="14"/>
  <c r="P27" i="14" s="1"/>
  <c r="E8" i="13"/>
  <c r="R168" i="13"/>
  <c r="D136" i="13"/>
  <c r="D56" i="62"/>
  <c r="H19" i="14"/>
  <c r="E48" i="48"/>
  <c r="D167" i="13"/>
  <c r="R171" i="62"/>
  <c r="E87" i="62"/>
  <c r="I37" i="62"/>
  <c r="O38" i="62"/>
  <c r="I38" i="62" s="1"/>
  <c r="E165" i="48"/>
  <c r="N176" i="62"/>
  <c r="G176" i="62" s="1"/>
  <c r="H178" i="48"/>
  <c r="H18" i="13"/>
  <c r="E33" i="62"/>
  <c r="E4" i="13"/>
  <c r="R164" i="13"/>
  <c r="E164" i="13" s="1"/>
  <c r="L198" i="48"/>
  <c r="M136" i="13"/>
  <c r="K121" i="61"/>
  <c r="G36" i="13"/>
  <c r="E105" i="48"/>
  <c r="D44" i="124"/>
  <c r="G16" i="124"/>
  <c r="E26" i="48"/>
  <c r="J138" i="62"/>
  <c r="E147" i="13"/>
  <c r="G20" i="14"/>
  <c r="P237" i="48"/>
  <c r="K237" i="48" s="1"/>
  <c r="K229" i="48"/>
  <c r="H98" i="13"/>
  <c r="I98" i="13" s="1"/>
  <c r="B19" i="14"/>
  <c r="K117" i="13"/>
  <c r="P118" i="13"/>
  <c r="K118" i="13" s="1"/>
  <c r="F79" i="124"/>
  <c r="G79" i="124" s="1"/>
  <c r="B86" i="124"/>
  <c r="D234" i="48"/>
  <c r="R172" i="62"/>
  <c r="E172" i="62" s="1"/>
  <c r="E12" i="62"/>
  <c r="O58" i="62"/>
  <c r="I57" i="62"/>
  <c r="M157" i="62"/>
  <c r="Q158" i="62"/>
  <c r="N138" i="48"/>
  <c r="G138" i="48" s="1"/>
  <c r="G137" i="48"/>
  <c r="J77" i="61"/>
  <c r="M217" i="48"/>
  <c r="L218" i="48"/>
  <c r="P5" i="14"/>
  <c r="Q138" i="48"/>
  <c r="M138" i="48" s="1"/>
  <c r="M137" i="48"/>
  <c r="D35" i="52"/>
  <c r="M76" i="62"/>
  <c r="R226" i="48"/>
  <c r="E226" i="48" s="1"/>
  <c r="G226" i="48"/>
  <c r="G171" i="62"/>
  <c r="D20" i="52"/>
  <c r="E47" i="48"/>
  <c r="G36" i="62"/>
  <c r="K99" i="61"/>
  <c r="E7" i="13"/>
  <c r="R167" i="13"/>
  <c r="C36" i="124"/>
  <c r="J177" i="62"/>
  <c r="J178" i="62" s="1"/>
  <c r="H118" i="13"/>
  <c r="O38" i="13"/>
  <c r="I38" i="13" s="1"/>
  <c r="I37" i="13"/>
  <c r="D165" i="13"/>
  <c r="E165" i="13" s="1"/>
  <c r="H177" i="13"/>
  <c r="M117" i="48"/>
  <c r="Q118" i="48"/>
  <c r="M118" i="48" s="1"/>
  <c r="M16" i="14"/>
  <c r="M22" i="14" s="1"/>
  <c r="K22" i="14"/>
  <c r="L35" i="10"/>
  <c r="J138" i="13"/>
  <c r="N78" i="62"/>
  <c r="G78" i="62" s="1"/>
  <c r="G77" i="62"/>
  <c r="E128" i="48"/>
  <c r="H58" i="13"/>
  <c r="K97" i="13"/>
  <c r="P98" i="13"/>
  <c r="K98" i="13" s="1"/>
  <c r="R117" i="13"/>
  <c r="E111" i="124"/>
  <c r="D112" i="124"/>
  <c r="E112" i="124" s="1"/>
  <c r="C218" i="48"/>
  <c r="C158" i="62"/>
  <c r="E83" i="62"/>
  <c r="R96" i="62"/>
  <c r="K56" i="62"/>
  <c r="E112" i="48"/>
  <c r="P18" i="48"/>
  <c r="K18" i="48" s="1"/>
  <c r="K17" i="48"/>
  <c r="M163" i="62"/>
  <c r="Q176" i="62"/>
  <c r="M176" i="62" s="1"/>
  <c r="G37" i="62"/>
  <c r="N38" i="62"/>
  <c r="B17" i="14"/>
  <c r="D47" i="124"/>
  <c r="G47" i="124" s="1"/>
  <c r="D157" i="13"/>
  <c r="P138" i="13"/>
  <c r="K137" i="13"/>
  <c r="H77" i="61"/>
  <c r="P58" i="13"/>
  <c r="K58" i="13" s="1"/>
  <c r="K57" i="13"/>
  <c r="M173" i="62"/>
  <c r="R37" i="48"/>
  <c r="E29" i="48"/>
  <c r="Q18" i="62"/>
  <c r="M18" i="62" s="1"/>
  <c r="M17" i="62"/>
  <c r="E144" i="13"/>
  <c r="M229" i="48"/>
  <c r="Q237" i="48"/>
  <c r="E24" i="14"/>
  <c r="G23" i="14"/>
  <c r="M170" i="62"/>
  <c r="B37" i="52"/>
  <c r="R173" i="13"/>
  <c r="E13" i="13"/>
  <c r="E67" i="48"/>
  <c r="D117" i="62"/>
  <c r="D118" i="62" s="1"/>
  <c r="E171" i="48"/>
  <c r="R36" i="62"/>
  <c r="E23" i="62"/>
  <c r="K57" i="48"/>
  <c r="P58" i="48"/>
  <c r="K58" i="48" s="1"/>
  <c r="I224" i="48"/>
  <c r="C98" i="13"/>
  <c r="R163" i="62"/>
  <c r="E3" i="62"/>
  <c r="R16" i="62"/>
  <c r="E16" i="62" s="1"/>
  <c r="E152" i="62"/>
  <c r="K18" i="62"/>
  <c r="D157" i="62"/>
  <c r="I17" i="62"/>
  <c r="O18" i="62"/>
  <c r="I18" i="62" s="1"/>
  <c r="D31" i="52"/>
  <c r="P14" i="14"/>
  <c r="D116" i="48"/>
  <c r="O158" i="13"/>
  <c r="I158" i="13" s="1"/>
  <c r="I157" i="13"/>
  <c r="H84" i="124"/>
  <c r="K35" i="10"/>
  <c r="G117" i="13"/>
  <c r="E27" i="62"/>
  <c r="E86" i="124"/>
  <c r="E90" i="62"/>
  <c r="K77" i="61"/>
  <c r="E131" i="62"/>
  <c r="E106" i="62"/>
  <c r="E28" i="48"/>
  <c r="L78" i="13"/>
  <c r="M78" i="13" s="1"/>
  <c r="K167" i="13"/>
  <c r="K110" i="61"/>
  <c r="I136" i="13"/>
  <c r="E29" i="62"/>
  <c r="R37" i="62"/>
  <c r="D98" i="13"/>
  <c r="G157" i="13"/>
  <c r="F158" i="13"/>
  <c r="K223" i="48"/>
  <c r="J236" i="48"/>
  <c r="C176" i="62"/>
  <c r="L58" i="13"/>
  <c r="M169" i="62"/>
  <c r="Q177" i="62"/>
  <c r="I77" i="62"/>
  <c r="O78" i="62"/>
  <c r="I78" i="62" s="1"/>
  <c r="E11" i="62"/>
  <c r="D171" i="62"/>
  <c r="Q18" i="48"/>
  <c r="M18" i="48" s="1"/>
  <c r="M17" i="48"/>
  <c r="N158" i="48"/>
  <c r="G158" i="48" s="1"/>
  <c r="G156" i="48"/>
  <c r="K55" i="61"/>
  <c r="N158" i="13"/>
  <c r="G156" i="13"/>
  <c r="D169" i="13"/>
  <c r="D96" i="48"/>
  <c r="D98" i="48" s="1"/>
  <c r="V98" i="48" s="1"/>
  <c r="D48" i="124"/>
  <c r="G48" i="124" s="1"/>
  <c r="D156" i="62"/>
  <c r="C177" i="62"/>
  <c r="Q198" i="48"/>
  <c r="M197" i="48"/>
  <c r="I17" i="13"/>
  <c r="O18" i="13"/>
  <c r="I18" i="13" s="1"/>
  <c r="E134" i="13"/>
  <c r="K136" i="62"/>
  <c r="F218" i="48"/>
  <c r="M175" i="13"/>
  <c r="G167" i="13"/>
  <c r="O78" i="48"/>
  <c r="I78" i="48" s="1"/>
  <c r="I77" i="48"/>
  <c r="E150" i="13"/>
  <c r="F21" i="14"/>
  <c r="K72" i="124"/>
  <c r="I110" i="61"/>
  <c r="J110" i="61"/>
  <c r="D224" i="48"/>
  <c r="H44" i="124"/>
  <c r="E69" i="62"/>
  <c r="R77" i="62"/>
  <c r="E126" i="13"/>
  <c r="E104" i="13"/>
  <c r="D36" i="52"/>
  <c r="H11" i="61"/>
  <c r="M168" i="13"/>
  <c r="E130" i="13"/>
  <c r="E145" i="62"/>
  <c r="E64" i="48"/>
  <c r="F43" i="124"/>
  <c r="G43" i="124" s="1"/>
  <c r="G157" i="48"/>
  <c r="K172" i="13"/>
  <c r="I57" i="48"/>
  <c r="O58" i="48"/>
  <c r="I58" i="48" s="1"/>
  <c r="K230" i="48"/>
  <c r="E210" i="48"/>
  <c r="O198" i="48"/>
  <c r="I198" i="48" s="1"/>
  <c r="I197" i="48"/>
  <c r="D198" i="48"/>
  <c r="V198" i="48" s="1"/>
  <c r="O158" i="62"/>
  <c r="I158" i="62" s="1"/>
  <c r="I157" i="62"/>
  <c r="D170" i="62"/>
  <c r="J44" i="61"/>
  <c r="I44" i="61"/>
  <c r="E19" i="14"/>
  <c r="E65" i="62"/>
  <c r="K116" i="48"/>
  <c r="E143" i="48"/>
  <c r="R156" i="48"/>
  <c r="E156" i="48" s="1"/>
  <c r="E103" i="62"/>
  <c r="R116" i="62"/>
  <c r="E116" i="62" s="1"/>
  <c r="R156" i="13"/>
  <c r="E156" i="13" s="1"/>
  <c r="E143" i="13"/>
  <c r="F18" i="13"/>
  <c r="D37" i="13"/>
  <c r="D137" i="13"/>
  <c r="D138" i="13" s="1"/>
  <c r="E49" i="48"/>
  <c r="R57" i="48"/>
  <c r="K169" i="13"/>
  <c r="J177" i="13"/>
  <c r="E153" i="48"/>
  <c r="C18" i="62"/>
  <c r="G173" i="13"/>
  <c r="H83" i="124"/>
  <c r="C78" i="13"/>
  <c r="F18" i="48"/>
  <c r="I169" i="13"/>
  <c r="O177" i="13"/>
  <c r="C21" i="52"/>
  <c r="I116" i="48"/>
  <c r="L20" i="14"/>
  <c r="B49" i="124"/>
  <c r="R234" i="48"/>
  <c r="G234" i="48"/>
  <c r="E51" i="48"/>
  <c r="H66" i="61"/>
  <c r="F35" i="124"/>
  <c r="U35" i="124"/>
  <c r="R36" i="124"/>
  <c r="K96" i="13"/>
  <c r="E11" i="13"/>
  <c r="R171" i="13"/>
  <c r="E171" i="13" s="1"/>
  <c r="E24" i="62"/>
  <c r="E133" i="62"/>
  <c r="E66" i="62"/>
  <c r="E84" i="62"/>
  <c r="D157" i="48"/>
  <c r="D158" i="48" s="1"/>
  <c r="V158" i="48" s="1"/>
  <c r="G116" i="48"/>
  <c r="K156" i="13"/>
  <c r="J176" i="13"/>
  <c r="E193" i="48"/>
  <c r="E30" i="62"/>
  <c r="E148" i="13"/>
  <c r="G175" i="13"/>
  <c r="E149" i="48"/>
  <c r="R157" i="48"/>
  <c r="E184" i="48"/>
  <c r="E25" i="62"/>
  <c r="I97" i="62"/>
  <c r="O98" i="62"/>
  <c r="I98" i="62" s="1"/>
  <c r="M234" i="48"/>
  <c r="G167" i="62"/>
  <c r="E73" i="62"/>
  <c r="P58" i="62"/>
  <c r="K58" i="62" s="1"/>
  <c r="K57" i="62"/>
  <c r="L178" i="48"/>
  <c r="M178" i="48" s="1"/>
  <c r="G225" i="48"/>
  <c r="R225" i="48"/>
  <c r="J33" i="61"/>
  <c r="I33" i="61"/>
  <c r="E112" i="13"/>
  <c r="M57" i="13"/>
  <c r="Q58" i="13"/>
  <c r="M58" i="13" s="1"/>
  <c r="F44" i="124"/>
  <c r="G44" i="124" s="1"/>
  <c r="E25" i="48"/>
  <c r="C138" i="13"/>
  <c r="G138" i="13"/>
  <c r="G57" i="48"/>
  <c r="N58" i="48"/>
  <c r="G58" i="48" s="1"/>
  <c r="K177" i="48"/>
  <c r="P178" i="48"/>
  <c r="K178" i="48" s="1"/>
  <c r="O138" i="48"/>
  <c r="I138" i="48" s="1"/>
  <c r="I137" i="48"/>
  <c r="E10" i="13"/>
  <c r="R170" i="13"/>
  <c r="I163" i="13"/>
  <c r="H176" i="13"/>
  <c r="I176" i="13" s="1"/>
  <c r="F35" i="10"/>
  <c r="G7" i="124"/>
  <c r="F237" i="48"/>
  <c r="D229" i="48"/>
  <c r="O18" i="14"/>
  <c r="I56" i="62"/>
  <c r="E111" i="62"/>
  <c r="K36" i="13"/>
  <c r="N28" i="14"/>
  <c r="P28" i="14" s="1"/>
  <c r="D28" i="14"/>
  <c r="M171" i="13"/>
  <c r="B73" i="124"/>
  <c r="I174" i="62"/>
  <c r="E151" i="13"/>
  <c r="N118" i="13"/>
  <c r="G118" i="13" s="1"/>
  <c r="G116" i="13"/>
  <c r="E72" i="62"/>
  <c r="D24" i="52"/>
  <c r="D40" i="52"/>
  <c r="G16" i="48"/>
  <c r="C17" i="52"/>
  <c r="P236" i="48"/>
  <c r="K172" i="62"/>
  <c r="E7" i="48"/>
  <c r="J38" i="48"/>
  <c r="P72" i="124"/>
  <c r="E103" i="48"/>
  <c r="R116" i="48"/>
  <c r="D168" i="62"/>
  <c r="E126" i="62"/>
  <c r="M165" i="13"/>
  <c r="F178" i="48"/>
  <c r="D76" i="48"/>
  <c r="D78" i="48" s="1"/>
  <c r="V78" i="48" s="1"/>
  <c r="C98" i="62"/>
  <c r="G77" i="13"/>
  <c r="N78" i="13"/>
  <c r="E13" i="62"/>
  <c r="R173" i="62"/>
  <c r="E173" i="62" s="1"/>
  <c r="E74" i="13"/>
  <c r="E93" i="48"/>
  <c r="D98" i="62"/>
  <c r="E189" i="48"/>
  <c r="R197" i="48"/>
  <c r="J132" i="61"/>
  <c r="I132" i="61"/>
  <c r="G17" i="13"/>
  <c r="N18" i="13"/>
  <c r="O178" i="48"/>
  <c r="I177" i="48"/>
  <c r="M26" i="14"/>
  <c r="L29" i="14"/>
  <c r="M29" i="14" s="1"/>
  <c r="E123" i="62"/>
  <c r="R136" i="62"/>
  <c r="E136" i="62" s="1"/>
  <c r="G17" i="14"/>
  <c r="G19" i="14"/>
  <c r="K97" i="62"/>
  <c r="J98" i="62"/>
  <c r="K98" i="62" s="1"/>
  <c r="Q98" i="13"/>
  <c r="M98" i="13" s="1"/>
  <c r="M97" i="13"/>
  <c r="I235" i="48"/>
  <c r="D23" i="52"/>
  <c r="J111" i="124"/>
  <c r="K168" i="62"/>
  <c r="D56" i="13"/>
  <c r="D58" i="13" s="1"/>
  <c r="E111" i="13"/>
  <c r="E54" i="13"/>
  <c r="D225" i="48"/>
  <c r="D228" i="48"/>
  <c r="D17" i="48"/>
  <c r="D18" i="48" s="1"/>
  <c r="V18" i="48" s="1"/>
  <c r="D168" i="13"/>
  <c r="G56" i="48"/>
  <c r="B24" i="14"/>
  <c r="D23" i="14"/>
  <c r="D24" i="14" s="1"/>
  <c r="E172" i="48"/>
  <c r="G17" i="124"/>
  <c r="K171" i="62"/>
  <c r="M116" i="13"/>
  <c r="J35" i="10"/>
  <c r="C138" i="48"/>
  <c r="F18" i="14"/>
  <c r="I229" i="48"/>
  <c r="O237" i="48"/>
  <c r="I21" i="14"/>
  <c r="C118" i="62"/>
  <c r="E91" i="13"/>
  <c r="E3" i="48"/>
  <c r="R16" i="48"/>
  <c r="E16" i="48" s="1"/>
  <c r="H33" i="61"/>
  <c r="K196" i="48"/>
  <c r="J38" i="62"/>
  <c r="E71" i="62"/>
  <c r="K235" i="48"/>
  <c r="R227" i="48"/>
  <c r="E227" i="48" s="1"/>
  <c r="I136" i="62"/>
  <c r="G230" i="48"/>
  <c r="R230" i="48"/>
  <c r="I166" i="62"/>
  <c r="D177" i="48"/>
  <c r="D178" i="48" s="1"/>
  <c r="V178" i="48" s="1"/>
  <c r="M156" i="48"/>
  <c r="E69" i="13"/>
  <c r="R77" i="13"/>
  <c r="E15" i="13"/>
  <c r="R175" i="13"/>
  <c r="E175" i="13" s="1"/>
  <c r="K117" i="48"/>
  <c r="P118" i="48"/>
  <c r="K118" i="48" s="1"/>
  <c r="M117" i="62"/>
  <c r="Q118" i="62"/>
  <c r="M118" i="62" s="1"/>
  <c r="J198" i="48"/>
  <c r="G173" i="62"/>
  <c r="I66" i="61"/>
  <c r="J66" i="61"/>
  <c r="E32" i="48"/>
  <c r="D137" i="62"/>
  <c r="D138" i="62" s="1"/>
  <c r="Q38" i="13"/>
  <c r="M38" i="13" s="1"/>
  <c r="M37" i="13"/>
  <c r="R167" i="62"/>
  <c r="E167" i="62" s="1"/>
  <c r="E7" i="62"/>
  <c r="D166" i="62"/>
  <c r="M19" i="14" l="1"/>
  <c r="N19" i="14"/>
  <c r="M18" i="14"/>
  <c r="I138" i="13"/>
  <c r="G18" i="48"/>
  <c r="O29" i="14"/>
  <c r="E73" i="124"/>
  <c r="E234" i="48"/>
  <c r="E171" i="62"/>
  <c r="G176" i="13"/>
  <c r="N20" i="14"/>
  <c r="D118" i="48"/>
  <c r="V118" i="48" s="1"/>
  <c r="D18" i="62"/>
  <c r="D177" i="13"/>
  <c r="F86" i="124"/>
  <c r="E225" i="48"/>
  <c r="R176" i="62"/>
  <c r="G38" i="62"/>
  <c r="D18" i="14"/>
  <c r="E224" i="48"/>
  <c r="E96" i="13"/>
  <c r="M218" i="48"/>
  <c r="D38" i="62"/>
  <c r="G18" i="13"/>
  <c r="F178" i="62"/>
  <c r="I178" i="48"/>
  <c r="M17" i="14"/>
  <c r="Q178" i="62"/>
  <c r="M177" i="62"/>
  <c r="D158" i="62"/>
  <c r="E17" i="48"/>
  <c r="R18" i="48"/>
  <c r="E18" i="48" s="1"/>
  <c r="D38" i="13"/>
  <c r="E156" i="62"/>
  <c r="E36" i="124"/>
  <c r="R177" i="13"/>
  <c r="E169" i="13"/>
  <c r="N24" i="14"/>
  <c r="P23" i="14"/>
  <c r="K38" i="13"/>
  <c r="I118" i="13"/>
  <c r="H178" i="13"/>
  <c r="E136" i="13"/>
  <c r="E230" i="48"/>
  <c r="P15" i="14"/>
  <c r="I58" i="13"/>
  <c r="D176" i="13"/>
  <c r="D178" i="13" s="1"/>
  <c r="K38" i="62"/>
  <c r="R18" i="13"/>
  <c r="E18" i="13" s="1"/>
  <c r="E17" i="13"/>
  <c r="H98" i="124"/>
  <c r="D98" i="124"/>
  <c r="F98" i="124"/>
  <c r="G98" i="124" s="1"/>
  <c r="E229" i="48"/>
  <c r="R237" i="48"/>
  <c r="R138" i="13"/>
  <c r="E138" i="13" s="1"/>
  <c r="E137" i="13"/>
  <c r="R98" i="62"/>
  <c r="E98" i="62" s="1"/>
  <c r="E97" i="62"/>
  <c r="I58" i="62"/>
  <c r="E37" i="13"/>
  <c r="E157" i="48"/>
  <c r="R158" i="48"/>
  <c r="E158" i="48" s="1"/>
  <c r="C178" i="62"/>
  <c r="E56" i="62"/>
  <c r="E97" i="48"/>
  <c r="R98" i="48"/>
  <c r="E98" i="48" s="1"/>
  <c r="R118" i="13"/>
  <c r="E117" i="13"/>
  <c r="K177" i="13"/>
  <c r="P178" i="13"/>
  <c r="K178" i="13" s="1"/>
  <c r="R18" i="62"/>
  <c r="E17" i="62"/>
  <c r="H22" i="124"/>
  <c r="D177" i="62"/>
  <c r="M236" i="48"/>
  <c r="K198" i="48"/>
  <c r="E166" i="13"/>
  <c r="Q238" i="48"/>
  <c r="M238" i="48" s="1"/>
  <c r="M237" i="48"/>
  <c r="R138" i="62"/>
  <c r="E138" i="62" s="1"/>
  <c r="E137" i="62"/>
  <c r="J20" i="14"/>
  <c r="R98" i="13"/>
  <c r="E98" i="13" s="1"/>
  <c r="E97" i="13"/>
  <c r="E56" i="13"/>
  <c r="H178" i="62"/>
  <c r="G158" i="13"/>
  <c r="F49" i="124"/>
  <c r="G49" i="124" s="1"/>
  <c r="E177" i="48"/>
  <c r="R178" i="48"/>
  <c r="E178" i="48" s="1"/>
  <c r="G178" i="48"/>
  <c r="D29" i="14"/>
  <c r="N29" i="14"/>
  <c r="P29" i="14" s="1"/>
  <c r="G19" i="124"/>
  <c r="M20" i="14"/>
  <c r="G58" i="62"/>
  <c r="R177" i="62"/>
  <c r="E169" i="62"/>
  <c r="E217" i="48"/>
  <c r="R218" i="48"/>
  <c r="E218" i="48" s="1"/>
  <c r="J21" i="14"/>
  <c r="E197" i="48"/>
  <c r="R198" i="48"/>
  <c r="E198" i="48" s="1"/>
  <c r="E157" i="13"/>
  <c r="R158" i="13"/>
  <c r="G22" i="124"/>
  <c r="O19" i="14"/>
  <c r="O22" i="14"/>
  <c r="N238" i="48"/>
  <c r="G236" i="48"/>
  <c r="E136" i="48"/>
  <c r="I18" i="48"/>
  <c r="E56" i="48"/>
  <c r="D49" i="124"/>
  <c r="G21" i="14"/>
  <c r="G22" i="14"/>
  <c r="E167" i="13"/>
  <c r="E168" i="13"/>
  <c r="E168" i="62"/>
  <c r="E76" i="48"/>
  <c r="K176" i="62"/>
  <c r="E216" i="48"/>
  <c r="G24" i="14"/>
  <c r="J238" i="48"/>
  <c r="E96" i="62"/>
  <c r="E223" i="48"/>
  <c r="R236" i="48"/>
  <c r="E236" i="48" s="1"/>
  <c r="J178" i="13"/>
  <c r="R38" i="62"/>
  <c r="E37" i="62"/>
  <c r="E170" i="62"/>
  <c r="I158" i="48"/>
  <c r="M18" i="13"/>
  <c r="H86" i="124"/>
  <c r="E173" i="13"/>
  <c r="M21" i="14"/>
  <c r="V35" i="10"/>
  <c r="G218" i="48"/>
  <c r="E166" i="62"/>
  <c r="O21" i="14"/>
  <c r="R118" i="48"/>
  <c r="E118" i="48" s="1"/>
  <c r="E116" i="48"/>
  <c r="E57" i="48"/>
  <c r="R58" i="48"/>
  <c r="R78" i="48"/>
  <c r="E78" i="48" s="1"/>
  <c r="E77" i="48"/>
  <c r="L178" i="62"/>
  <c r="K78" i="13"/>
  <c r="I177" i="62"/>
  <c r="O178" i="62"/>
  <c r="I178" i="62" s="1"/>
  <c r="R38" i="48"/>
  <c r="E38" i="48" s="1"/>
  <c r="E37" i="48"/>
  <c r="K138" i="13"/>
  <c r="M158" i="62"/>
  <c r="R58" i="62"/>
  <c r="E58" i="62" s="1"/>
  <c r="E57" i="62"/>
  <c r="E16" i="13"/>
  <c r="E78" i="62"/>
  <c r="J18" i="14"/>
  <c r="E232" i="48"/>
  <c r="K78" i="62"/>
  <c r="E175" i="62"/>
  <c r="E116" i="13"/>
  <c r="E172" i="13"/>
  <c r="P238" i="48"/>
  <c r="K236" i="48"/>
  <c r="R78" i="62"/>
  <c r="E77" i="62"/>
  <c r="E176" i="48"/>
  <c r="E174" i="13"/>
  <c r="E157" i="62"/>
  <c r="R158" i="62"/>
  <c r="R176" i="13"/>
  <c r="E163" i="13"/>
  <c r="E96" i="48"/>
  <c r="E117" i="48"/>
  <c r="C178" i="13"/>
  <c r="D158" i="13"/>
  <c r="I237" i="48"/>
  <c r="H238" i="48"/>
  <c r="F238" i="48"/>
  <c r="O178" i="13"/>
  <c r="I177" i="13"/>
  <c r="N18" i="14"/>
  <c r="N22" i="14"/>
  <c r="P16" i="14"/>
  <c r="P20" i="14" s="1"/>
  <c r="R38" i="13"/>
  <c r="E38" i="13" s="1"/>
  <c r="E36" i="13"/>
  <c r="E228" i="48"/>
  <c r="D86" i="124"/>
  <c r="G86" i="124" s="1"/>
  <c r="E36" i="62"/>
  <c r="K138" i="62"/>
  <c r="K138" i="48"/>
  <c r="Q178" i="13"/>
  <c r="M178" i="13" s="1"/>
  <c r="M177" i="13"/>
  <c r="E163" i="62"/>
  <c r="D176" i="62"/>
  <c r="E176" i="62" s="1"/>
  <c r="E235" i="48"/>
  <c r="R58" i="13"/>
  <c r="E58" i="13" s="1"/>
  <c r="E57" i="13"/>
  <c r="D236" i="48"/>
  <c r="G78" i="13"/>
  <c r="D237" i="48"/>
  <c r="D238" i="48" s="1"/>
  <c r="N17" i="14"/>
  <c r="D118" i="13"/>
  <c r="D78" i="13"/>
  <c r="I176" i="62"/>
  <c r="R118" i="62"/>
  <c r="E118" i="62" s="1"/>
  <c r="E117" i="62"/>
  <c r="K177" i="62"/>
  <c r="P178" i="62"/>
  <c r="K178" i="62" s="1"/>
  <c r="M138" i="62"/>
  <c r="H49" i="124"/>
  <c r="J24" i="14"/>
  <c r="G177" i="13"/>
  <c r="N178" i="13"/>
  <c r="G178" i="13" s="1"/>
  <c r="R78" i="13"/>
  <c r="E77" i="13"/>
  <c r="O238" i="48"/>
  <c r="G237" i="48"/>
  <c r="M198" i="48"/>
  <c r="P17" i="14"/>
  <c r="P19" i="14"/>
  <c r="E137" i="48"/>
  <c r="D138" i="48"/>
  <c r="V138" i="48" s="1"/>
  <c r="K176" i="13"/>
  <c r="K158" i="13"/>
  <c r="K38" i="48"/>
  <c r="D58" i="48"/>
  <c r="V58" i="48" s="1"/>
  <c r="E231" i="48"/>
  <c r="E170" i="13"/>
  <c r="I118" i="48"/>
  <c r="N178" i="62"/>
  <c r="G178" i="62" s="1"/>
  <c r="G177" i="62"/>
  <c r="E18" i="62" l="1"/>
  <c r="E158" i="62"/>
  <c r="P24" i="14"/>
  <c r="E118" i="13"/>
  <c r="E176" i="13"/>
  <c r="E38" i="62"/>
  <c r="K238" i="48"/>
  <c r="I238" i="48"/>
  <c r="E237" i="48"/>
  <c r="R238" i="48"/>
  <c r="E238" i="48" s="1"/>
  <c r="R178" i="13"/>
  <c r="E178" i="13" s="1"/>
  <c r="E177" i="13"/>
  <c r="G238" i="48"/>
  <c r="E177" i="62"/>
  <c r="R178" i="62"/>
  <c r="E58" i="48"/>
  <c r="P21" i="14"/>
  <c r="P22" i="14"/>
  <c r="E78" i="13"/>
  <c r="E138" i="48"/>
  <c r="P18" i="14"/>
  <c r="E158" i="13"/>
  <c r="D178" i="62"/>
  <c r="I178" i="13"/>
  <c r="M178" i="62"/>
  <c r="E178" i="62" l="1"/>
</calcChain>
</file>

<file path=xl/sharedStrings.xml><?xml version="1.0" encoding="utf-8"?>
<sst xmlns="http://schemas.openxmlformats.org/spreadsheetml/2006/main" count="4694" uniqueCount="835">
  <si>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</si>
  <si>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</si>
  <si>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</si>
  <si>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</si>
  <si>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</si>
  <si>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</si>
  <si>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</si>
  <si>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</si>
  <si>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</si>
  <si>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</si>
  <si>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</si>
  <si>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</si>
  <si>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</si>
  <si>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</si>
  <si>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</si>
  <si>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</si>
  <si>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</si>
  <si>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</si>
  <si>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</si>
  <si>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</si>
  <si>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</si>
  <si>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</si>
  <si>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</si>
  <si>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</si>
  <si>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</si>
  <si>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</si>
  <si>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</si>
  <si>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</si>
  <si>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</si>
  <si>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</si>
  <si>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</si>
  <si>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</si>
  <si>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</si>
  <si>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</si>
  <si>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</si>
  <si>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</si>
  <si>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</si>
  <si>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</si>
  <si>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</si>
  <si>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</si>
  <si>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</si>
  <si>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</si>
  <si>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</si>
  <si>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</si>
  <si>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</si>
  <si>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</si>
  <si>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</si>
  <si>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</si>
  <si>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</si>
  <si>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</si>
  <si>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</si>
  <si>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</si>
  <si>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</si>
  <si>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</si>
  <si>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</si>
  <si>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</si>
  <si>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</si>
  <si>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</si>
  <si>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</si>
  <si>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</si>
  <si>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</si>
  <si>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</si>
  <si>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</si>
  <si>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</si>
  <si>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</si>
  <si>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</si>
  <si>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</si>
  <si>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</si>
  <si>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</si>
  <si>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</si>
  <si>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</si>
  <si>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</si>
  <si>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</si>
  <si>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</si>
  <si>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</si>
  <si>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</si>
  <si>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</si>
  <si>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</si>
  <si>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</si>
  <si>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</si>
  <si>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</si>
  <si>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</si>
  <si>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</si>
  <si>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</si>
  <si>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</si>
  <si>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</si>
  <si>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</si>
  <si>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</si>
  <si>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</si>
  <si>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</si>
  <si>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</si>
  <si>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</si>
  <si>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</si>
  <si>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</si>
  <si>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</si>
  <si>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</si>
  <si>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</si>
  <si>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</si>
  <si>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</si>
  <si>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</si>
  <si>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</si>
  <si>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</si>
  <si>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</si>
  <si>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</si>
  <si>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</si>
  <si>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</si>
  <si>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</si>
  <si>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</si>
  <si>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</si>
  <si>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</si>
  <si>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</si>
  <si>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</si>
  <si>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</si>
  <si>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</si>
  <si>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</si>
  <si>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</si>
  <si>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</si>
  <si>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</si>
  <si>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</si>
  <si>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</si>
  <si>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</si>
  <si>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</si>
  <si>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</si>
  <si>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</si>
  <si>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</si>
  <si>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</si>
  <si>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</si>
  <si>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</si>
  <si>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</si>
  <si>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</si>
  <si>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</si>
  <si>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</si>
  <si>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</si>
  <si>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</si>
  <si>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</si>
  <si>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</si>
  <si>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</si>
  <si>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</si>
  <si>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</si>
  <si>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</si>
  <si>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</si>
  <si>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</si>
  <si>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</si>
  <si>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</si>
  <si>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</si>
  <si>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</si>
  <si>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</si>
  <si>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</si>
  <si>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</si>
  <si>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</si>
  <si>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</si>
  <si>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</si>
  <si>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</si>
  <si>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</si>
  <si>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</si>
  <si>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</si>
  <si>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</si>
  <si>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</si>
  <si>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</si>
  <si>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</si>
  <si>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</si>
  <si>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</si>
  <si>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</si>
  <si>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</si>
  <si>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</si>
  <si>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</si>
  <si>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</si>
  <si>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</si>
  <si>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</si>
  <si>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</si>
  <si>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</si>
  <si>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</si>
  <si>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</si>
  <si>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</si>
  <si>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</si>
  <si>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</si>
  <si>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</si>
  <si>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</si>
  <si>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</si>
  <si>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</si>
  <si>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</si>
  <si>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</si>
  <si>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</si>
  <si>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</si>
  <si>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</si>
  <si>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</si>
  <si>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</si>
  <si>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</si>
  <si>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</si>
  <si>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</si>
  <si>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</si>
  <si>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</si>
  <si>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</si>
  <si>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</si>
  <si>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</si>
  <si>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</si>
  <si>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</si>
  <si>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</si>
  <si>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</si>
  <si>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</si>
  <si>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</si>
  <si>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</si>
  <si>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</si>
  <si>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</si>
  <si>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</si>
  <si>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</si>
  <si>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</si>
  <si>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</si>
  <si>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</si>
  <si>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</si>
  <si>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</si>
  <si>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</si>
  <si>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</si>
  <si>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</si>
  <si>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</si>
  <si>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</si>
  <si>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</si>
  <si>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</si>
  <si>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</si>
  <si>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</si>
  <si>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</si>
  <si>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</si>
  <si>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</si>
  <si>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</si>
  <si>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</si>
  <si>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</si>
  <si>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</si>
  <si>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</si>
  <si>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</si>
  <si>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</si>
  <si>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</si>
  <si>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</si>
  <si>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</si>
  <si>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</si>
  <si>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</si>
  <si>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</si>
  <si>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</si>
  <si>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</si>
  <si>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</si>
  <si>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</si>
  <si>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</si>
  <si>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</si>
  <si>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</si>
  <si>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</si>
  <si>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</si>
  <si>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</si>
  <si>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</si>
  <si>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</si>
  <si>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</si>
  <si>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</si>
  <si>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</si>
  <si>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</si>
  <si>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</si>
  <si>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</si>
  <si>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</si>
  <si>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</si>
  <si>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</si>
  <si>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</si>
  <si>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</si>
  <si>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</si>
  <si>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</si>
  <si>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</si>
  <si>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</si>
  <si>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</si>
  <si>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</si>
  <si>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</si>
  <si>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</si>
  <si>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</si>
  <si>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</si>
  <si>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</si>
  <si>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</si>
  <si>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</si>
  <si>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</si>
  <si>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</si>
  <si>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</si>
  <si>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</si>
  <si>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</si>
  <si>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</si>
  <si>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</si>
  <si>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</si>
  <si>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</si>
  <si>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</si>
  <si>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</si>
  <si>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</si>
  <si>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</si>
  <si>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</si>
  <si>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</si>
  <si>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</si>
  <si>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</si>
  <si>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</si>
  <si>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</si>
  <si>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</si>
  <si>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</si>
  <si>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</si>
  <si>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</si>
  <si>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</si>
  <si>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</si>
  <si>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</si>
  <si>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</si>
  <si>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</si>
  <si>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</si>
  <si>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</si>
  <si>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</si>
  <si>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</si>
  <si>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</si>
  <si>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</si>
  <si>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</si>
  <si>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</si>
  <si>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</si>
  <si>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</si>
  <si>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</si>
  <si>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</si>
  <si>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</si>
  <si>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</si>
  <si>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</si>
  <si>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</si>
  <si>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</si>
  <si>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</si>
  <si>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</si>
  <si>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</si>
  <si>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</si>
  <si>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</si>
  <si>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</si>
  <si>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</si>
  <si>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</si>
  <si>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</si>
  <si>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</si>
  <si>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</si>
  <si>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</si>
  <si>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</si>
  <si>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</si>
  <si>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</si>
  <si>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</si>
  <si>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</si>
  <si>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</si>
  <si>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</si>
  <si>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</si>
  <si>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</si>
  <si>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</si>
  <si>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</si>
  <si>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</si>
  <si>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</si>
  <si>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</si>
  <si>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</si>
  <si>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</si>
  <si>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</si>
  <si>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</si>
  <si>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</si>
  <si>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</si>
  <si>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</si>
  <si>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</si>
  <si>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</si>
  <si>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</si>
  <si>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</si>
  <si>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</si>
  <si>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</si>
  <si>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</si>
  <si>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</si>
  <si>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</si>
  <si>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</si>
  <si>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</si>
  <si>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</si>
  <si>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</si>
  <si>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</si>
  <si>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</si>
  <si>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</si>
  <si>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</si>
  <si>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</si>
  <si>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</si>
  <si>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</si>
  <si>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</si>
  <si>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</si>
  <si>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</si>
  <si>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</si>
  <si>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</si>
  <si>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</si>
  <si>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</si>
  <si>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</si>
  <si>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</si>
  <si>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</si>
  <si>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</si>
  <si>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</si>
  <si>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</si>
  <si>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</si>
  <si>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</si>
  <si>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</si>
  <si>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</si>
  <si>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</si>
  <si>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</si>
  <si>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</si>
  <si>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</si>
  <si>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</si>
  <si>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</si>
  <si>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</si>
  <si>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</si>
  <si>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</si>
  <si>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</si>
  <si>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</si>
  <si>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%Diff</t>
  </si>
  <si>
    <t>NCDOT 2018 reported VMT</t>
  </si>
  <si>
    <t>*Only populated if 2018 run</t>
  </si>
  <si>
    <t>HBW1</t>
  </si>
  <si>
    <t>HBW2</t>
  </si>
  <si>
    <t>HBW3</t>
  </si>
  <si>
    <t>HBW4</t>
  </si>
  <si>
    <t>HBS1</t>
  </si>
  <si>
    <t>HBS2</t>
  </si>
  <si>
    <t>HBS3</t>
  </si>
  <si>
    <t>HBS4</t>
  </si>
  <si>
    <t>HBO1</t>
  </si>
  <si>
    <t>HBO2</t>
  </si>
  <si>
    <t>HBO3</t>
  </si>
  <si>
    <t>HBO4</t>
  </si>
  <si>
    <t xml:space="preserve"> ATL Min</t>
  </si>
  <si>
    <t>NIGHThotHOTCOM</t>
  </si>
  <si>
    <t xml:space="preserve"> ATL Miles</t>
  </si>
  <si>
    <t>NIGHThotHOTPOOL3</t>
  </si>
  <si>
    <t>NIGHThotHOTPOOL2</t>
  </si>
  <si>
    <t>NIGHThotHOTSOV</t>
  </si>
  <si>
    <t>NIGHThotHTK</t>
  </si>
  <si>
    <t>NIGHThotMTK</t>
  </si>
  <si>
    <t>NIGHThotCOM</t>
  </si>
  <si>
    <t>NIGHThotPool3</t>
  </si>
  <si>
    <t>NIGHThotPool2</t>
  </si>
  <si>
    <t>NIGHThotSOV</t>
  </si>
  <si>
    <t>MIDDAYhotHOTCOM</t>
  </si>
  <si>
    <t>MIDDAYhotHOTPOOL3</t>
  </si>
  <si>
    <t>MIDDAYhotHOTPOOL2</t>
  </si>
  <si>
    <t>MIDDAYhotHOTSOV</t>
  </si>
  <si>
    <t>MIDDAYhotHTK</t>
  </si>
  <si>
    <t>MIDDAYhotMTK</t>
  </si>
  <si>
    <t>MIDDAYhotCOM</t>
  </si>
  <si>
    <t>MIDDAYhotPool3</t>
  </si>
  <si>
    <t>MIDDAYhotPool2</t>
  </si>
  <si>
    <t>MIDDAYhotSOV</t>
  </si>
  <si>
    <t>PMPeakhotHOTCOM</t>
  </si>
  <si>
    <t>PMPeakhotHOTPOOL3</t>
  </si>
  <si>
    <t>PMPeakhotHOTPOOL2</t>
  </si>
  <si>
    <t>PMPeakhotHOTSOV</t>
  </si>
  <si>
    <t>PMPeakhotHTK</t>
  </si>
  <si>
    <t>PMPeakhotMTK</t>
  </si>
  <si>
    <t>PMPeakhotCOM</t>
  </si>
  <si>
    <t>PMPeakhotPool3</t>
  </si>
  <si>
    <t>PMPeakhotPool2</t>
  </si>
  <si>
    <t>PMPeakhotSOV</t>
  </si>
  <si>
    <t>AMPeakhotHOTCOM</t>
  </si>
  <si>
    <t>AMPeakhotHOTPOOL3</t>
  </si>
  <si>
    <t>AMPeakhotHOTPOOL2</t>
  </si>
  <si>
    <t>AMPeakhotHOTSOV</t>
  </si>
  <si>
    <t>AMPeakhotHTK</t>
  </si>
  <si>
    <t>AMPeakhotMTK</t>
  </si>
  <si>
    <t>AMPeakhotCOM</t>
  </si>
  <si>
    <t>AMPeakhotPool3</t>
  </si>
  <si>
    <t>AMPeakhotPool2</t>
  </si>
  <si>
    <t>AMPeakhotSOV</t>
  </si>
  <si>
    <t>AVGTourTT_AP</t>
  </si>
  <si>
    <t>AVGTourTT_PA</t>
  </si>
  <si>
    <t>PURP</t>
  </si>
  <si>
    <t>Bike</t>
  </si>
  <si>
    <t>HBU Offpeak</t>
  </si>
  <si>
    <t>Walk</t>
  </si>
  <si>
    <t>DropOff-</t>
  </si>
  <si>
    <t>Dr-Bus</t>
  </si>
  <si>
    <t>Dr-Premi</t>
  </si>
  <si>
    <t>Wk-Bus</t>
  </si>
  <si>
    <t>Wk-Premi</t>
  </si>
  <si>
    <t>Carpool</t>
  </si>
  <si>
    <t>Drive Al</t>
  </si>
  <si>
    <t>HBU Peak</t>
  </si>
  <si>
    <t>NHB Offpeak</t>
  </si>
  <si>
    <t>NHB Peak</t>
  </si>
  <si>
    <t>HBO Offpeak</t>
  </si>
  <si>
    <t>HBO Peak</t>
  </si>
  <si>
    <t>HBW Offpeak</t>
  </si>
  <si>
    <t>HBW Peak</t>
  </si>
  <si>
    <t>IntraTrips</t>
  </si>
  <si>
    <t>Mode</t>
  </si>
  <si>
    <t>Purpose_TOD</t>
  </si>
  <si>
    <t>Pool3</t>
  </si>
  <si>
    <t>Pool2</t>
  </si>
  <si>
    <t>TOD</t>
  </si>
  <si>
    <t>[170+]</t>
  </si>
  <si>
    <t>[160_170]</t>
  </si>
  <si>
    <t>[150_160]</t>
  </si>
  <si>
    <t>[140_150]</t>
  </si>
  <si>
    <t>[130_140]</t>
  </si>
  <si>
    <t>[120_130]</t>
  </si>
  <si>
    <t>[110_120]</t>
  </si>
  <si>
    <t>[100_110]</t>
  </si>
  <si>
    <t>[90_100]</t>
  </si>
  <si>
    <t>[80_90]</t>
  </si>
  <si>
    <t>[70_80]</t>
  </si>
  <si>
    <t>[60_70]</t>
  </si>
  <si>
    <t>[50_60]</t>
  </si>
  <si>
    <t>[40_50]</t>
  </si>
  <si>
    <t>[30_40]</t>
  </si>
  <si>
    <t>[20_30]</t>
  </si>
  <si>
    <t>[10_20]</t>
  </si>
  <si>
    <t>[0_10]</t>
  </si>
  <si>
    <t>TimeDistr</t>
  </si>
  <si>
    <t>CNTMCSQ</t>
  </si>
  <si>
    <t>AssnVol</t>
  </si>
  <si>
    <t>CALIB18</t>
  </si>
  <si>
    <t>CNTFLAG</t>
  </si>
  <si>
    <t>COATFUN</t>
  </si>
  <si>
    <t>ORDER</t>
  </si>
  <si>
    <t>ATFUN</t>
  </si>
  <si>
    <t>CenConn</t>
  </si>
  <si>
    <t>Resid</t>
  </si>
  <si>
    <t>Comm</t>
  </si>
  <si>
    <t>Cen Conn</t>
  </si>
  <si>
    <t>HO Acc 3+</t>
  </si>
  <si>
    <t>HO Acc 2+</t>
  </si>
  <si>
    <t>HOT 3+</t>
  </si>
  <si>
    <t>HOT 2+</t>
  </si>
  <si>
    <t>HOV 3+</t>
  </si>
  <si>
    <t>HOV 2+</t>
  </si>
  <si>
    <t>Frwy Ramp</t>
  </si>
  <si>
    <t>Ramp</t>
  </si>
  <si>
    <t>Collector</t>
  </si>
  <si>
    <t>Minor Tfare</t>
  </si>
  <si>
    <t>Major Tfare</t>
  </si>
  <si>
    <t>Maj Class 2</t>
  </si>
  <si>
    <t>ExpWay</t>
  </si>
  <si>
    <t>Commercial</t>
  </si>
  <si>
    <t>Residential</t>
  </si>
  <si>
    <t>CBD Fringe</t>
  </si>
  <si>
    <t>CBD</t>
  </si>
  <si>
    <t>91LR</t>
  </si>
  <si>
    <t>91CR</t>
  </si>
  <si>
    <t>91CM</t>
  </si>
  <si>
    <t>91MR</t>
  </si>
  <si>
    <t>91PR</t>
  </si>
  <si>
    <t>91IR</t>
  </si>
  <si>
    <t>91HO</t>
  </si>
  <si>
    <t>91LU</t>
  </si>
  <si>
    <t>91CU</t>
  </si>
  <si>
    <t>91MU</t>
  </si>
  <si>
    <t>91PU</t>
  </si>
  <si>
    <t>91FU</t>
  </si>
  <si>
    <t>91IU</t>
  </si>
  <si>
    <t>57LR</t>
  </si>
  <si>
    <t>57CR</t>
  </si>
  <si>
    <t>57CM</t>
  </si>
  <si>
    <t>57MR</t>
  </si>
  <si>
    <t>57PR</t>
  </si>
  <si>
    <t>57IR</t>
  </si>
  <si>
    <t>57HO</t>
  </si>
  <si>
    <t>57LU</t>
  </si>
  <si>
    <t>57CU</t>
  </si>
  <si>
    <t>57MU</t>
  </si>
  <si>
    <t>57PU</t>
  </si>
  <si>
    <t>57FU</t>
  </si>
  <si>
    <t>57IU</t>
  </si>
  <si>
    <t>179LR</t>
  </si>
  <si>
    <t>179CR</t>
  </si>
  <si>
    <t>179CM</t>
  </si>
  <si>
    <t>179MR</t>
  </si>
  <si>
    <t>179PR</t>
  </si>
  <si>
    <t>179IR</t>
  </si>
  <si>
    <t>179HO</t>
  </si>
  <si>
    <t>179LU</t>
  </si>
  <si>
    <t>179CU</t>
  </si>
  <si>
    <t>179MU</t>
  </si>
  <si>
    <t>179PU</t>
  </si>
  <si>
    <t>179FU</t>
  </si>
  <si>
    <t>179IU</t>
  </si>
  <si>
    <t>167LR</t>
  </si>
  <si>
    <t>167CR</t>
  </si>
  <si>
    <t>167CM</t>
  </si>
  <si>
    <t>167MR</t>
  </si>
  <si>
    <t>167PR</t>
  </si>
  <si>
    <t>167IR</t>
  </si>
  <si>
    <t>167HO</t>
  </si>
  <si>
    <t>167LU</t>
  </si>
  <si>
    <t>167CU</t>
  </si>
  <si>
    <t>167MU</t>
  </si>
  <si>
    <t>167PU</t>
  </si>
  <si>
    <t>167FU</t>
  </si>
  <si>
    <t>167IU</t>
  </si>
  <si>
    <t>159LR</t>
  </si>
  <si>
    <t>159CR</t>
  </si>
  <si>
    <t>159CM</t>
  </si>
  <si>
    <t>159MR</t>
  </si>
  <si>
    <t>159PR</t>
  </si>
  <si>
    <t>159IR</t>
  </si>
  <si>
    <t>159HO</t>
  </si>
  <si>
    <t>159LU</t>
  </si>
  <si>
    <t>159CU</t>
  </si>
  <si>
    <t>159MU</t>
  </si>
  <si>
    <t>159PU</t>
  </si>
  <si>
    <t>159FU</t>
  </si>
  <si>
    <t>159IU</t>
  </si>
  <si>
    <t>119LR</t>
  </si>
  <si>
    <t>119CR</t>
  </si>
  <si>
    <t>119CM</t>
  </si>
  <si>
    <t>119MR</t>
  </si>
  <si>
    <t>119PR</t>
  </si>
  <si>
    <t>119IR</t>
  </si>
  <si>
    <t>119HO</t>
  </si>
  <si>
    <t>119LU</t>
  </si>
  <si>
    <t>119CU</t>
  </si>
  <si>
    <t>119MU</t>
  </si>
  <si>
    <t>119PU</t>
  </si>
  <si>
    <t>119FU</t>
  </si>
  <si>
    <t>119IU</t>
  </si>
  <si>
    <t>109LR</t>
  </si>
  <si>
    <t>109CR</t>
  </si>
  <si>
    <t>109CM</t>
  </si>
  <si>
    <t>109MR</t>
  </si>
  <si>
    <t>109PR</t>
  </si>
  <si>
    <t>109IR</t>
  </si>
  <si>
    <t>109HO</t>
  </si>
  <si>
    <t>109LU</t>
  </si>
  <si>
    <t>109CU</t>
  </si>
  <si>
    <t>109MU</t>
  </si>
  <si>
    <t>109PU</t>
  </si>
  <si>
    <t>109FU</t>
  </si>
  <si>
    <t>109IU</t>
  </si>
  <si>
    <t>97LR</t>
  </si>
  <si>
    <t>97CR</t>
  </si>
  <si>
    <t>97CM</t>
  </si>
  <si>
    <t>97MR</t>
  </si>
  <si>
    <t>97PR</t>
  </si>
  <si>
    <t>97IR</t>
  </si>
  <si>
    <t>97HO</t>
  </si>
  <si>
    <t>97LU</t>
  </si>
  <si>
    <t>97CU</t>
  </si>
  <si>
    <t>97MU</t>
  </si>
  <si>
    <t>97PU</t>
  </si>
  <si>
    <t>97FU</t>
  </si>
  <si>
    <t>97IU</t>
  </si>
  <si>
    <t>71LR</t>
  </si>
  <si>
    <t>71CR</t>
  </si>
  <si>
    <t>71CM</t>
  </si>
  <si>
    <t>71MR</t>
  </si>
  <si>
    <t>71PR</t>
  </si>
  <si>
    <t>71IR</t>
  </si>
  <si>
    <t>71HO</t>
  </si>
  <si>
    <t>71LU</t>
  </si>
  <si>
    <t>71CU</t>
  </si>
  <si>
    <t>71MU</t>
  </si>
  <si>
    <t>71PU</t>
  </si>
  <si>
    <t>71FU</t>
  </si>
  <si>
    <t>71IU</t>
  </si>
  <si>
    <t>45LR</t>
  </si>
  <si>
    <t>45CR</t>
  </si>
  <si>
    <t>45CM</t>
  </si>
  <si>
    <t>45MR</t>
  </si>
  <si>
    <t>45PR</t>
  </si>
  <si>
    <t>45IR</t>
  </si>
  <si>
    <t>45HO</t>
  </si>
  <si>
    <t>45LU</t>
  </si>
  <si>
    <t>45CU</t>
  </si>
  <si>
    <t>45MU</t>
  </si>
  <si>
    <t>45PU</t>
  </si>
  <si>
    <t>45FU</t>
  </si>
  <si>
    <t>45IU</t>
  </si>
  <si>
    <t>25LR</t>
  </si>
  <si>
    <t>25CR</t>
  </si>
  <si>
    <t>25CM</t>
  </si>
  <si>
    <t>25MR</t>
  </si>
  <si>
    <t>25PR</t>
  </si>
  <si>
    <t>25IR</t>
  </si>
  <si>
    <t>25HO</t>
  </si>
  <si>
    <t>25LU</t>
  </si>
  <si>
    <t>25CU</t>
  </si>
  <si>
    <t>25MU</t>
  </si>
  <si>
    <t>25PU</t>
  </si>
  <si>
    <t>25FU</t>
  </si>
  <si>
    <t>25IU</t>
  </si>
  <si>
    <t>TOT_VHT</t>
  </si>
  <si>
    <t>TOT_VMT</t>
  </si>
  <si>
    <t>VHT_NT</t>
  </si>
  <si>
    <t>VMT_NT</t>
  </si>
  <si>
    <t>VHT_MI</t>
  </si>
  <si>
    <t>VMT_MI</t>
  </si>
  <si>
    <t>VHT_PM</t>
  </si>
  <si>
    <t>VMT_PM</t>
  </si>
  <si>
    <t>VHT_AM</t>
  </si>
  <si>
    <t>VMT_AM</t>
  </si>
  <si>
    <t>Length</t>
  </si>
  <si>
    <t>N TotAssn</t>
  </si>
  <si>
    <t>COUNTY</t>
  </si>
  <si>
    <t>FUNAQ</t>
  </si>
  <si>
    <t>Tot_Vol</t>
  </si>
  <si>
    <t>Scrln</t>
  </si>
  <si>
    <t>AP7Stops</t>
  </si>
  <si>
    <t>AP6Stops</t>
  </si>
  <si>
    <t>AP5Stops</t>
  </si>
  <si>
    <t>AP4Stops</t>
  </si>
  <si>
    <t>AP3Stops</t>
  </si>
  <si>
    <t>AP2Stops</t>
  </si>
  <si>
    <t>AP1Stops</t>
  </si>
  <si>
    <t>AP0Stops</t>
  </si>
  <si>
    <t>PA7Stops</t>
  </si>
  <si>
    <t>PA6Stops</t>
  </si>
  <si>
    <t>PA5Stops</t>
  </si>
  <si>
    <t>PA4Stops</t>
  </si>
  <si>
    <t>PA3Stops</t>
  </si>
  <si>
    <t>PA2Stops</t>
  </si>
  <si>
    <t>PA1Stops</t>
  </si>
  <si>
    <t>PA0Stops</t>
  </si>
  <si>
    <t>PAOP_APOP</t>
  </si>
  <si>
    <t>PAOP_APPK</t>
  </si>
  <si>
    <t>PAPK_APOP</t>
  </si>
  <si>
    <t>PAPK_APPK</t>
  </si>
  <si>
    <t>ST01_Statesville</t>
  </si>
  <si>
    <t>M01_Moorseville</t>
  </si>
  <si>
    <t>S03_Blue</t>
  </si>
  <si>
    <t>S02_Red</t>
  </si>
  <si>
    <t>S01_Green</t>
  </si>
  <si>
    <t>K08 Concord Charlotte Express</t>
  </si>
  <si>
    <t>K07 North Kannapolis( Brown)</t>
  </si>
  <si>
    <t>K06_Concord (Purple)</t>
  </si>
  <si>
    <t>K05 Lake Concord Rd (Green)</t>
  </si>
  <si>
    <t>K04 Concord (Orange)</t>
  </si>
  <si>
    <t>K03 Davidson Hwy (Yellow)</t>
  </si>
  <si>
    <t>K02 Kannapolis (Blue)</t>
  </si>
  <si>
    <t>K01 Kannapolis Mills (Red)</t>
  </si>
  <si>
    <t>G8_Hosp_Westfld</t>
  </si>
  <si>
    <t>G7_Highland</t>
  </si>
  <si>
    <t>G5_Edgewood</t>
  </si>
  <si>
    <t>G4_SouthYork</t>
  </si>
  <si>
    <t>G3_SouthMarietta</t>
  </si>
  <si>
    <t>G2_SouthNewHope</t>
  </si>
  <si>
    <t>60_Tyvola</t>
  </si>
  <si>
    <t>59_UNCC-Huntersville</t>
  </si>
  <si>
    <t>58_Pineville</t>
  </si>
  <si>
    <t>57_Archdale</t>
  </si>
  <si>
    <t>56_Arrowood</t>
  </si>
  <si>
    <t>55_Westinghouse</t>
  </si>
  <si>
    <t>54_URP_Concord Mills</t>
  </si>
  <si>
    <t>51_Pineville_Mathews</t>
  </si>
  <si>
    <t>50_URP / CIC</t>
  </si>
  <si>
    <t>43_Ballantyne</t>
  </si>
  <si>
    <t>42_Carowinds</t>
  </si>
  <si>
    <t>39_UNCC_Uptown</t>
  </si>
  <si>
    <t>34_Freedom</t>
  </si>
  <si>
    <t>30_Woodlawn Crosstown</t>
  </si>
  <si>
    <t>29_UNCC_Independence</t>
  </si>
  <si>
    <t>28_Fairview Rd</t>
  </si>
  <si>
    <t>27_Monroe Road</t>
  </si>
  <si>
    <t>26_Oaklawn</t>
  </si>
  <si>
    <t>24_NationsFord_LYNX</t>
  </si>
  <si>
    <t>23_Shamrock</t>
  </si>
  <si>
    <t>22_Graham</t>
  </si>
  <si>
    <t>21_Statesville Rd</t>
  </si>
  <si>
    <t>20_Queens</t>
  </si>
  <si>
    <t>19_Park Road</t>
  </si>
  <si>
    <t>18_Paw Creek - Rosa Parks Crosstown</t>
  </si>
  <si>
    <t>17_Commonwealth</t>
  </si>
  <si>
    <t>16_S Tryon</t>
  </si>
  <si>
    <t>15_Randolph</t>
  </si>
  <si>
    <t>14_Providence</t>
  </si>
  <si>
    <t>13_Nevins</t>
  </si>
  <si>
    <t>12_South Blvd</t>
  </si>
  <si>
    <t>11_N Tryon</t>
  </si>
  <si>
    <t>10_West Blvd</t>
  </si>
  <si>
    <t>09_Central_Lawyers</t>
  </si>
  <si>
    <t>08_Tuckaseegee</t>
  </si>
  <si>
    <t>07_Beatties Ford</t>
  </si>
  <si>
    <t>06_Kings</t>
  </si>
  <si>
    <t>05_Sprinter Airport</t>
  </si>
  <si>
    <t>04_Belmont</t>
  </si>
  <si>
    <t>03_Plaza</t>
  </si>
  <si>
    <t>02_Ashley Park-Scaleybark</t>
  </si>
  <si>
    <t>01_Mt Holly</t>
  </si>
  <si>
    <t>235_Goodwill Amay James</t>
  </si>
  <si>
    <t>222_Pence_Road</t>
  </si>
  <si>
    <t>221_EHarris_Idlewild</t>
  </si>
  <si>
    <t>211_HiddenValley</t>
  </si>
  <si>
    <t>99_VillageRider-Huntersville</t>
  </si>
  <si>
    <t>98_VillageRider-McCoy</t>
  </si>
  <si>
    <t>97_VillageRider-Cornelius</t>
  </si>
  <si>
    <t>88_Mountain Island X</t>
  </si>
  <si>
    <t>77_North Mecklenburg_X</t>
  </si>
  <si>
    <t>65_Matthews_X</t>
  </si>
  <si>
    <t>64_Independence_X</t>
  </si>
  <si>
    <t>62_Rea Road_X</t>
  </si>
  <si>
    <t>61_Arboretum_X</t>
  </si>
  <si>
    <t>53_Northlake Mall_X</t>
  </si>
  <si>
    <t>52_Idlewild_X</t>
  </si>
  <si>
    <t>48_Huntersville_X</t>
  </si>
  <si>
    <t>46_Harrisburg Rd X</t>
  </si>
  <si>
    <t>41_Steele Creek_X</t>
  </si>
  <si>
    <t>40_Albemarle_Rd_X</t>
  </si>
  <si>
    <t>85_Gastonia_X</t>
  </si>
  <si>
    <t>82_Rock Hill_X</t>
  </si>
  <si>
    <t>74_Union Co X</t>
  </si>
  <si>
    <t>102_Chrlt_StreetCar</t>
  </si>
  <si>
    <t>501_LYNX_Blue--Pineville-UNCC</t>
  </si>
  <si>
    <t>SortOrder</t>
  </si>
  <si>
    <t>NIG_VEHMIL</t>
  </si>
  <si>
    <t>PM_VEHMIL</t>
  </si>
  <si>
    <t>MID_VEHMIL</t>
  </si>
  <si>
    <t>AM_VEHMIL</t>
  </si>
  <si>
    <t>NIG_VEHRS</t>
  </si>
  <si>
    <t>PM_VEHRS</t>
  </si>
  <si>
    <t>MID_VEHRS</t>
  </si>
  <si>
    <t>AM_VEHRS</t>
  </si>
  <si>
    <t>NIGHT_TRIP</t>
  </si>
  <si>
    <t>PM_TRIPS</t>
  </si>
  <si>
    <t>MID_TRIPS</t>
  </si>
  <si>
    <t>AM_TRIPS</t>
  </si>
  <si>
    <t>OPBUSDO_PA</t>
  </si>
  <si>
    <t>OPPRMDO_PA</t>
  </si>
  <si>
    <t>PBUSDO_PAS</t>
  </si>
  <si>
    <t>PPRMDO_PAS</t>
  </si>
  <si>
    <t>OPBUSD_PAS</t>
  </si>
  <si>
    <t>OPPRMD_PAS</t>
  </si>
  <si>
    <t>OPBUSW_PAS</t>
  </si>
  <si>
    <t>OPPRMW_PAS</t>
  </si>
  <si>
    <t>PBUSD_PASS</t>
  </si>
  <si>
    <t>PPRMD_PASS</t>
  </si>
  <si>
    <t>PBUSW_PASS</t>
  </si>
  <si>
    <t>PPRMW_PASS</t>
  </si>
  <si>
    <t>PassDropOff</t>
  </si>
  <si>
    <t>PassDrive</t>
  </si>
  <si>
    <t>PassWalk</t>
  </si>
  <si>
    <t>PassBus</t>
  </si>
  <si>
    <t>PassPrem</t>
  </si>
  <si>
    <t>PassOffPeak</t>
  </si>
  <si>
    <t>PassPeak</t>
  </si>
  <si>
    <t>PASSMILE</t>
  </si>
  <si>
    <t>PASSHOUR</t>
  </si>
  <si>
    <t>PASS</t>
  </si>
  <si>
    <t>RTENAME</t>
  </si>
  <si>
    <t>TRACK</t>
  </si>
  <si>
    <t>MODE</t>
  </si>
  <si>
    <t>COMPANY</t>
  </si>
  <si>
    <t>LinksCount</t>
  </si>
  <si>
    <t>VolGrpID</t>
  </si>
  <si>
    <t>MRM22v2.0</t>
  </si>
  <si>
    <t>2024-33 STIP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</si>
</sst>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9" fontId="19" fillId="0" borderId="0" applyFont="0" applyFill="0" applyBorder="0" applyAlignment="0" applyProtection="0"/>
    <xf numFmtId="0" fontId="18" fillId="0" borderId="0"/>
    <xf numFmtId="0" fontId="19" fillId="0" borderId="0"/>
    <xf numFmtId="0" fontId="17" fillId="0" borderId="0"/>
    <xf numFmtId="0" fontId="17" fillId="0" borderId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43" fontId="19" fillId="0" borderId="0" applyFont="0" applyFill="0" applyBorder="0" applyAlignment="0" applyProtection="0"/>
    <xf numFmtId="0" fontId="15" fillId="0" borderId="0"/>
    <xf numFmtId="43" fontId="25" fillId="0" borderId="0" applyFont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2" fontId="0" fillId="0" borderId="0" xfId="0" applyNumberFormat="1"/>
    <xf numFmtId="3" fontId="0" fillId="0" borderId="0" xfId="0" applyNumberFormat="1"/>
    <xf numFmtId="0" fontId="20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0" borderId="0" xfId="0" applyNumberFormat="1" applyFont="1"/>
    <xf numFmtId="164" fontId="20" fillId="0" borderId="0" xfId="0" applyNumberFormat="1" applyFont="1"/>
    <xf numFmtId="9" fontId="19" fillId="0" borderId="0" xfId="1"/>
    <xf numFmtId="3" fontId="20" fillId="0" borderId="0" xfId="0" applyNumberFormat="1" applyFont="1"/>
    <xf numFmtId="0" fontId="19" fillId="0" borderId="0" xfId="0" applyFont="1"/>
    <xf numFmtId="3" fontId="22" fillId="0" borderId="0" xfId="0" applyNumberFormat="1" applyFont="1"/>
    <xf numFmtId="0" fontId="22" fillId="0" borderId="0" xfId="0" applyFont="1"/>
    <xf numFmtId="0" fontId="19" fillId="0" borderId="0" xfId="3"/>
    <xf numFmtId="3" fontId="19" fillId="0" borderId="0" xfId="0" applyNumberFormat="1" applyFont="1"/>
    <xf numFmtId="3" fontId="19" fillId="0" borderId="0" xfId="0" applyNumberFormat="1" applyFont="1" applyFill="1"/>
    <xf numFmtId="0" fontId="19" fillId="0" borderId="0" xfId="3" applyFont="1"/>
    <xf numFmtId="3" fontId="22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Fill="1"/>
    <xf numFmtId="0" fontId="30" fillId="0" borderId="0" xfId="0" applyFont="1"/>
    <xf numFmtId="0" fontId="27" fillId="0" borderId="40" xfId="0" applyFont="1" applyBorder="1"/>
    <xf numFmtId="0" fontId="27" fillId="0" borderId="38" xfId="0" applyFont="1" applyBorder="1"/>
    <xf numFmtId="0" fontId="27" fillId="0" borderId="0" xfId="0" applyFont="1" applyAlignment="1">
      <alignment horizontal="left"/>
    </xf>
    <xf numFmtId="3" fontId="27" fillId="0" borderId="0" xfId="0" applyNumberFormat="1" applyFont="1"/>
    <xf numFmtId="3" fontId="27" fillId="0" borderId="0" xfId="0" applyNumberFormat="1" applyFont="1" applyFill="1"/>
    <xf numFmtId="0" fontId="27" fillId="0" borderId="0" xfId="0" applyFont="1" applyBorder="1"/>
    <xf numFmtId="0" fontId="29" fillId="0" borderId="0" xfId="0" applyFont="1"/>
    <xf numFmtId="0" fontId="27" fillId="0" borderId="0" xfId="0" applyFont="1" applyAlignment="1">
      <alignment horizontal="right"/>
    </xf>
    <xf numFmtId="0" fontId="27" fillId="0" borderId="12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8" fillId="0" borderId="0" xfId="0" applyFont="1"/>
    <xf numFmtId="3" fontId="27" fillId="0" borderId="0" xfId="0" applyNumberFormat="1" applyFont="1" applyBorder="1"/>
    <xf numFmtId="0" fontId="27" fillId="0" borderId="36" xfId="0" applyFont="1" applyBorder="1"/>
    <xf numFmtId="167" fontId="29" fillId="0" borderId="0" xfId="0" applyNumberFormat="1" applyFont="1" applyFill="1"/>
    <xf numFmtId="166" fontId="27" fillId="0" borderId="0" xfId="0" applyNumberFormat="1" applyFont="1" applyFill="1"/>
    <xf numFmtId="3" fontId="27" fillId="0" borderId="0" xfId="0" applyNumberFormat="1" applyFont="1" applyAlignment="1">
      <alignment horizontal="left"/>
    </xf>
    <xf numFmtId="9" fontId="27" fillId="0" borderId="0" xfId="1" applyFont="1"/>
    <xf numFmtId="167" fontId="27" fillId="0" borderId="0" xfId="0" applyNumberFormat="1" applyFont="1" applyBorder="1"/>
    <xf numFmtId="3" fontId="27" fillId="0" borderId="28" xfId="0" applyNumberFormat="1" applyFont="1" applyBorder="1"/>
    <xf numFmtId="0" fontId="27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2" fillId="0" borderId="0" xfId="0" applyFont="1" applyFill="1"/>
    <xf numFmtId="0" fontId="33" fillId="0" borderId="0" xfId="0" applyFont="1" applyFill="1"/>
    <xf numFmtId="3" fontId="27" fillId="0" borderId="38" xfId="0" applyNumberFormat="1" applyFont="1" applyFill="1" applyBorder="1" applyAlignment="1">
      <alignment horizontal="right"/>
    </xf>
    <xf numFmtId="3" fontId="27" fillId="0" borderId="0" xfId="0" applyNumberFormat="1" applyFont="1" applyFill="1" applyBorder="1" applyAlignment="1">
      <alignment horizontal="right"/>
    </xf>
    <xf numFmtId="3" fontId="27" fillId="0" borderId="0" xfId="0" applyNumberFormat="1" applyFont="1" applyBorder="1" applyAlignment="1">
      <alignment horizontal="right"/>
    </xf>
    <xf numFmtId="3" fontId="27" fillId="0" borderId="28" xfId="0" applyNumberFormat="1" applyFont="1" applyFill="1" applyBorder="1"/>
    <xf numFmtId="3" fontId="27" fillId="0" borderId="9" xfId="0" applyNumberFormat="1" applyFont="1" applyBorder="1"/>
    <xf numFmtId="167" fontId="34" fillId="7" borderId="40" xfId="0" applyNumberFormat="1" applyFont="1" applyFill="1" applyBorder="1" applyAlignment="1">
      <alignment horizontal="right"/>
    </xf>
    <xf numFmtId="167" fontId="34" fillId="7" borderId="31" xfId="0" applyNumberFormat="1" applyFont="1" applyFill="1" applyBorder="1" applyAlignment="1">
      <alignment horizontal="right"/>
    </xf>
    <xf numFmtId="166" fontId="34" fillId="7" borderId="16" xfId="0" applyNumberFormat="1" applyFont="1" applyFill="1" applyBorder="1" applyAlignment="1">
      <alignment horizontal="right"/>
    </xf>
    <xf numFmtId="3" fontId="27" fillId="8" borderId="38" xfId="0" applyNumberFormat="1" applyFont="1" applyFill="1" applyBorder="1" applyAlignment="1">
      <alignment horizontal="right"/>
    </xf>
    <xf numFmtId="3" fontId="27" fillId="8" borderId="0" xfId="0" applyNumberFormat="1" applyFont="1" applyFill="1" applyBorder="1" applyAlignment="1">
      <alignment horizontal="right"/>
    </xf>
    <xf numFmtId="0" fontId="27" fillId="0" borderId="39" xfId="0" applyFont="1" applyFill="1" applyBorder="1"/>
    <xf numFmtId="167" fontId="34" fillId="7" borderId="31" xfId="0" applyNumberFormat="1" applyFont="1" applyFill="1" applyBorder="1" applyAlignment="1">
      <alignment horizontal="left"/>
    </xf>
    <xf numFmtId="1" fontId="27" fillId="0" borderId="38" xfId="0" applyNumberFormat="1" applyFont="1" applyFill="1" applyBorder="1" applyAlignment="1">
      <alignment horizontal="left"/>
    </xf>
    <xf numFmtId="1" fontId="27" fillId="0" borderId="12" xfId="0" applyNumberFormat="1" applyFont="1" applyFill="1" applyBorder="1" applyAlignment="1">
      <alignment horizontal="left"/>
    </xf>
    <xf numFmtId="0" fontId="27" fillId="0" borderId="9" xfId="0" applyFont="1" applyFill="1" applyBorder="1"/>
    <xf numFmtId="1" fontId="27" fillId="8" borderId="38" xfId="0" applyNumberFormat="1" applyFont="1" applyFill="1" applyBorder="1" applyAlignment="1">
      <alignment horizontal="left"/>
    </xf>
    <xf numFmtId="1" fontId="27" fillId="8" borderId="12" xfId="0" applyNumberFormat="1" applyFont="1" applyFill="1" applyBorder="1" applyAlignment="1">
      <alignment horizontal="left"/>
    </xf>
    <xf numFmtId="3" fontId="27" fillId="8" borderId="12" xfId="0" applyNumberFormat="1" applyFont="1" applyFill="1" applyBorder="1" applyAlignment="1">
      <alignment horizontal="right"/>
    </xf>
    <xf numFmtId="3" fontId="27" fillId="0" borderId="12" xfId="0" applyNumberFormat="1" applyFont="1" applyBorder="1" applyAlignment="1">
      <alignment horizontal="right"/>
    </xf>
    <xf numFmtId="3" fontId="27" fillId="0" borderId="28" xfId="0" applyNumberFormat="1" applyFont="1" applyFill="1" applyBorder="1" applyAlignment="1">
      <alignment horizontal="right"/>
    </xf>
    <xf numFmtId="3" fontId="27" fillId="0" borderId="28" xfId="0" applyNumberFormat="1" applyFont="1" applyBorder="1" applyAlignment="1">
      <alignment horizontal="right"/>
    </xf>
    <xf numFmtId="3" fontId="27" fillId="0" borderId="9" xfId="0" applyNumberFormat="1" applyFont="1" applyBorder="1" applyAlignment="1">
      <alignment horizontal="right"/>
    </xf>
    <xf numFmtId="167" fontId="34" fillId="7" borderId="16" xfId="0" applyNumberFormat="1" applyFont="1" applyFill="1" applyBorder="1" applyAlignment="1">
      <alignment horizontal="right"/>
    </xf>
    <xf numFmtId="3" fontId="27" fillId="0" borderId="12" xfId="0" applyNumberFormat="1" applyFont="1" applyFill="1" applyBorder="1" applyAlignment="1">
      <alignment horizontal="right"/>
    </xf>
    <xf numFmtId="3" fontId="27" fillId="0" borderId="9" xfId="0" applyNumberFormat="1" applyFont="1" applyFill="1" applyBorder="1" applyAlignment="1">
      <alignment horizontal="right"/>
    </xf>
    <xf numFmtId="3" fontId="27" fillId="0" borderId="17" xfId="0" applyNumberFormat="1" applyFont="1" applyBorder="1"/>
    <xf numFmtId="14" fontId="30" fillId="0" borderId="0" xfId="0" applyNumberFormat="1" applyFont="1" applyBorder="1" applyAlignment="1">
      <alignment horizontal="left"/>
    </xf>
    <xf numFmtId="0" fontId="27" fillId="0" borderId="1" xfId="0" applyFont="1" applyFill="1" applyBorder="1"/>
    <xf numFmtId="3" fontId="27" fillId="0" borderId="15" xfId="0" applyNumberFormat="1" applyFont="1" applyBorder="1"/>
    <xf numFmtId="14" fontId="28" fillId="0" borderId="0" xfId="0" applyNumberFormat="1" applyFont="1"/>
    <xf numFmtId="0" fontId="28" fillId="0" borderId="43" xfId="0" applyFont="1" applyBorder="1"/>
    <xf numFmtId="3" fontId="27" fillId="0" borderId="33" xfId="0" applyNumberFormat="1" applyFont="1" applyBorder="1"/>
    <xf numFmtId="0" fontId="35" fillId="2" borderId="25" xfId="0" applyFont="1" applyFill="1" applyBorder="1" applyAlignment="1">
      <alignment horizontal="right"/>
    </xf>
    <xf numFmtId="0" fontId="35" fillId="2" borderId="8" xfId="0" applyFont="1" applyFill="1" applyBorder="1" applyAlignment="1">
      <alignment horizontal="right"/>
    </xf>
    <xf numFmtId="0" fontId="27" fillId="8" borderId="46" xfId="0" applyFont="1" applyFill="1" applyBorder="1"/>
    <xf numFmtId="3" fontId="27" fillId="8" borderId="0" xfId="0" applyNumberFormat="1" applyFont="1" applyFill="1" applyBorder="1"/>
    <xf numFmtId="3" fontId="27" fillId="8" borderId="49" xfId="0" applyNumberFormat="1" applyFont="1" applyFill="1" applyBorder="1"/>
    <xf numFmtId="0" fontId="27" fillId="8" borderId="6" xfId="0" applyFont="1" applyFill="1" applyBorder="1"/>
    <xf numFmtId="3" fontId="27" fillId="8" borderId="28" xfId="0" applyNumberFormat="1" applyFont="1" applyFill="1" applyBorder="1"/>
    <xf numFmtId="3" fontId="27" fillId="8" borderId="7" xfId="0" applyNumberFormat="1" applyFont="1" applyFill="1" applyBorder="1"/>
    <xf numFmtId="0" fontId="27" fillId="8" borderId="44" xfId="0" applyFont="1" applyFill="1" applyBorder="1"/>
    <xf numFmtId="3" fontId="27" fillId="8" borderId="25" xfId="0" applyNumberFormat="1" applyFont="1" applyFill="1" applyBorder="1"/>
    <xf numFmtId="3" fontId="27" fillId="8" borderId="48" xfId="0" applyNumberFormat="1" applyFont="1" applyFill="1" applyBorder="1"/>
    <xf numFmtId="0" fontId="27" fillId="8" borderId="50" xfId="0" applyFont="1" applyFill="1" applyBorder="1"/>
    <xf numFmtId="3" fontId="27" fillId="8" borderId="55" xfId="0" applyNumberFormat="1" applyFont="1" applyFill="1" applyBorder="1"/>
    <xf numFmtId="3" fontId="27" fillId="8" borderId="52" xfId="0" applyNumberFormat="1" applyFont="1" applyFill="1" applyBorder="1"/>
    <xf numFmtId="3" fontId="27" fillId="8" borderId="51" xfId="0" applyNumberFormat="1" applyFont="1" applyFill="1" applyBorder="1"/>
    <xf numFmtId="169" fontId="27" fillId="8" borderId="28" xfId="1" applyNumberFormat="1" applyFont="1" applyFill="1" applyBorder="1"/>
    <xf numFmtId="169" fontId="27" fillId="8" borderId="7" xfId="1" applyNumberFormat="1" applyFont="1" applyFill="1" applyBorder="1"/>
    <xf numFmtId="169" fontId="27" fillId="8" borderId="0" xfId="1" applyNumberFormat="1" applyFont="1" applyFill="1" applyBorder="1"/>
    <xf numFmtId="169" fontId="27" fillId="8" borderId="49" xfId="1" applyNumberFormat="1" applyFont="1" applyFill="1" applyBorder="1"/>
    <xf numFmtId="169" fontId="27" fillId="8" borderId="25" xfId="1" applyNumberFormat="1" applyFont="1" applyFill="1" applyBorder="1"/>
    <xf numFmtId="169" fontId="27" fillId="8" borderId="48" xfId="1" applyNumberFormat="1" applyFont="1" applyFill="1" applyBorder="1"/>
    <xf numFmtId="0" fontId="27" fillId="9" borderId="46" xfId="0" applyFont="1" applyFill="1" applyBorder="1"/>
    <xf numFmtId="3" fontId="27" fillId="9" borderId="0" xfId="0" applyNumberFormat="1" applyFont="1" applyFill="1" applyBorder="1"/>
    <xf numFmtId="3" fontId="27" fillId="9" borderId="49" xfId="0" applyNumberFormat="1" applyFont="1" applyFill="1" applyBorder="1"/>
    <xf numFmtId="0" fontId="27" fillId="9" borderId="6" xfId="0" applyFont="1" applyFill="1" applyBorder="1"/>
    <xf numFmtId="3" fontId="27" fillId="9" borderId="28" xfId="0" applyNumberFormat="1" applyFont="1" applyFill="1" applyBorder="1"/>
    <xf numFmtId="3" fontId="27" fillId="9" borderId="7" xfId="0" applyNumberFormat="1" applyFont="1" applyFill="1" applyBorder="1"/>
    <xf numFmtId="0" fontId="27" fillId="9" borderId="44" xfId="0" applyFont="1" applyFill="1" applyBorder="1"/>
    <xf numFmtId="0" fontId="27" fillId="9" borderId="1" xfId="0" applyFont="1" applyFill="1" applyBorder="1"/>
    <xf numFmtId="3" fontId="27" fillId="9" borderId="17" xfId="0" applyNumberFormat="1" applyFont="1" applyFill="1" applyBorder="1"/>
    <xf numFmtId="3" fontId="27" fillId="9" borderId="15" xfId="0" applyNumberFormat="1" applyFont="1" applyFill="1" applyBorder="1"/>
    <xf numFmtId="169" fontId="27" fillId="9" borderId="25" xfId="1" applyNumberFormat="1" applyFont="1" applyFill="1" applyBorder="1"/>
    <xf numFmtId="169" fontId="27" fillId="9" borderId="48" xfId="1" applyNumberFormat="1" applyFont="1" applyFill="1" applyBorder="1"/>
    <xf numFmtId="1" fontId="27" fillId="0" borderId="0" xfId="0" applyNumberFormat="1" applyFont="1"/>
    <xf numFmtId="14" fontId="33" fillId="0" borderId="0" xfId="0" applyNumberFormat="1" applyFont="1"/>
    <xf numFmtId="0" fontId="33" fillId="0" borderId="0" xfId="0" applyFont="1"/>
    <xf numFmtId="0" fontId="36" fillId="0" borderId="0" xfId="0" applyFont="1"/>
    <xf numFmtId="0" fontId="27" fillId="0" borderId="0" xfId="3" applyFont="1" applyAlignment="1">
      <alignment horizontal="center"/>
    </xf>
    <xf numFmtId="0" fontId="27" fillId="0" borderId="0" xfId="3" applyFont="1"/>
    <xf numFmtId="0" fontId="27" fillId="0" borderId="0" xfId="3" applyFont="1" applyBorder="1"/>
    <xf numFmtId="1" fontId="28" fillId="0" borderId="18" xfId="0" applyNumberFormat="1" applyFont="1" applyBorder="1"/>
    <xf numFmtId="2" fontId="28" fillId="0" borderId="33" xfId="0" applyNumberFormat="1" applyFont="1" applyBorder="1" applyAlignment="1">
      <alignment horizontal="right"/>
    </xf>
    <xf numFmtId="1" fontId="27" fillId="0" borderId="30" xfId="0" applyNumberFormat="1" applyFont="1" applyBorder="1"/>
    <xf numFmtId="1" fontId="27" fillId="0" borderId="22" xfId="0" applyNumberFormat="1" applyFont="1" applyBorder="1"/>
    <xf numFmtId="165" fontId="27" fillId="0" borderId="23" xfId="0" applyNumberFormat="1" applyFont="1" applyBorder="1"/>
    <xf numFmtId="1" fontId="27" fillId="0" borderId="24" xfId="0" applyNumberFormat="1" applyFont="1" applyBorder="1"/>
    <xf numFmtId="1" fontId="27" fillId="0" borderId="19" xfId="0" applyNumberFormat="1" applyFont="1" applyBorder="1"/>
    <xf numFmtId="1" fontId="27" fillId="0" borderId="27" xfId="0" applyNumberFormat="1" applyFont="1" applyBorder="1"/>
    <xf numFmtId="1" fontId="27" fillId="0" borderId="18" xfId="0" applyNumberFormat="1" applyFont="1" applyBorder="1"/>
    <xf numFmtId="2" fontId="28" fillId="0" borderId="17" xfId="0" applyNumberFormat="1" applyFont="1" applyBorder="1" applyAlignment="1">
      <alignment horizontal="right"/>
    </xf>
    <xf numFmtId="164" fontId="28" fillId="0" borderId="0" xfId="0" applyNumberFormat="1" applyFont="1"/>
    <xf numFmtId="2" fontId="28" fillId="0" borderId="18" xfId="0" applyNumberFormat="1" applyFont="1" applyBorder="1" applyAlignment="1">
      <alignment horizontal="right"/>
    </xf>
    <xf numFmtId="0" fontId="28" fillId="0" borderId="33" xfId="0" applyFont="1" applyBorder="1" applyAlignment="1">
      <alignment horizontal="right"/>
    </xf>
    <xf numFmtId="1" fontId="28" fillId="0" borderId="0" xfId="0" applyNumberFormat="1" applyFont="1"/>
    <xf numFmtId="3" fontId="28" fillId="0" borderId="0" xfId="0" applyNumberFormat="1" applyFont="1"/>
    <xf numFmtId="165" fontId="27" fillId="0" borderId="0" xfId="0" applyNumberFormat="1" applyFont="1"/>
    <xf numFmtId="169" fontId="27" fillId="0" borderId="17" xfId="1" applyNumberFormat="1" applyFont="1" applyFill="1" applyBorder="1"/>
    <xf numFmtId="0" fontId="27" fillId="0" borderId="17" xfId="0" applyFont="1" applyFill="1" applyBorder="1"/>
    <xf numFmtId="0" fontId="27" fillId="0" borderId="33" xfId="0" applyFont="1" applyFill="1" applyBorder="1"/>
    <xf numFmtId="0" fontId="28" fillId="0" borderId="19" xfId="0" applyFont="1" applyBorder="1" applyAlignment="1">
      <alignment horizontal="right"/>
    </xf>
    <xf numFmtId="0" fontId="28" fillId="0" borderId="20" xfId="0" applyFont="1" applyBorder="1" applyAlignment="1">
      <alignment horizontal="right"/>
    </xf>
    <xf numFmtId="0" fontId="28" fillId="0" borderId="21" xfId="0" applyFont="1" applyBorder="1" applyAlignment="1">
      <alignment horizontal="right"/>
    </xf>
    <xf numFmtId="2" fontId="28" fillId="0" borderId="4" xfId="0" applyNumberFormat="1" applyFont="1" applyBorder="1" applyAlignment="1">
      <alignment horizontal="right"/>
    </xf>
    <xf numFmtId="2" fontId="27" fillId="0" borderId="0" xfId="0" applyNumberFormat="1" applyFont="1"/>
    <xf numFmtId="166" fontId="27" fillId="0" borderId="0" xfId="0" applyNumberFormat="1" applyFont="1"/>
    <xf numFmtId="2" fontId="19" fillId="0" borderId="0" xfId="0" applyNumberFormat="1" applyFont="1" applyBorder="1"/>
    <xf numFmtId="1" fontId="28" fillId="0" borderId="0" xfId="0" applyNumberFormat="1" applyFont="1" applyBorder="1"/>
    <xf numFmtId="0" fontId="0" fillId="0" borderId="0" xfId="0" applyAlignment="1">
      <alignment horizontal="center"/>
    </xf>
    <xf numFmtId="0" fontId="2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7" fillId="0" borderId="0" xfId="0" applyFont="1" applyFill="1" applyAlignment="1">
      <alignment horizontal="left"/>
    </xf>
    <xf numFmtId="0" fontId="27" fillId="0" borderId="16" xfId="0" applyFont="1" applyFill="1" applyBorder="1"/>
    <xf numFmtId="0" fontId="27" fillId="0" borderId="38" xfId="0" applyFont="1" applyFill="1" applyBorder="1"/>
    <xf numFmtId="0" fontId="27" fillId="0" borderId="12" xfId="0" applyFont="1" applyFill="1" applyBorder="1"/>
    <xf numFmtId="171" fontId="27" fillId="0" borderId="0" xfId="13" applyNumberFormat="1" applyFont="1"/>
    <xf numFmtId="0" fontId="0" fillId="0" borderId="0" xfId="0" applyFill="1" applyBorder="1" applyAlignment="1"/>
    <xf numFmtId="3" fontId="27" fillId="0" borderId="0" xfId="0" applyNumberFormat="1" applyFont="1" applyFill="1" applyBorder="1" applyAlignment="1">
      <alignment horizontal="left"/>
    </xf>
    <xf numFmtId="167" fontId="34" fillId="7" borderId="58" xfId="0" applyNumberFormat="1" applyFont="1" applyFill="1" applyBorder="1" applyAlignment="1">
      <alignment horizontal="left" vertical="top"/>
    </xf>
    <xf numFmtId="167" fontId="38" fillId="7" borderId="34" xfId="0" applyNumberFormat="1" applyFont="1" applyFill="1" applyBorder="1" applyAlignment="1">
      <alignment horizontal="left" vertical="top"/>
    </xf>
    <xf numFmtId="167" fontId="34" fillId="7" borderId="21" xfId="0" applyNumberFormat="1" applyFont="1" applyFill="1" applyBorder="1" applyAlignment="1">
      <alignment horizontal="left" vertical="top"/>
    </xf>
    <xf numFmtId="0" fontId="37" fillId="0" borderId="11" xfId="0" applyFont="1" applyFill="1" applyBorder="1"/>
    <xf numFmtId="3" fontId="27" fillId="8" borderId="11" xfId="0" applyNumberFormat="1" applyFont="1" applyFill="1" applyBorder="1" applyAlignment="1">
      <alignment horizontal="left"/>
    </xf>
    <xf numFmtId="3" fontId="27" fillId="8" borderId="57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left"/>
    </xf>
    <xf numFmtId="3" fontId="27" fillId="0" borderId="13" xfId="0" applyNumberFormat="1" applyFont="1" applyFill="1" applyBorder="1" applyAlignment="1">
      <alignment horizontal="left"/>
    </xf>
    <xf numFmtId="9" fontId="27" fillId="8" borderId="42" xfId="1" applyFont="1" applyFill="1" applyBorder="1" applyAlignment="1">
      <alignment horizontal="left"/>
    </xf>
    <xf numFmtId="3" fontId="27" fillId="8" borderId="0" xfId="0" applyNumberFormat="1" applyFont="1" applyFill="1" applyBorder="1" applyAlignment="1">
      <alignment horizontal="left"/>
    </xf>
    <xf numFmtId="9" fontId="27" fillId="8" borderId="25" xfId="1" applyFont="1" applyFill="1" applyBorder="1" applyAlignment="1">
      <alignment horizontal="left"/>
    </xf>
    <xf numFmtId="9" fontId="27" fillId="8" borderId="49" xfId="1" applyFont="1" applyFill="1" applyBorder="1" applyAlignment="1">
      <alignment horizontal="left"/>
    </xf>
    <xf numFmtId="169" fontId="27" fillId="0" borderId="49" xfId="1" applyNumberFormat="1" applyFont="1" applyFill="1" applyBorder="1" applyAlignment="1">
      <alignment horizontal="left"/>
    </xf>
    <xf numFmtId="3" fontId="27" fillId="8" borderId="48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167" fontId="34" fillId="7" borderId="40" xfId="0" applyNumberFormat="1" applyFont="1" applyFill="1" applyBorder="1" applyAlignment="1">
      <alignment horizontal="left"/>
    </xf>
    <xf numFmtId="3" fontId="27" fillId="8" borderId="38" xfId="0" applyNumberFormat="1" applyFont="1" applyFill="1" applyBorder="1" applyAlignment="1">
      <alignment horizontal="left"/>
    </xf>
    <xf numFmtId="3" fontId="27" fillId="0" borderId="38" xfId="0" applyNumberFormat="1" applyFont="1" applyFill="1" applyBorder="1" applyAlignment="1">
      <alignment horizontal="left"/>
    </xf>
    <xf numFmtId="3" fontId="27" fillId="0" borderId="39" xfId="0" applyNumberFormat="1" applyFont="1" applyFill="1" applyBorder="1" applyAlignment="1">
      <alignment horizontal="left"/>
    </xf>
    <xf numFmtId="3" fontId="28" fillId="0" borderId="36" xfId="0" applyNumberFormat="1" applyFont="1" applyFill="1" applyBorder="1" applyAlignment="1">
      <alignment horizontal="left"/>
    </xf>
    <xf numFmtId="171" fontId="27" fillId="0" borderId="37" xfId="13" applyNumberFormat="1" applyFont="1" applyFill="1" applyBorder="1" applyAlignment="1">
      <alignment horizontal="right"/>
    </xf>
    <xf numFmtId="171" fontId="32" fillId="0" borderId="37" xfId="13" applyNumberFormat="1" applyFont="1" applyFill="1" applyBorder="1" applyAlignment="1">
      <alignment horizontal="right"/>
    </xf>
    <xf numFmtId="171" fontId="32" fillId="0" borderId="5" xfId="13" applyNumberFormat="1" applyFont="1" applyFill="1" applyBorder="1" applyAlignment="1">
      <alignment horizontal="right"/>
    </xf>
    <xf numFmtId="167" fontId="34" fillId="7" borderId="0" xfId="0" applyNumberFormat="1" applyFont="1" applyFill="1" applyBorder="1" applyAlignment="1">
      <alignment horizontal="center"/>
    </xf>
    <xf numFmtId="3" fontId="27" fillId="8" borderId="40" xfId="0" applyNumberFormat="1" applyFont="1" applyFill="1" applyBorder="1" applyAlignment="1">
      <alignment horizontal="left"/>
    </xf>
    <xf numFmtId="167" fontId="34" fillId="7" borderId="0" xfId="0" applyNumberFormat="1" applyFont="1" applyFill="1" applyBorder="1" applyAlignment="1">
      <alignment horizontal="left"/>
    </xf>
    <xf numFmtId="3" fontId="27" fillId="0" borderId="40" xfId="0" applyNumberFormat="1" applyFont="1" applyFill="1" applyBorder="1" applyAlignment="1">
      <alignment horizontal="left"/>
    </xf>
    <xf numFmtId="3" fontId="27" fillId="0" borderId="31" xfId="0" applyNumberFormat="1" applyFont="1" applyFill="1" applyBorder="1" applyAlignment="1">
      <alignment horizontal="right"/>
    </xf>
    <xf numFmtId="3" fontId="27" fillId="0" borderId="16" xfId="0" applyNumberFormat="1" applyFont="1" applyFill="1" applyBorder="1" applyAlignment="1">
      <alignment horizontal="right"/>
    </xf>
    <xf numFmtId="3" fontId="27" fillId="0" borderId="40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left"/>
    </xf>
    <xf numFmtId="3" fontId="27" fillId="8" borderId="28" xfId="0" applyNumberFormat="1" applyFont="1" applyFill="1" applyBorder="1" applyAlignment="1">
      <alignment horizontal="right"/>
    </xf>
    <xf numFmtId="3" fontId="27" fillId="8" borderId="9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8" fillId="0" borderId="0" xfId="3" applyFont="1" applyFill="1" applyAlignment="1">
      <alignment horizontal="center"/>
    </xf>
    <xf numFmtId="168" fontId="28" fillId="0" borderId="0" xfId="3" applyNumberFormat="1" applyFont="1" applyFill="1" applyAlignment="1">
      <alignment horizontal="left"/>
    </xf>
    <xf numFmtId="0" fontId="27" fillId="0" borderId="0" xfId="3" applyFont="1" applyFill="1"/>
    <xf numFmtId="0" fontId="27" fillId="0" borderId="0" xfId="3" applyFont="1" applyFill="1" applyAlignment="1">
      <alignment horizontal="right"/>
    </xf>
    <xf numFmtId="1" fontId="28" fillId="0" borderId="0" xfId="7" applyNumberFormat="1" applyFont="1" applyFill="1" applyBorder="1"/>
    <xf numFmtId="0" fontId="27" fillId="0" borderId="37" xfId="6" applyFont="1" applyFill="1" applyBorder="1"/>
    <xf numFmtId="1" fontId="27" fillId="0" borderId="0" xfId="3" applyNumberFormat="1" applyFont="1" applyFill="1"/>
    <xf numFmtId="0" fontId="27" fillId="0" borderId="39" xfId="3" applyFont="1" applyFill="1" applyBorder="1"/>
    <xf numFmtId="167" fontId="34" fillId="7" borderId="14" xfId="0" applyNumberFormat="1" applyFont="1" applyFill="1" applyBorder="1" applyAlignment="1">
      <alignment horizontal="right"/>
    </xf>
    <xf numFmtId="9" fontId="27" fillId="8" borderId="0" xfId="1" applyFont="1" applyFill="1" applyBorder="1" applyAlignment="1">
      <alignment horizontal="right"/>
    </xf>
    <xf numFmtId="9" fontId="27" fillId="8" borderId="28" xfId="1" applyFont="1" applyFill="1" applyBorder="1" applyAlignment="1">
      <alignment horizontal="right"/>
    </xf>
    <xf numFmtId="0" fontId="27" fillId="0" borderId="37" xfId="6" applyFont="1" applyFill="1" applyBorder="1" applyAlignment="1">
      <alignment horizontal="right"/>
    </xf>
    <xf numFmtId="3" fontId="28" fillId="0" borderId="37" xfId="3" applyNumberFormat="1" applyFont="1" applyFill="1" applyBorder="1" applyAlignment="1">
      <alignment horizontal="right"/>
    </xf>
    <xf numFmtId="169" fontId="28" fillId="0" borderId="37" xfId="6" applyNumberFormat="1" applyFont="1" applyFill="1" applyBorder="1" applyAlignment="1">
      <alignment horizontal="right"/>
    </xf>
    <xf numFmtId="2" fontId="28" fillId="0" borderId="5" xfId="7" applyNumberFormat="1" applyFont="1" applyFill="1" applyBorder="1" applyAlignment="1">
      <alignment horizontal="right"/>
    </xf>
    <xf numFmtId="3" fontId="27" fillId="0" borderId="0" xfId="3" applyNumberFormat="1" applyFont="1" applyFill="1" applyAlignment="1">
      <alignment horizontal="right"/>
    </xf>
    <xf numFmtId="3" fontId="28" fillId="0" borderId="0" xfId="3" applyNumberFormat="1" applyFont="1" applyFill="1" applyBorder="1" applyAlignment="1">
      <alignment horizontal="right"/>
    </xf>
    <xf numFmtId="169" fontId="28" fillId="0" borderId="0" xfId="7" applyNumberFormat="1" applyFont="1" applyFill="1" applyBorder="1" applyAlignment="1">
      <alignment horizontal="right"/>
    </xf>
    <xf numFmtId="2" fontId="28" fillId="0" borderId="0" xfId="6" applyNumberFormat="1" applyFont="1" applyFill="1" applyBorder="1" applyAlignment="1">
      <alignment horizontal="right"/>
    </xf>
    <xf numFmtId="0" fontId="27" fillId="0" borderId="0" xfId="3" applyFont="1" applyAlignment="1">
      <alignment horizontal="right"/>
    </xf>
    <xf numFmtId="2" fontId="28" fillId="0" borderId="37" xfId="7" applyNumberFormat="1" applyFont="1" applyFill="1" applyBorder="1" applyAlignment="1">
      <alignment horizontal="right"/>
    </xf>
    <xf numFmtId="3" fontId="28" fillId="0" borderId="5" xfId="3" applyNumberFormat="1" applyFont="1" applyFill="1" applyBorder="1" applyAlignment="1">
      <alignment horizontal="right"/>
    </xf>
    <xf numFmtId="168" fontId="28" fillId="0" borderId="0" xfId="0" applyNumberFormat="1" applyFont="1"/>
    <xf numFmtId="4" fontId="27" fillId="0" borderId="0" xfId="0" applyNumberFormat="1" applyFont="1" applyAlignment="1">
      <alignment horizontal="right"/>
    </xf>
    <xf numFmtId="0" fontId="27" fillId="0" borderId="11" xfId="0" applyFont="1" applyFill="1" applyBorder="1"/>
    <xf numFmtId="0" fontId="20" fillId="0" borderId="0" xfId="3" applyFont="1"/>
    <xf numFmtId="168" fontId="20" fillId="0" borderId="0" xfId="3" applyNumberFormat="1" applyFont="1"/>
    <xf numFmtId="3" fontId="19" fillId="0" borderId="0" xfId="3" applyNumberFormat="1" applyFont="1"/>
    <xf numFmtId="2" fontId="19" fillId="0" borderId="0" xfId="3" applyNumberFormat="1" applyFont="1"/>
    <xf numFmtId="0" fontId="21" fillId="0" borderId="0" xfId="3" applyFont="1"/>
    <xf numFmtId="0" fontId="19" fillId="0" borderId="0" xfId="3" applyFont="1" applyAlignment="1">
      <alignment horizontal="right"/>
    </xf>
    <xf numFmtId="10" fontId="28" fillId="0" borderId="0" xfId="1" applyNumberFormat="1" applyFont="1" applyFill="1" applyBorder="1" applyAlignment="1">
      <alignment horizontal="right"/>
    </xf>
    <xf numFmtId="3" fontId="27" fillId="0" borderId="13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right"/>
    </xf>
    <xf numFmtId="3" fontId="27" fillId="8" borderId="3" xfId="0" applyNumberFormat="1" applyFont="1" applyFill="1" applyBorder="1" applyAlignment="1">
      <alignment horizontal="right"/>
    </xf>
    <xf numFmtId="3" fontId="28" fillId="0" borderId="2" xfId="3" applyNumberFormat="1" applyFont="1" applyFill="1" applyBorder="1" applyAlignment="1">
      <alignment horizontal="right"/>
    </xf>
    <xf numFmtId="3" fontId="27" fillId="9" borderId="38" xfId="0" applyNumberFormat="1" applyFont="1" applyFill="1" applyBorder="1" applyAlignment="1">
      <alignment horizontal="left"/>
    </xf>
    <xf numFmtId="3" fontId="27" fillId="9" borderId="0" xfId="0" applyNumberFormat="1" applyFont="1" applyFill="1" applyBorder="1" applyAlignment="1">
      <alignment horizontal="right"/>
    </xf>
    <xf numFmtId="9" fontId="27" fillId="9" borderId="0" xfId="1" applyFont="1" applyFill="1" applyBorder="1" applyAlignment="1">
      <alignment horizontal="right"/>
    </xf>
    <xf numFmtId="3" fontId="27" fillId="9" borderId="12" xfId="0" applyNumberFormat="1" applyFont="1" applyFill="1" applyBorder="1" applyAlignment="1">
      <alignment horizontal="right"/>
    </xf>
    <xf numFmtId="3" fontId="28" fillId="8" borderId="36" xfId="0" applyNumberFormat="1" applyFont="1" applyFill="1" applyBorder="1" applyAlignment="1">
      <alignment horizontal="left"/>
    </xf>
    <xf numFmtId="171" fontId="27" fillId="9" borderId="38" xfId="13" applyNumberFormat="1" applyFont="1" applyFill="1" applyBorder="1" applyAlignment="1">
      <alignment horizontal="left"/>
    </xf>
    <xf numFmtId="171" fontId="27" fillId="9" borderId="0" xfId="13" applyNumberFormat="1" applyFont="1" applyFill="1" applyBorder="1" applyAlignment="1">
      <alignment horizontal="right"/>
    </xf>
    <xf numFmtId="171" fontId="27" fillId="9" borderId="12" xfId="13" applyNumberFormat="1" applyFont="1" applyFill="1" applyBorder="1" applyAlignment="1">
      <alignment horizontal="right"/>
    </xf>
    <xf numFmtId="171" fontId="27" fillId="8" borderId="38" xfId="13" applyNumberFormat="1" applyFont="1" applyFill="1" applyBorder="1" applyAlignment="1">
      <alignment horizontal="left"/>
    </xf>
    <xf numFmtId="171" fontId="27" fillId="8" borderId="0" xfId="13" applyNumberFormat="1" applyFont="1" applyFill="1" applyBorder="1" applyAlignment="1">
      <alignment horizontal="right"/>
    </xf>
    <xf numFmtId="171" fontId="27" fillId="8" borderId="12" xfId="13" applyNumberFormat="1" applyFont="1" applyFill="1" applyBorder="1" applyAlignment="1">
      <alignment horizontal="right"/>
    </xf>
    <xf numFmtId="171" fontId="28" fillId="8" borderId="36" xfId="13" applyNumberFormat="1" applyFont="1" applyFill="1" applyBorder="1" applyAlignment="1">
      <alignment horizontal="left"/>
    </xf>
    <xf numFmtId="171" fontId="28" fillId="8" borderId="37" xfId="13" applyNumberFormat="1" applyFont="1" applyFill="1" applyBorder="1" applyAlignment="1">
      <alignment horizontal="right"/>
    </xf>
    <xf numFmtId="171" fontId="28" fillId="8" borderId="5" xfId="13" applyNumberFormat="1" applyFont="1" applyFill="1" applyBorder="1" applyAlignment="1">
      <alignment horizontal="right"/>
    </xf>
    <xf numFmtId="167" fontId="34" fillId="7" borderId="36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right"/>
    </xf>
    <xf numFmtId="167" fontId="34" fillId="7" borderId="5" xfId="0" applyNumberFormat="1" applyFont="1" applyFill="1" applyBorder="1" applyAlignment="1">
      <alignment horizontal="right"/>
    </xf>
    <xf numFmtId="0" fontId="39" fillId="0" borderId="0" xfId="0" applyFont="1" applyFill="1"/>
    <xf numFmtId="167" fontId="34" fillId="7" borderId="2" xfId="0" applyNumberFormat="1" applyFont="1" applyFill="1" applyBorder="1" applyAlignment="1">
      <alignment horizontal="right"/>
    </xf>
    <xf numFmtId="171" fontId="27" fillId="9" borderId="13" xfId="13" applyNumberFormat="1" applyFont="1" applyFill="1" applyBorder="1" applyAlignment="1">
      <alignment horizontal="right"/>
    </xf>
    <xf numFmtId="171" fontId="27" fillId="8" borderId="13" xfId="13" applyNumberFormat="1" applyFont="1" applyFill="1" applyBorder="1" applyAlignment="1">
      <alignment horizontal="right"/>
    </xf>
    <xf numFmtId="171" fontId="28" fillId="8" borderId="2" xfId="13" applyNumberFormat="1" applyFont="1" applyFill="1" applyBorder="1" applyAlignment="1">
      <alignment horizontal="right"/>
    </xf>
    <xf numFmtId="3" fontId="28" fillId="9" borderId="36" xfId="0" applyNumberFormat="1" applyFont="1" applyFill="1" applyBorder="1" applyAlignment="1">
      <alignment horizontal="left"/>
    </xf>
    <xf numFmtId="171" fontId="28" fillId="9" borderId="36" xfId="13" applyNumberFormat="1" applyFont="1" applyFill="1" applyBorder="1" applyAlignment="1">
      <alignment horizontal="left"/>
    </xf>
    <xf numFmtId="171" fontId="28" fillId="9" borderId="37" xfId="13" applyNumberFormat="1" applyFont="1" applyFill="1" applyBorder="1" applyAlignment="1">
      <alignment horizontal="right"/>
    </xf>
    <xf numFmtId="171" fontId="28" fillId="9" borderId="5" xfId="13" applyNumberFormat="1" applyFont="1" applyFill="1" applyBorder="1" applyAlignment="1">
      <alignment horizontal="right"/>
    </xf>
    <xf numFmtId="43" fontId="28" fillId="8" borderId="37" xfId="13" applyNumberFormat="1" applyFont="1" applyFill="1" applyBorder="1" applyAlignment="1">
      <alignment horizontal="right"/>
    </xf>
    <xf numFmtId="3" fontId="27" fillId="0" borderId="59" xfId="0" applyNumberFormat="1" applyFont="1" applyFill="1" applyBorder="1" applyAlignment="1">
      <alignment horizontal="left"/>
    </xf>
    <xf numFmtId="3" fontId="27" fillId="8" borderId="49" xfId="0" applyNumberFormat="1" applyFont="1" applyFill="1" applyBorder="1" applyAlignment="1">
      <alignment horizontal="left"/>
    </xf>
    <xf numFmtId="3" fontId="27" fillId="0" borderId="49" xfId="0" applyNumberFormat="1" applyFont="1" applyFill="1" applyBorder="1" applyAlignment="1">
      <alignment horizontal="left"/>
    </xf>
    <xf numFmtId="3" fontId="27" fillId="8" borderId="1" xfId="0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167" fontId="34" fillId="7" borderId="30" xfId="0" applyNumberFormat="1" applyFont="1" applyFill="1" applyBorder="1" applyAlignment="1">
      <alignment horizontal="left"/>
    </xf>
    <xf numFmtId="167" fontId="34" fillId="7" borderId="32" xfId="0" applyNumberFormat="1" applyFont="1" applyFill="1" applyBorder="1" applyAlignment="1">
      <alignment horizontal="right"/>
    </xf>
    <xf numFmtId="171" fontId="27" fillId="9" borderId="19" xfId="13" applyNumberFormat="1" applyFont="1" applyFill="1" applyBorder="1" applyAlignment="1">
      <alignment horizontal="left"/>
    </xf>
    <xf numFmtId="171" fontId="27" fillId="9" borderId="20" xfId="13" applyNumberFormat="1" applyFont="1" applyFill="1" applyBorder="1" applyAlignment="1">
      <alignment horizontal="right"/>
    </xf>
    <xf numFmtId="171" fontId="27" fillId="9" borderId="21" xfId="13" applyNumberFormat="1" applyFont="1" applyFill="1" applyBorder="1" applyAlignment="1">
      <alignment horizontal="right"/>
    </xf>
    <xf numFmtId="171" fontId="27" fillId="8" borderId="22" xfId="13" applyNumberFormat="1" applyFont="1" applyFill="1" applyBorder="1" applyAlignment="1">
      <alignment horizontal="left"/>
    </xf>
    <xf numFmtId="171" fontId="27" fillId="8" borderId="23" xfId="13" applyNumberFormat="1" applyFont="1" applyFill="1" applyBorder="1" applyAlignment="1">
      <alignment horizontal="right"/>
    </xf>
    <xf numFmtId="171" fontId="27" fillId="9" borderId="22" xfId="13" applyNumberFormat="1" applyFont="1" applyFill="1" applyBorder="1" applyAlignment="1">
      <alignment horizontal="left"/>
    </xf>
    <xf numFmtId="171" fontId="27" fillId="9" borderId="23" xfId="13" applyNumberFormat="1" applyFont="1" applyFill="1" applyBorder="1" applyAlignment="1">
      <alignment horizontal="right"/>
    </xf>
    <xf numFmtId="171" fontId="27" fillId="8" borderId="18" xfId="13" applyNumberFormat="1" applyFont="1" applyFill="1" applyBorder="1" applyAlignment="1">
      <alignment horizontal="left"/>
    </xf>
    <xf numFmtId="0" fontId="27" fillId="0" borderId="41" xfId="3" applyFont="1" applyBorder="1"/>
    <xf numFmtId="43" fontId="27" fillId="9" borderId="0" xfId="13" applyNumberFormat="1" applyFont="1" applyFill="1" applyBorder="1" applyAlignment="1">
      <alignment horizontal="right"/>
    </xf>
    <xf numFmtId="43" fontId="27" fillId="8" borderId="0" xfId="13" applyNumberFormat="1" applyFont="1" applyFill="1" applyBorder="1" applyAlignment="1">
      <alignment horizontal="right"/>
    </xf>
    <xf numFmtId="43" fontId="19" fillId="0" borderId="0" xfId="3" applyNumberFormat="1" applyFont="1"/>
    <xf numFmtId="43" fontId="34" fillId="7" borderId="37" xfId="0" applyNumberFormat="1" applyFont="1" applyFill="1" applyBorder="1" applyAlignment="1">
      <alignment horizontal="right"/>
    </xf>
    <xf numFmtId="43" fontId="28" fillId="9" borderId="37" xfId="13" applyNumberFormat="1" applyFont="1" applyFill="1" applyBorder="1" applyAlignment="1">
      <alignment horizontal="right"/>
    </xf>
    <xf numFmtId="43" fontId="27" fillId="9" borderId="20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8" fillId="9" borderId="2" xfId="13" applyNumberFormat="1" applyFont="1" applyFill="1" applyBorder="1" applyAlignment="1">
      <alignment horizontal="right"/>
    </xf>
    <xf numFmtId="0" fontId="27" fillId="0" borderId="1" xfId="3" applyFont="1" applyBorder="1" applyAlignment="1">
      <alignment horizontal="center" vertical="center" wrapText="1"/>
    </xf>
    <xf numFmtId="3" fontId="28" fillId="8" borderId="1" xfId="0" applyNumberFormat="1" applyFont="1" applyFill="1" applyBorder="1" applyAlignment="1">
      <alignment horizontal="left"/>
    </xf>
    <xf numFmtId="171" fontId="28" fillId="8" borderId="18" xfId="13" applyNumberFormat="1" applyFont="1" applyFill="1" applyBorder="1" applyAlignment="1">
      <alignment horizontal="left"/>
    </xf>
    <xf numFmtId="171" fontId="28" fillId="8" borderId="17" xfId="13" applyNumberFormat="1" applyFont="1" applyFill="1" applyBorder="1" applyAlignment="1">
      <alignment horizontal="right"/>
    </xf>
    <xf numFmtId="43" fontId="28" fillId="8" borderId="17" xfId="13" applyNumberFormat="1" applyFont="1" applyFill="1" applyBorder="1" applyAlignment="1">
      <alignment horizontal="right"/>
    </xf>
    <xf numFmtId="171" fontId="28" fillId="8" borderId="33" xfId="13" applyNumberFormat="1" applyFont="1" applyFill="1" applyBorder="1" applyAlignment="1">
      <alignment horizontal="right"/>
    </xf>
    <xf numFmtId="3" fontId="28" fillId="0" borderId="44" xfId="0" applyNumberFormat="1" applyFont="1" applyFill="1" applyBorder="1" applyAlignment="1">
      <alignment horizontal="left"/>
    </xf>
    <xf numFmtId="171" fontId="28" fillId="9" borderId="24" xfId="13" applyNumberFormat="1" applyFont="1" applyFill="1" applyBorder="1" applyAlignment="1">
      <alignment horizontal="left"/>
    </xf>
    <xf numFmtId="171" fontId="28" fillId="9" borderId="25" xfId="13" applyNumberFormat="1" applyFont="1" applyFill="1" applyBorder="1" applyAlignment="1">
      <alignment horizontal="right"/>
    </xf>
    <xf numFmtId="43" fontId="28" fillId="9" borderId="25" xfId="13" applyNumberFormat="1" applyFont="1" applyFill="1" applyBorder="1" applyAlignment="1">
      <alignment horizontal="right"/>
    </xf>
    <xf numFmtId="171" fontId="28" fillId="9" borderId="26" xfId="13" applyNumberFormat="1" applyFont="1" applyFill="1" applyBorder="1" applyAlignment="1">
      <alignment horizontal="right"/>
    </xf>
    <xf numFmtId="3" fontId="28" fillId="9" borderId="1" xfId="0" applyNumberFormat="1" applyFont="1" applyFill="1" applyBorder="1" applyAlignment="1">
      <alignment horizontal="left"/>
    </xf>
    <xf numFmtId="171" fontId="28" fillId="9" borderId="18" xfId="13" applyNumberFormat="1" applyFont="1" applyFill="1" applyBorder="1" applyAlignment="1">
      <alignment horizontal="left"/>
    </xf>
    <xf numFmtId="171" fontId="28" fillId="9" borderId="17" xfId="13" applyNumberFormat="1" applyFont="1" applyFill="1" applyBorder="1" applyAlignment="1">
      <alignment horizontal="right"/>
    </xf>
    <xf numFmtId="43" fontId="28" fillId="9" borderId="17" xfId="13" applyNumberFormat="1" applyFont="1" applyFill="1" applyBorder="1" applyAlignment="1">
      <alignment horizontal="right"/>
    </xf>
    <xf numFmtId="171" fontId="28" fillId="9" borderId="33" xfId="13" applyNumberFormat="1" applyFont="1" applyFill="1" applyBorder="1" applyAlignment="1">
      <alignment horizontal="right"/>
    </xf>
    <xf numFmtId="0" fontId="28" fillId="0" borderId="10" xfId="0" applyFont="1" applyBorder="1"/>
    <xf numFmtId="3" fontId="27" fillId="0" borderId="17" xfId="0" applyNumberFormat="1" applyFont="1" applyBorder="1" applyAlignment="1">
      <alignment horizontal="right"/>
    </xf>
    <xf numFmtId="2" fontId="27" fillId="0" borderId="33" xfId="0" applyNumberFormat="1" applyFont="1" applyBorder="1" applyAlignment="1">
      <alignment horizontal="right"/>
    </xf>
    <xf numFmtId="167" fontId="34" fillId="7" borderId="45" xfId="0" applyNumberFormat="1" applyFont="1" applyFill="1" applyBorder="1" applyAlignment="1">
      <alignment horizontal="left"/>
    </xf>
    <xf numFmtId="167" fontId="34" fillId="7" borderId="45" xfId="0" applyNumberFormat="1" applyFont="1" applyFill="1" applyBorder="1" applyAlignment="1">
      <alignment horizontal="right"/>
    </xf>
    <xf numFmtId="167" fontId="34" fillId="7" borderId="25" xfId="0" applyNumberFormat="1" applyFont="1" applyFill="1" applyBorder="1" applyAlignment="1">
      <alignment horizontal="left"/>
    </xf>
    <xf numFmtId="43" fontId="27" fillId="0" borderId="17" xfId="0" applyNumberFormat="1" applyFont="1" applyBorder="1" applyAlignment="1">
      <alignment horizontal="right"/>
    </xf>
    <xf numFmtId="167" fontId="34" fillId="7" borderId="32" xfId="0" applyNumberFormat="1" applyFont="1" applyFill="1" applyBorder="1" applyAlignment="1">
      <alignment horizontal="left"/>
    </xf>
    <xf numFmtId="3" fontId="27" fillId="9" borderId="49" xfId="0" applyNumberFormat="1" applyFont="1" applyFill="1" applyBorder="1" applyAlignment="1">
      <alignment horizontal="left"/>
    </xf>
    <xf numFmtId="3" fontId="27" fillId="0" borderId="43" xfId="0" applyNumberFormat="1" applyFont="1" applyFill="1" applyBorder="1" applyAlignment="1">
      <alignment horizontal="left"/>
    </xf>
    <xf numFmtId="3" fontId="27" fillId="8" borderId="46" xfId="0" applyNumberFormat="1" applyFont="1" applyFill="1" applyBorder="1" applyAlignment="1">
      <alignment horizontal="left"/>
    </xf>
    <xf numFmtId="3" fontId="27" fillId="0" borderId="46" xfId="0" applyNumberFormat="1" applyFont="1" applyFill="1" applyBorder="1" applyAlignment="1">
      <alignment horizontal="left"/>
    </xf>
    <xf numFmtId="0" fontId="28" fillId="0" borderId="1" xfId="0" applyFont="1" applyBorder="1"/>
    <xf numFmtId="167" fontId="34" fillId="7" borderId="46" xfId="0" applyNumberFormat="1" applyFont="1" applyFill="1" applyBorder="1" applyAlignment="1">
      <alignment horizontal="left"/>
    </xf>
    <xf numFmtId="3" fontId="27" fillId="9" borderId="46" xfId="0" applyNumberFormat="1" applyFont="1" applyFill="1" applyBorder="1" applyAlignment="1">
      <alignment horizontal="left"/>
    </xf>
    <xf numFmtId="2" fontId="34" fillId="7" borderId="45" xfId="0" applyNumberFormat="1" applyFont="1" applyFill="1" applyBorder="1" applyAlignment="1">
      <alignment horizontal="right"/>
    </xf>
    <xf numFmtId="0" fontId="27" fillId="0" borderId="36" xfId="0" applyFont="1" applyFill="1" applyBorder="1" applyAlignment="1">
      <alignment horizontal="left"/>
    </xf>
    <xf numFmtId="0" fontId="27" fillId="0" borderId="5" xfId="0" applyFont="1" applyFill="1" applyBorder="1"/>
    <xf numFmtId="0" fontId="27" fillId="0" borderId="40" xfId="0" applyFont="1" applyFill="1" applyBorder="1" applyAlignment="1">
      <alignment horizontal="left"/>
    </xf>
    <xf numFmtId="0" fontId="27" fillId="0" borderId="38" xfId="0" applyFont="1" applyFill="1" applyBorder="1" applyAlignment="1">
      <alignment horizontal="left"/>
    </xf>
    <xf numFmtId="0" fontId="40" fillId="0" borderId="0" xfId="0" applyFont="1"/>
    <xf numFmtId="165" fontId="27" fillId="0" borderId="31" xfId="0" applyNumberFormat="1" applyFont="1" applyFill="1" applyBorder="1" applyAlignment="1">
      <alignment horizontal="right"/>
    </xf>
    <xf numFmtId="165" fontId="27" fillId="8" borderId="0" xfId="0" applyNumberFormat="1" applyFont="1" applyFill="1" applyBorder="1" applyAlignment="1">
      <alignment horizontal="right"/>
    </xf>
    <xf numFmtId="165" fontId="27" fillId="0" borderId="0" xfId="0" applyNumberFormat="1" applyFont="1" applyFill="1" applyBorder="1" applyAlignment="1">
      <alignment horizontal="right"/>
    </xf>
    <xf numFmtId="165" fontId="27" fillId="8" borderId="28" xfId="0" applyNumberFormat="1" applyFont="1" applyFill="1" applyBorder="1" applyAlignment="1">
      <alignment horizontal="right"/>
    </xf>
    <xf numFmtId="165" fontId="27" fillId="0" borderId="16" xfId="0" applyNumberFormat="1" applyFont="1" applyFill="1" applyBorder="1" applyAlignment="1">
      <alignment horizontal="right"/>
    </xf>
    <xf numFmtId="165" fontId="27" fillId="8" borderId="12" xfId="0" applyNumberFormat="1" applyFont="1" applyFill="1" applyBorder="1" applyAlignment="1">
      <alignment horizontal="right"/>
    </xf>
    <xf numFmtId="165" fontId="27" fillId="0" borderId="12" xfId="0" applyNumberFormat="1" applyFont="1" applyFill="1" applyBorder="1" applyAlignment="1">
      <alignment horizontal="right"/>
    </xf>
    <xf numFmtId="165" fontId="27" fillId="8" borderId="9" xfId="0" applyNumberFormat="1" applyFont="1" applyFill="1" applyBorder="1" applyAlignment="1">
      <alignment horizontal="right"/>
    </xf>
    <xf numFmtId="165" fontId="27" fillId="8" borderId="31" xfId="0" applyNumberFormat="1" applyFont="1" applyFill="1" applyBorder="1" applyAlignment="1">
      <alignment horizontal="center"/>
    </xf>
    <xf numFmtId="165" fontId="27" fillId="8" borderId="16" xfId="0" applyNumberFormat="1" applyFont="1" applyFill="1" applyBorder="1" applyAlignment="1">
      <alignment horizontal="center"/>
    </xf>
    <xf numFmtId="165" fontId="27" fillId="0" borderId="0" xfId="0" applyNumberFormat="1" applyFont="1" applyFill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27" fillId="8" borderId="0" xfId="0" applyNumberFormat="1" applyFont="1" applyFill="1" applyBorder="1" applyAlignment="1">
      <alignment horizontal="center"/>
    </xf>
    <xf numFmtId="165" fontId="27" fillId="8" borderId="12" xfId="0" applyNumberFormat="1" applyFont="1" applyFill="1" applyBorder="1" applyAlignment="1">
      <alignment horizontal="center"/>
    </xf>
    <xf numFmtId="165" fontId="27" fillId="0" borderId="28" xfId="0" applyNumberFormat="1" applyFont="1" applyFill="1" applyBorder="1" applyAlignment="1">
      <alignment horizontal="center"/>
    </xf>
    <xf numFmtId="165" fontId="27" fillId="0" borderId="9" xfId="0" applyNumberFormat="1" applyFont="1" applyFill="1" applyBorder="1" applyAlignment="1">
      <alignment horizontal="center"/>
    </xf>
    <xf numFmtId="167" fontId="34" fillId="7" borderId="21" xfId="0" applyNumberFormat="1" applyFont="1" applyFill="1" applyBorder="1" applyAlignment="1">
      <alignment horizontal="center" vertical="top"/>
    </xf>
    <xf numFmtId="0" fontId="39" fillId="9" borderId="44" xfId="0" applyFont="1" applyFill="1" applyBorder="1"/>
    <xf numFmtId="171" fontId="27" fillId="0" borderId="0" xfId="11" applyNumberFormat="1" applyFont="1" applyBorder="1"/>
    <xf numFmtId="171" fontId="19" fillId="0" borderId="0" xfId="11" applyNumberFormat="1" applyFont="1"/>
    <xf numFmtId="171" fontId="19" fillId="0" borderId="0" xfId="11" applyNumberFormat="1" applyFont="1" applyBorder="1" applyAlignment="1">
      <alignment horizontal="center"/>
    </xf>
    <xf numFmtId="167" fontId="34" fillId="7" borderId="40" xfId="0" applyNumberFormat="1" applyFont="1" applyFill="1" applyBorder="1" applyAlignment="1">
      <alignment horizontal="left" wrapText="1"/>
    </xf>
    <xf numFmtId="167" fontId="34" fillId="7" borderId="31" xfId="0" applyNumberFormat="1" applyFont="1" applyFill="1" applyBorder="1" applyAlignment="1">
      <alignment horizontal="right" wrapText="1"/>
    </xf>
    <xf numFmtId="167" fontId="34" fillId="7" borderId="16" xfId="0" applyNumberFormat="1" applyFont="1" applyFill="1" applyBorder="1" applyAlignment="1">
      <alignment horizontal="right" wrapText="1"/>
    </xf>
    <xf numFmtId="3" fontId="27" fillId="10" borderId="38" xfId="0" applyNumberFormat="1" applyFont="1" applyFill="1" applyBorder="1" applyAlignment="1">
      <alignment horizontal="left"/>
    </xf>
    <xf numFmtId="3" fontId="27" fillId="10" borderId="0" xfId="0" applyNumberFormat="1" applyFont="1" applyFill="1" applyBorder="1" applyAlignment="1">
      <alignment horizontal="right"/>
    </xf>
    <xf numFmtId="3" fontId="28" fillId="10" borderId="38" xfId="0" applyNumberFormat="1" applyFont="1" applyFill="1" applyBorder="1" applyAlignment="1">
      <alignment horizontal="left"/>
    </xf>
    <xf numFmtId="0" fontId="27" fillId="0" borderId="38" xfId="3" applyFont="1" applyBorder="1"/>
    <xf numFmtId="0" fontId="27" fillId="0" borderId="39" xfId="3" applyFont="1" applyBorder="1"/>
    <xf numFmtId="0" fontId="35" fillId="3" borderId="3" xfId="3" applyFont="1" applyFill="1" applyBorder="1"/>
    <xf numFmtId="171" fontId="27" fillId="0" borderId="0" xfId="13" applyNumberFormat="1" applyFont="1" applyBorder="1" applyAlignment="1">
      <alignment horizontal="right"/>
    </xf>
    <xf numFmtId="2" fontId="27" fillId="0" borderId="12" xfId="3" applyNumberFormat="1" applyFont="1" applyFill="1" applyBorder="1" applyAlignment="1">
      <alignment horizontal="right" vertical="center" wrapText="1"/>
    </xf>
    <xf numFmtId="0" fontId="27" fillId="0" borderId="0" xfId="3" applyFont="1" applyBorder="1" applyAlignment="1">
      <alignment horizontal="right"/>
    </xf>
    <xf numFmtId="2" fontId="27" fillId="10" borderId="12" xfId="3" applyNumberFormat="1" applyFont="1" applyFill="1" applyBorder="1" applyAlignment="1">
      <alignment horizontal="right" vertical="center" wrapText="1"/>
    </xf>
    <xf numFmtId="0" fontId="33" fillId="0" borderId="0" xfId="3" applyFont="1" applyFill="1" applyBorder="1" applyAlignment="1">
      <alignment horizontal="right" vertical="center" wrapText="1"/>
    </xf>
    <xf numFmtId="0" fontId="33" fillId="0" borderId="12" xfId="3" applyFont="1" applyFill="1" applyBorder="1" applyAlignment="1">
      <alignment horizontal="right" vertical="center" wrapText="1"/>
    </xf>
    <xf numFmtId="0" fontId="27" fillId="0" borderId="28" xfId="0" applyFont="1" applyBorder="1" applyAlignment="1">
      <alignment horizontal="right"/>
    </xf>
    <xf numFmtId="0" fontId="27" fillId="0" borderId="9" xfId="0" applyFont="1" applyBorder="1" applyAlignment="1">
      <alignment horizontal="right"/>
    </xf>
    <xf numFmtId="0" fontId="34" fillId="3" borderId="3" xfId="0" applyFont="1" applyFill="1" applyBorder="1" applyAlignment="1">
      <alignment horizontal="right"/>
    </xf>
    <xf numFmtId="171" fontId="34" fillId="3" borderId="9" xfId="0" applyNumberFormat="1" applyFont="1" applyFill="1" applyBorder="1" applyAlignment="1">
      <alignment horizontal="right"/>
    </xf>
    <xf numFmtId="43" fontId="34" fillId="3" borderId="9" xfId="0" applyNumberFormat="1" applyFont="1" applyFill="1" applyBorder="1" applyAlignment="1">
      <alignment horizontal="right"/>
    </xf>
    <xf numFmtId="171" fontId="27" fillId="1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Fill="1" applyBorder="1" applyAlignment="1">
      <alignment horizontal="right" vertical="center" wrapText="1"/>
    </xf>
    <xf numFmtId="171" fontId="27" fillId="10" borderId="12" xfId="13" applyNumberFormat="1" applyFont="1" applyFill="1" applyBorder="1" applyAlignment="1">
      <alignment horizontal="right" vertical="center" wrapText="1"/>
    </xf>
    <xf numFmtId="171" fontId="27" fillId="0" borderId="12" xfId="13" applyNumberFormat="1" applyFont="1" applyBorder="1" applyAlignment="1">
      <alignment horizontal="right"/>
    </xf>
    <xf numFmtId="171" fontId="27" fillId="0" borderId="9" xfId="13" applyNumberFormat="1" applyFont="1" applyBorder="1" applyAlignment="1">
      <alignment horizontal="right"/>
    </xf>
    <xf numFmtId="0" fontId="41" fillId="0" borderId="0" xfId="0" applyFont="1"/>
    <xf numFmtId="171" fontId="27" fillId="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Border="1" applyAlignment="1">
      <alignment horizontal="center"/>
    </xf>
    <xf numFmtId="171" fontId="27" fillId="0" borderId="9" xfId="13" applyNumberFormat="1" applyFont="1" applyBorder="1" applyAlignment="1">
      <alignment horizontal="center"/>
    </xf>
    <xf numFmtId="0" fontId="27" fillId="0" borderId="39" xfId="0" applyFont="1" applyFill="1" applyBorder="1" applyAlignment="1">
      <alignment horizontal="left"/>
    </xf>
    <xf numFmtId="0" fontId="27" fillId="0" borderId="9" xfId="3" applyFont="1" applyFill="1" applyBorder="1" applyAlignment="1">
      <alignment wrapText="1"/>
    </xf>
    <xf numFmtId="2" fontId="28" fillId="0" borderId="0" xfId="0" applyNumberFormat="1" applyFont="1" applyFill="1" applyBorder="1" applyAlignment="1">
      <alignment horizontal="right"/>
    </xf>
    <xf numFmtId="0" fontId="27" fillId="0" borderId="2" xfId="0" applyFont="1" applyBorder="1" applyAlignment="1">
      <alignment horizontal="left"/>
    </xf>
    <xf numFmtId="0" fontId="32" fillId="0" borderId="39" xfId="2" applyFont="1" applyBorder="1" applyAlignment="1">
      <alignment horizontal="left"/>
    </xf>
    <xf numFmtId="3" fontId="27" fillId="8" borderId="31" xfId="0" applyNumberFormat="1" applyFont="1" applyFill="1" applyBorder="1" applyAlignment="1">
      <alignment horizontal="right"/>
    </xf>
    <xf numFmtId="3" fontId="27" fillId="8" borderId="40" xfId="0" applyNumberFormat="1" applyFont="1" applyFill="1" applyBorder="1" applyAlignment="1">
      <alignment horizontal="right"/>
    </xf>
    <xf numFmtId="3" fontId="27" fillId="0" borderId="39" xfId="0" applyNumberFormat="1" applyFont="1" applyBorder="1" applyAlignment="1">
      <alignment horizontal="right"/>
    </xf>
    <xf numFmtId="3" fontId="27" fillId="0" borderId="3" xfId="0" applyNumberFormat="1" applyFont="1" applyBorder="1" applyAlignment="1">
      <alignment horizontal="right"/>
    </xf>
    <xf numFmtId="167" fontId="29" fillId="3" borderId="0" xfId="0" applyNumberFormat="1" applyFont="1" applyFill="1" applyAlignment="1">
      <alignment horizontal="right"/>
    </xf>
    <xf numFmtId="166" fontId="27" fillId="3" borderId="0" xfId="0" applyNumberFormat="1" applyFont="1" applyFill="1" applyAlignment="1">
      <alignment horizontal="right"/>
    </xf>
    <xf numFmtId="4" fontId="27" fillId="8" borderId="31" xfId="0" applyNumberFormat="1" applyFont="1" applyFill="1" applyBorder="1" applyAlignment="1">
      <alignment horizontal="right"/>
    </xf>
    <xf numFmtId="4" fontId="27" fillId="0" borderId="0" xfId="0" applyNumberFormat="1" applyFont="1" applyFill="1" applyBorder="1" applyAlignment="1">
      <alignment horizontal="right"/>
    </xf>
    <xf numFmtId="4" fontId="27" fillId="8" borderId="0" xfId="0" applyNumberFormat="1" applyFont="1" applyFill="1" applyBorder="1" applyAlignment="1">
      <alignment horizontal="right"/>
    </xf>
    <xf numFmtId="165" fontId="27" fillId="8" borderId="16" xfId="0" applyNumberFormat="1" applyFont="1" applyFill="1" applyBorder="1" applyAlignment="1">
      <alignment horizontal="right"/>
    </xf>
    <xf numFmtId="167" fontId="34" fillId="7" borderId="24" xfId="0" applyNumberFormat="1" applyFont="1" applyFill="1" applyBorder="1" applyAlignment="1">
      <alignment horizontal="left"/>
    </xf>
    <xf numFmtId="3" fontId="27" fillId="0" borderId="1" xfId="0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34" fillId="7" borderId="45" xfId="13" applyNumberFormat="1" applyFont="1" applyFill="1" applyBorder="1" applyAlignment="1">
      <alignment horizontal="left"/>
    </xf>
    <xf numFmtId="43" fontId="27" fillId="9" borderId="21" xfId="13" applyNumberFormat="1" applyFont="1" applyFill="1" applyBorder="1" applyAlignment="1">
      <alignment horizontal="right"/>
    </xf>
    <xf numFmtId="43" fontId="27" fillId="8" borderId="23" xfId="13" applyNumberFormat="1" applyFont="1" applyFill="1" applyBorder="1" applyAlignment="1">
      <alignment horizontal="right"/>
    </xf>
    <xf numFmtId="43" fontId="27" fillId="9" borderId="23" xfId="13" applyNumberFormat="1" applyFont="1" applyFill="1" applyBorder="1" applyAlignment="1">
      <alignment horizontal="right"/>
    </xf>
    <xf numFmtId="43" fontId="27" fillId="9" borderId="33" xfId="13" applyNumberFormat="1" applyFont="1" applyFill="1" applyBorder="1" applyAlignment="1">
      <alignment horizontal="right"/>
    </xf>
    <xf numFmtId="172" fontId="27" fillId="0" borderId="0" xfId="13" applyNumberFormat="1" applyFont="1"/>
    <xf numFmtId="43" fontId="27" fillId="9" borderId="17" xfId="13" applyNumberFormat="1" applyFont="1" applyFill="1" applyBorder="1" applyAlignment="1">
      <alignment horizontal="right"/>
    </xf>
    <xf numFmtId="0" fontId="27" fillId="0" borderId="0" xfId="0" applyNumberFormat="1" applyFont="1" applyBorder="1"/>
    <xf numFmtId="170" fontId="27" fillId="0" borderId="0" xfId="0" applyNumberFormat="1" applyFont="1" applyBorder="1"/>
    <xf numFmtId="0" fontId="39" fillId="0" borderId="0" xfId="0" applyFont="1"/>
    <xf numFmtId="171" fontId="27" fillId="9" borderId="20" xfId="11" applyNumberFormat="1" applyFont="1" applyFill="1" applyBorder="1" applyAlignment="1">
      <alignment horizontal="right"/>
    </xf>
    <xf numFmtId="171" fontId="27" fillId="8" borderId="0" xfId="11" applyNumberFormat="1" applyFont="1" applyFill="1" applyBorder="1" applyAlignment="1">
      <alignment horizontal="right"/>
    </xf>
    <xf numFmtId="171" fontId="27" fillId="9" borderId="0" xfId="11" applyNumberFormat="1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14" fontId="27" fillId="6" borderId="16" xfId="0" applyNumberFormat="1" applyFont="1" applyFill="1" applyBorder="1" applyAlignment="1">
      <alignment horizontal="right"/>
    </xf>
    <xf numFmtId="14" fontId="29" fillId="0" borderId="12" xfId="0" applyNumberFormat="1" applyFont="1" applyBorder="1" applyAlignment="1">
      <alignment horizontal="right"/>
    </xf>
    <xf numFmtId="14" fontId="27" fillId="0" borderId="12" xfId="0" applyNumberFormat="1" applyFont="1" applyBorder="1" applyAlignment="1">
      <alignment horizontal="right"/>
    </xf>
    <xf numFmtId="14" fontId="27" fillId="0" borderId="9" xfId="0" applyNumberFormat="1" applyFont="1" applyFill="1" applyBorder="1" applyAlignment="1">
      <alignment horizontal="right"/>
    </xf>
    <xf numFmtId="171" fontId="27" fillId="0" borderId="0" xfId="11" applyNumberFormat="1" applyFont="1" applyAlignment="1">
      <alignment horizontal="right"/>
    </xf>
    <xf numFmtId="165" fontId="27" fillId="0" borderId="32" xfId="0" applyNumberFormat="1" applyFont="1" applyBorder="1" applyAlignment="1">
      <alignment horizontal="right"/>
    </xf>
    <xf numFmtId="3" fontId="27" fillId="0" borderId="30" xfId="0" applyNumberFormat="1" applyFont="1" applyBorder="1" applyAlignment="1">
      <alignment horizontal="right"/>
    </xf>
    <xf numFmtId="165" fontId="27" fillId="0" borderId="21" xfId="0" applyNumberFormat="1" applyFont="1" applyBorder="1" applyAlignment="1">
      <alignment horizontal="right"/>
    </xf>
    <xf numFmtId="3" fontId="27" fillId="0" borderId="19" xfId="0" applyNumberFormat="1" applyFont="1" applyBorder="1" applyAlignment="1">
      <alignment horizontal="right"/>
    </xf>
    <xf numFmtId="3" fontId="27" fillId="0" borderId="20" xfId="0" applyNumberFormat="1" applyFont="1" applyBorder="1" applyAlignment="1">
      <alignment horizontal="right"/>
    </xf>
    <xf numFmtId="3" fontId="27" fillId="0" borderId="21" xfId="0" applyNumberFormat="1" applyFont="1" applyBorder="1" applyAlignment="1">
      <alignment horizontal="right"/>
    </xf>
    <xf numFmtId="165" fontId="27" fillId="0" borderId="23" xfId="0" applyNumberFormat="1" applyFont="1" applyBorder="1" applyAlignment="1">
      <alignment horizontal="right"/>
    </xf>
    <xf numFmtId="3" fontId="27" fillId="0" borderId="22" xfId="0" applyNumberFormat="1" applyFont="1" applyBorder="1" applyAlignment="1">
      <alignment horizontal="right"/>
    </xf>
    <xf numFmtId="3" fontId="27" fillId="0" borderId="23" xfId="0" applyNumberFormat="1" applyFont="1" applyBorder="1" applyAlignment="1">
      <alignment horizontal="right"/>
    </xf>
    <xf numFmtId="165" fontId="27" fillId="0" borderId="26" xfId="0" applyNumberFormat="1" applyFont="1" applyBorder="1" applyAlignment="1">
      <alignment horizontal="right"/>
    </xf>
    <xf numFmtId="3" fontId="27" fillId="0" borderId="24" xfId="0" applyNumberFormat="1" applyFont="1" applyBorder="1" applyAlignment="1">
      <alignment horizontal="right"/>
    </xf>
    <xf numFmtId="3" fontId="27" fillId="0" borderId="25" xfId="0" applyNumberFormat="1" applyFont="1" applyBorder="1" applyAlignment="1">
      <alignment horizontal="right"/>
    </xf>
    <xf numFmtId="3" fontId="27" fillId="0" borderId="26" xfId="0" applyNumberFormat="1" applyFont="1" applyBorder="1" applyAlignment="1">
      <alignment horizontal="right"/>
    </xf>
    <xf numFmtId="165" fontId="27" fillId="0" borderId="23" xfId="0" applyNumberFormat="1" applyFont="1" applyFill="1" applyBorder="1" applyAlignment="1">
      <alignment horizontal="right"/>
    </xf>
    <xf numFmtId="165" fontId="27" fillId="0" borderId="29" xfId="0" applyNumberFormat="1" applyFont="1" applyBorder="1" applyAlignment="1">
      <alignment horizontal="right"/>
    </xf>
    <xf numFmtId="3" fontId="27" fillId="0" borderId="47" xfId="0" applyNumberFormat="1" applyFont="1" applyBorder="1" applyAlignment="1">
      <alignment horizontal="right"/>
    </xf>
    <xf numFmtId="165" fontId="27" fillId="0" borderId="53" xfId="0" applyNumberFormat="1" applyFont="1" applyBorder="1" applyAlignment="1">
      <alignment horizontal="right"/>
    </xf>
    <xf numFmtId="165" fontId="27" fillId="0" borderId="45" xfId="0" applyNumberFormat="1" applyFont="1" applyBorder="1" applyAlignment="1">
      <alignment horizontal="right"/>
    </xf>
    <xf numFmtId="3" fontId="27" fillId="0" borderId="40" xfId="0" applyNumberFormat="1" applyFont="1" applyBorder="1" applyAlignment="1">
      <alignment horizontal="right"/>
    </xf>
    <xf numFmtId="3" fontId="27" fillId="0" borderId="31" xfId="0" applyNumberFormat="1" applyFont="1" applyBorder="1" applyAlignment="1">
      <alignment horizontal="right"/>
    </xf>
    <xf numFmtId="3" fontId="27" fillId="0" borderId="16" xfId="0" applyNumberFormat="1" applyFont="1" applyBorder="1" applyAlignment="1">
      <alignment horizontal="right"/>
    </xf>
    <xf numFmtId="165" fontId="27" fillId="0" borderId="33" xfId="0" applyNumberFormat="1" applyFont="1" applyBorder="1" applyAlignment="1">
      <alignment horizontal="right"/>
    </xf>
    <xf numFmtId="3" fontId="27" fillId="0" borderId="18" xfId="0" applyNumberFormat="1" applyFont="1" applyBorder="1" applyAlignment="1">
      <alignment horizontal="right"/>
    </xf>
    <xf numFmtId="3" fontId="27" fillId="0" borderId="33" xfId="0" applyNumberFormat="1" applyFont="1" applyBorder="1" applyAlignment="1">
      <alignment horizontal="right"/>
    </xf>
    <xf numFmtId="165" fontId="27" fillId="0" borderId="21" xfId="0" applyNumberFormat="1" applyFont="1" applyFill="1" applyBorder="1" applyAlignment="1">
      <alignment horizontal="right"/>
    </xf>
    <xf numFmtId="165" fontId="27" fillId="0" borderId="32" xfId="0" applyNumberFormat="1" applyFont="1" applyFill="1" applyBorder="1" applyAlignment="1">
      <alignment horizontal="right"/>
    </xf>
    <xf numFmtId="165" fontId="27" fillId="0" borderId="29" xfId="0" applyNumberFormat="1" applyFont="1" applyFill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7" fillId="0" borderId="31" xfId="0" applyNumberFormat="1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32" xfId="0" applyNumberFormat="1" applyFont="1" applyBorder="1" applyAlignment="1">
      <alignment horizontal="right"/>
    </xf>
    <xf numFmtId="3" fontId="27" fillId="0" borderId="32" xfId="0" applyNumberFormat="1" applyFont="1" applyBorder="1" applyAlignment="1">
      <alignment horizontal="right"/>
    </xf>
    <xf numFmtId="165" fontId="27" fillId="0" borderId="0" xfId="0" applyNumberFormat="1" applyFont="1" applyBorder="1" applyAlignment="1">
      <alignment horizontal="right"/>
    </xf>
    <xf numFmtId="166" fontId="27" fillId="0" borderId="12" xfId="0" applyNumberFormat="1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5" fontId="27" fillId="0" borderId="20" xfId="0" applyNumberFormat="1" applyFont="1" applyBorder="1" applyAlignment="1">
      <alignment horizontal="right"/>
    </xf>
    <xf numFmtId="166" fontId="27" fillId="0" borderId="34" xfId="0" applyNumberFormat="1" applyFont="1" applyBorder="1" applyAlignment="1">
      <alignment horizontal="right"/>
    </xf>
    <xf numFmtId="166" fontId="27" fillId="0" borderId="21" xfId="0" applyNumberFormat="1" applyFont="1" applyBorder="1" applyAlignment="1">
      <alignment horizontal="right"/>
    </xf>
    <xf numFmtId="3" fontId="27" fillId="0" borderId="27" xfId="0" applyNumberFormat="1" applyFont="1" applyBorder="1" applyAlignment="1">
      <alignment horizontal="right"/>
    </xf>
    <xf numFmtId="165" fontId="27" fillId="0" borderId="28" xfId="0" applyNumberFormat="1" applyFont="1" applyBorder="1" applyAlignment="1">
      <alignment horizontal="right"/>
    </xf>
    <xf numFmtId="166" fontId="27" fillId="0" borderId="9" xfId="0" applyNumberFormat="1" applyFont="1" applyBorder="1" applyAlignment="1">
      <alignment horizontal="right"/>
    </xf>
    <xf numFmtId="166" fontId="27" fillId="0" borderId="29" xfId="0" applyNumberFormat="1" applyFont="1" applyBorder="1" applyAlignment="1">
      <alignment horizontal="right"/>
    </xf>
    <xf numFmtId="3" fontId="27" fillId="0" borderId="29" xfId="0" applyNumberFormat="1" applyFont="1" applyBorder="1" applyAlignment="1">
      <alignment horizontal="right"/>
    </xf>
    <xf numFmtId="165" fontId="27" fillId="0" borderId="25" xfId="0" applyNumberFormat="1" applyFont="1" applyBorder="1" applyAlignment="1">
      <alignment horizontal="right"/>
    </xf>
    <xf numFmtId="166" fontId="27" fillId="0" borderId="35" xfId="0" applyNumberFormat="1" applyFont="1" applyBorder="1" applyAlignment="1">
      <alignment horizontal="right"/>
    </xf>
    <xf numFmtId="166" fontId="27" fillId="0" borderId="26" xfId="0" applyNumberFormat="1" applyFont="1" applyBorder="1" applyAlignment="1">
      <alignment horizontal="right"/>
    </xf>
    <xf numFmtId="165" fontId="27" fillId="0" borderId="17" xfId="0" applyNumberFormat="1" applyFont="1" applyBorder="1" applyAlignment="1">
      <alignment horizontal="right"/>
    </xf>
    <xf numFmtId="166" fontId="27" fillId="0" borderId="4" xfId="0" applyNumberFormat="1" applyFont="1" applyBorder="1" applyAlignment="1">
      <alignment horizontal="right"/>
    </xf>
    <xf numFmtId="166" fontId="27" fillId="0" borderId="33" xfId="0" applyNumberFormat="1" applyFont="1" applyBorder="1" applyAlignment="1">
      <alignment horizontal="right"/>
    </xf>
    <xf numFmtId="3" fontId="27" fillId="10" borderId="0" xfId="0" applyNumberFormat="1" applyFont="1" applyFill="1" applyBorder="1" applyAlignment="1"/>
    <xf numFmtId="171" fontId="27" fillId="10" borderId="12" xfId="13" applyNumberFormat="1" applyFont="1" applyFill="1" applyBorder="1" applyAlignment="1">
      <alignment vertical="center" wrapText="1"/>
    </xf>
    <xf numFmtId="0" fontId="27" fillId="0" borderId="0" xfId="0" applyFont="1" applyBorder="1" applyAlignment="1"/>
    <xf numFmtId="171" fontId="27" fillId="0" borderId="0" xfId="13" applyNumberFormat="1" applyFont="1" applyBorder="1" applyAlignment="1"/>
    <xf numFmtId="171" fontId="27" fillId="0" borderId="12" xfId="13" applyNumberFormat="1" applyFont="1" applyFill="1" applyBorder="1" applyAlignment="1">
      <alignment vertical="center" wrapText="1"/>
    </xf>
    <xf numFmtId="0" fontId="27" fillId="0" borderId="0" xfId="3" applyFont="1" applyBorder="1" applyAlignment="1"/>
    <xf numFmtId="171" fontId="27" fillId="0" borderId="12" xfId="13" applyNumberFormat="1" applyFont="1" applyBorder="1" applyAlignment="1"/>
    <xf numFmtId="0" fontId="27" fillId="0" borderId="28" xfId="0" applyFont="1" applyBorder="1" applyAlignment="1"/>
    <xf numFmtId="171" fontId="27" fillId="0" borderId="9" xfId="13" applyNumberFormat="1" applyFont="1" applyBorder="1" applyAlignment="1"/>
    <xf numFmtId="3" fontId="27" fillId="8" borderId="43" xfId="0" applyNumberFormat="1" applyFont="1" applyFill="1" applyBorder="1" applyAlignment="1">
      <alignment horizontal="left"/>
    </xf>
    <xf numFmtId="171" fontId="27" fillId="8" borderId="19" xfId="11" applyNumberFormat="1" applyFont="1" applyFill="1" applyBorder="1" applyAlignment="1">
      <alignment horizontal="left"/>
    </xf>
    <xf numFmtId="171" fontId="27" fillId="8" borderId="20" xfId="11" applyNumberFormat="1" applyFont="1" applyFill="1" applyBorder="1" applyAlignment="1">
      <alignment horizontal="right"/>
    </xf>
    <xf numFmtId="43" fontId="27" fillId="8" borderId="20" xfId="11" applyNumberFormat="1" applyFont="1" applyFill="1" applyBorder="1" applyAlignment="1">
      <alignment horizontal="right"/>
    </xf>
    <xf numFmtId="171" fontId="27" fillId="8" borderId="21" xfId="11" applyNumberFormat="1" applyFont="1" applyFill="1" applyBorder="1" applyAlignment="1">
      <alignment horizontal="right"/>
    </xf>
    <xf numFmtId="3" fontId="27" fillId="8" borderId="59" xfId="0" applyNumberFormat="1" applyFont="1" applyFill="1" applyBorder="1" applyAlignment="1">
      <alignment horizontal="left"/>
    </xf>
    <xf numFmtId="171" fontId="27" fillId="9" borderId="0" xfId="11" applyNumberFormat="1" applyFont="1" applyFill="1" applyBorder="1" applyAlignment="1">
      <alignment horizontal="left"/>
    </xf>
    <xf numFmtId="43" fontId="27" fillId="9" borderId="0" xfId="11" applyNumberFormat="1" applyFont="1" applyFill="1" applyBorder="1" applyAlignment="1">
      <alignment horizontal="right"/>
    </xf>
    <xf numFmtId="171" fontId="27" fillId="9" borderId="23" xfId="11" applyNumberFormat="1" applyFont="1" applyFill="1" applyBorder="1" applyAlignment="1">
      <alignment horizontal="right"/>
    </xf>
    <xf numFmtId="171" fontId="27" fillId="9" borderId="22" xfId="11" applyNumberFormat="1" applyFont="1" applyFill="1" applyBorder="1" applyAlignment="1">
      <alignment horizontal="left"/>
    </xf>
    <xf numFmtId="171" fontId="27" fillId="8" borderId="0" xfId="11" applyNumberFormat="1" applyFont="1" applyFill="1" applyBorder="1" applyAlignment="1">
      <alignment horizontal="left"/>
    </xf>
    <xf numFmtId="43" fontId="27" fillId="8" borderId="0" xfId="11" applyNumberFormat="1" applyFont="1" applyFill="1" applyBorder="1" applyAlignment="1">
      <alignment horizontal="right"/>
    </xf>
    <xf numFmtId="171" fontId="27" fillId="8" borderId="23" xfId="11" applyNumberFormat="1" applyFont="1" applyFill="1" applyBorder="1" applyAlignment="1">
      <alignment horizontal="right"/>
    </xf>
    <xf numFmtId="171" fontId="27" fillId="8" borderId="22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right"/>
    </xf>
    <xf numFmtId="171" fontId="27" fillId="0" borderId="23" xfId="11" applyNumberFormat="1" applyFont="1" applyFill="1" applyBorder="1" applyAlignment="1">
      <alignment horizontal="right"/>
    </xf>
    <xf numFmtId="171" fontId="27" fillId="8" borderId="25" xfId="11" applyNumberFormat="1" applyFont="1" applyFill="1" applyBorder="1" applyAlignment="1">
      <alignment horizontal="left"/>
    </xf>
    <xf numFmtId="171" fontId="27" fillId="8" borderId="25" xfId="11" applyNumberFormat="1" applyFont="1" applyFill="1" applyBorder="1" applyAlignment="1">
      <alignment horizontal="right"/>
    </xf>
    <xf numFmtId="43" fontId="27" fillId="8" borderId="25" xfId="11" applyNumberFormat="1" applyFont="1" applyFill="1" applyBorder="1" applyAlignment="1">
      <alignment horizontal="right"/>
    </xf>
    <xf numFmtId="171" fontId="27" fillId="8" borderId="26" xfId="11" applyNumberFormat="1" applyFont="1" applyFill="1" applyBorder="1" applyAlignment="1">
      <alignment horizontal="right"/>
    </xf>
    <xf numFmtId="1" fontId="28" fillId="0" borderId="0" xfId="0" applyNumberFormat="1" applyFont="1" applyFill="1" applyBorder="1"/>
    <xf numFmtId="0" fontId="27" fillId="0" borderId="0" xfId="0" applyFont="1" applyFill="1" applyBorder="1"/>
    <xf numFmtId="167" fontId="34" fillId="0" borderId="0" xfId="0" applyNumberFormat="1" applyFont="1" applyFill="1" applyBorder="1" applyAlignment="1">
      <alignment horizontal="left"/>
    </xf>
    <xf numFmtId="167" fontId="34" fillId="0" borderId="0" xfId="0" applyNumberFormat="1" applyFont="1" applyFill="1" applyBorder="1" applyAlignment="1">
      <alignment horizontal="right"/>
    </xf>
    <xf numFmtId="167" fontId="34" fillId="7" borderId="1" xfId="0" applyNumberFormat="1" applyFont="1" applyFill="1" applyBorder="1" applyAlignment="1">
      <alignment horizontal="left"/>
    </xf>
    <xf numFmtId="171" fontId="27" fillId="9" borderId="20" xfId="11" applyNumberFormat="1" applyFont="1" applyFill="1" applyBorder="1" applyAlignment="1">
      <alignment horizontal="left"/>
    </xf>
    <xf numFmtId="171" fontId="27" fillId="9" borderId="21" xfId="11" applyNumberFormat="1" applyFont="1" applyFill="1" applyBorder="1" applyAlignment="1">
      <alignment horizontal="right"/>
    </xf>
    <xf numFmtId="0" fontId="28" fillId="0" borderId="0" xfId="0" applyFont="1" applyFill="1" applyBorder="1"/>
    <xf numFmtId="2" fontId="27" fillId="0" borderId="0" xfId="0" applyNumberFormat="1" applyFont="1" applyFill="1" applyBorder="1" applyAlignment="1">
      <alignment horizontal="right"/>
    </xf>
    <xf numFmtId="2" fontId="20" fillId="0" borderId="0" xfId="0" applyNumberFormat="1" applyFont="1"/>
    <xf numFmtId="171" fontId="43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7" fillId="10" borderId="0" xfId="0" applyNumberFormat="1" applyFont="1" applyFill="1" applyAlignment="1">
      <alignment horizontal="right"/>
    </xf>
    <xf numFmtId="171" fontId="27" fillId="0" borderId="0" xfId="11" applyNumberFormat="1" applyFont="1" applyBorder="1" applyAlignment="1">
      <alignment horizontal="right"/>
    </xf>
    <xf numFmtId="0" fontId="1" fillId="0" borderId="0" xfId="27"/>
    <xf numFmtId="3" fontId="26" fillId="0" borderId="40" xfId="0" applyNumberFormat="1" applyFont="1" applyFill="1" applyBorder="1" applyAlignment="1">
      <alignment horizontal="center"/>
    </xf>
    <xf numFmtId="3" fontId="26" fillId="0" borderId="31" xfId="0" applyNumberFormat="1" applyFont="1" applyFill="1" applyBorder="1" applyAlignment="1">
      <alignment horizontal="center"/>
    </xf>
    <xf numFmtId="3" fontId="26" fillId="0" borderId="16" xfId="0" applyNumberFormat="1" applyFont="1" applyFill="1" applyBorder="1" applyAlignment="1">
      <alignment horizontal="center"/>
    </xf>
    <xf numFmtId="3" fontId="27" fillId="8" borderId="46" xfId="0" applyNumberFormat="1" applyFont="1" applyFill="1" applyBorder="1" applyAlignment="1">
      <alignment horizontal="center" vertical="center"/>
    </xf>
    <xf numFmtId="3" fontId="27" fillId="8" borderId="44" xfId="0" applyNumberFormat="1" applyFont="1" applyFill="1" applyBorder="1" applyAlignment="1">
      <alignment horizontal="center" vertical="center"/>
    </xf>
    <xf numFmtId="0" fontId="35" fillId="7" borderId="51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/>
    </xf>
    <xf numFmtId="0" fontId="27" fillId="0" borderId="0" xfId="0" applyFont="1" applyFill="1" applyAlignment="1">
      <alignment horizontal="left" indent="1"/>
    </xf>
    <xf numFmtId="0" fontId="28" fillId="0" borderId="40" xfId="0" applyFont="1" applyBorder="1" applyAlignment="1">
      <alignment vertical="top"/>
    </xf>
    <xf numFmtId="0" fontId="28" fillId="0" borderId="38" xfId="0" applyFont="1" applyBorder="1" applyAlignment="1">
      <alignment vertical="top"/>
    </xf>
    <xf numFmtId="0" fontId="28" fillId="0" borderId="39" xfId="0" applyFont="1" applyBorder="1" applyAlignment="1">
      <alignment vertical="top"/>
    </xf>
    <xf numFmtId="0" fontId="28" fillId="0" borderId="18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20" fillId="0" borderId="0" xfId="0" applyNumberFormat="1" applyFont="1" applyAlignment="1">
      <alignment horizontal="center" wrapText="1"/>
    </xf>
    <xf numFmtId="49" fontId="27" fillId="0" borderId="51" xfId="3" applyNumberFormat="1" applyFont="1" applyBorder="1" applyAlignment="1">
      <alignment horizontal="center"/>
    </xf>
    <xf numFmtId="49" fontId="27" fillId="0" borderId="55" xfId="3" applyNumberFormat="1" applyFont="1" applyBorder="1" applyAlignment="1">
      <alignment horizontal="center"/>
    </xf>
    <xf numFmtId="49" fontId="27" fillId="0" borderId="56" xfId="3" applyNumberFormat="1" applyFont="1" applyBorder="1" applyAlignment="1">
      <alignment horizontal="center"/>
    </xf>
    <xf numFmtId="0" fontId="27" fillId="0" borderId="43" xfId="3" applyFont="1" applyBorder="1" applyAlignment="1">
      <alignment horizontal="center" vertical="center" wrapText="1"/>
    </xf>
    <xf numFmtId="0" fontId="27" fillId="0" borderId="46" xfId="3" applyFont="1" applyBorder="1" applyAlignment="1">
      <alignment horizontal="center" vertical="center" wrapText="1"/>
    </xf>
    <xf numFmtId="0" fontId="27" fillId="0" borderId="44" xfId="3" applyFont="1" applyBorder="1" applyAlignment="1">
      <alignment horizontal="center" vertical="center" wrapText="1"/>
    </xf>
    <xf numFmtId="0" fontId="28" fillId="0" borderId="19" xfId="3" applyFont="1" applyBorder="1" applyAlignment="1">
      <alignment horizontal="center"/>
    </xf>
    <xf numFmtId="0" fontId="28" fillId="0" borderId="20" xfId="3" applyFont="1" applyBorder="1" applyAlignment="1">
      <alignment horizontal="center"/>
    </xf>
    <xf numFmtId="0" fontId="28" fillId="0" borderId="34" xfId="3" applyFont="1" applyBorder="1" applyAlignment="1">
      <alignment horizontal="center"/>
    </xf>
    <xf numFmtId="49" fontId="27" fillId="0" borderId="54" xfId="3" applyNumberFormat="1" applyFont="1" applyBorder="1" applyAlignment="1">
      <alignment horizontal="center"/>
    </xf>
  </cellXfs>
  <cellStyles count="28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C360B002-199B-4338-BB98-8D1B3B648585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E34" sqref="E34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834</v>
      </c>
      <c r="D1" s="26" t="s">
        <v>280</v>
      </c>
    </row>
    <row r="2" spans="1:5" x14ac:dyDescent="0.2">
      <c r="A2" s="21" t="s">
        <v>225</v>
      </c>
      <c r="B2" s="399">
        <v>2018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833</v>
      </c>
      <c r="D3" s="26">
        <v>2018</v>
      </c>
      <c r="E3" s="400" t="s">
        <v>317</v>
      </c>
    </row>
    <row r="5" spans="1:5" x14ac:dyDescent="0.2">
      <c r="A5" s="24" t="s">
        <v>316</v>
      </c>
      <c r="B5" s="400">
        <v>44974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>
        <f>$B$5</f>
        <v>44974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>
        <f t="shared" ref="B8:B15" si="0">$B$5</f>
        <v>44974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>
        <f t="shared" si="0"/>
        <v>44974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>
        <f t="shared" si="0"/>
        <v>44974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>
        <f t="shared" si="0"/>
        <v>44974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>
        <f t="shared" si="0"/>
        <v>44974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>
        <f t="shared" si="0"/>
        <v>44974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>
        <f t="shared" si="0"/>
        <v>44974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>
        <f t="shared" si="0"/>
        <v>44974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403">
        <f>$B$5</f>
        <v>44974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400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4"/>
    </row>
    <row r="27" spans="1:5" x14ac:dyDescent="0.2">
      <c r="B27" s="404"/>
    </row>
    <row r="28" spans="1:5" x14ac:dyDescent="0.2">
      <c r="B28" s="404"/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K8" sqref="K8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>
        <f ca="1">INDIRECT("'TF_NUM'!B2")</f>
        <v>771220</v>
      </c>
      <c r="C3" s="57">
        <f ca="1">INDIRECT("'TF_NUM'!C2")</f>
        <v>996608</v>
      </c>
      <c r="D3" s="57">
        <f ca="1">INDIRECT("'TF_NUM'!D2")</f>
        <v>381328</v>
      </c>
      <c r="E3" s="57">
        <f ca="1">INDIRECT("'TF_NUM'!E2")</f>
        <v>483421</v>
      </c>
      <c r="F3" s="65">
        <f ca="1">INDIRECT("'TF_NUM'!F2")</f>
        <v>141326</v>
      </c>
    </row>
    <row r="4" spans="1:6" x14ac:dyDescent="0.2">
      <c r="A4" s="174">
        <v>1</v>
      </c>
      <c r="B4" s="49">
        <f ca="1">INDIRECT("'TF_NUM'!B3")</f>
        <v>149995</v>
      </c>
      <c r="C4" s="49">
        <f ca="1">INDIRECT("'TF_NUM'!C3")</f>
        <v>47100</v>
      </c>
      <c r="D4" s="49">
        <f ca="1">INDIRECT("'TF_NUM'!D3")</f>
        <v>448368</v>
      </c>
      <c r="E4" s="49">
        <f ca="1">INDIRECT("'TF_NUM'!E3")</f>
        <v>390964</v>
      </c>
      <c r="F4" s="71">
        <f ca="1">INDIRECT("'TF_NUM'!F3")</f>
        <v>436298</v>
      </c>
    </row>
    <row r="5" spans="1:6" x14ac:dyDescent="0.2">
      <c r="A5" s="173">
        <v>2</v>
      </c>
      <c r="B5" s="57">
        <f ca="1">INDIRECT("'TF_NUM'!B4")</f>
        <v>91573</v>
      </c>
      <c r="C5" s="57">
        <f ca="1">INDIRECT("'TF_NUM'!C4")</f>
        <v>5785</v>
      </c>
      <c r="D5" s="57">
        <f ca="1">INDIRECT("'TF_NUM'!D4")</f>
        <v>171511</v>
      </c>
      <c r="E5" s="57">
        <f ca="1">INDIRECT("'TF_NUM'!E4")</f>
        <v>131561</v>
      </c>
      <c r="F5" s="65">
        <f ca="1">INDIRECT("'TF_NUM'!F4")</f>
        <v>245566</v>
      </c>
    </row>
    <row r="6" spans="1:6" x14ac:dyDescent="0.2">
      <c r="A6" s="174">
        <v>3</v>
      </c>
      <c r="B6" s="49">
        <f ca="1">INDIRECT("'TF_NUM'!B5")</f>
        <v>27508</v>
      </c>
      <c r="C6" s="49">
        <f ca="1">INDIRECT("'TF_NUM'!C5")</f>
        <v>540</v>
      </c>
      <c r="D6" s="49">
        <f ca="1">INDIRECT("'TF_NUM'!D5")</f>
        <v>39695</v>
      </c>
      <c r="E6" s="49">
        <f ca="1">INDIRECT("'TF_NUM'!E5")</f>
        <v>30693</v>
      </c>
      <c r="F6" s="71">
        <f ca="1">INDIRECT("'TF_NUM'!F5")</f>
        <v>102819</v>
      </c>
    </row>
    <row r="7" spans="1:6" x14ac:dyDescent="0.2">
      <c r="A7" s="173">
        <v>4</v>
      </c>
      <c r="B7" s="57">
        <f ca="1">INDIRECT("'TF_NUM'!B6")</f>
        <v>7052</v>
      </c>
      <c r="C7" s="57">
        <f ca="1">INDIRECT("'TF_NUM'!C6")</f>
        <v>0</v>
      </c>
      <c r="D7" s="57">
        <f ca="1">INDIRECT("'TF_NUM'!D6")</f>
        <v>8024</v>
      </c>
      <c r="E7" s="57">
        <f ca="1">INDIRECT("'TF_NUM'!E6")</f>
        <v>8950</v>
      </c>
      <c r="F7" s="65">
        <f ca="1">INDIRECT("'TF_NUM'!F6")</f>
        <v>58283</v>
      </c>
    </row>
    <row r="8" spans="1:6" x14ac:dyDescent="0.2">
      <c r="A8" s="174">
        <v>5</v>
      </c>
      <c r="B8" s="49">
        <f ca="1">INDIRECT("'TF_NUM'!B7")</f>
        <v>2685</v>
      </c>
      <c r="C8" s="49">
        <f ca="1">INDIRECT("'TF_NUM'!C7")</f>
        <v>0</v>
      </c>
      <c r="D8" s="49">
        <f ca="1">INDIRECT("'TF_NUM'!D7")</f>
        <v>1107</v>
      </c>
      <c r="E8" s="49">
        <f ca="1">INDIRECT("'TF_NUM'!E7")</f>
        <v>553</v>
      </c>
      <c r="F8" s="71">
        <f ca="1">INDIRECT("'TF_NUM'!F7")</f>
        <v>28431</v>
      </c>
    </row>
    <row r="9" spans="1:6" x14ac:dyDescent="0.2">
      <c r="A9" s="173">
        <v>6</v>
      </c>
      <c r="B9" s="57">
        <f ca="1">INDIRECT("'TF_NUM'!B8")</f>
        <v>0</v>
      </c>
      <c r="C9" s="57">
        <f ca="1">INDIRECT("'TF_NUM'!C8")</f>
        <v>0</v>
      </c>
      <c r="D9" s="57">
        <f ca="1">INDIRECT("'TF_NUM'!D8")</f>
        <v>0</v>
      </c>
      <c r="E9" s="57">
        <f ca="1">INDIRECT("'TF_NUM'!E8")</f>
        <v>1390</v>
      </c>
      <c r="F9" s="65">
        <f ca="1">INDIRECT("'TF_NUM'!F8")</f>
        <v>18621</v>
      </c>
    </row>
    <row r="10" spans="1:6" x14ac:dyDescent="0.2">
      <c r="A10" s="174">
        <v>7</v>
      </c>
      <c r="B10" s="49">
        <f ca="1">INDIRECT("'TF_NUM'!B9")</f>
        <v>0</v>
      </c>
      <c r="C10" s="49">
        <f ca="1">INDIRECT("'TF_NUM'!C9")</f>
        <v>0</v>
      </c>
      <c r="D10" s="49">
        <f ca="1">INDIRECT("'TF_NUM'!D9")</f>
        <v>0</v>
      </c>
      <c r="E10" s="49">
        <f ca="1">INDIRECT("'TF_NUM'!E9")</f>
        <v>2501</v>
      </c>
      <c r="F10" s="71">
        <f ca="1">INDIRECT("'TF_NUM'!F9")</f>
        <v>8620</v>
      </c>
    </row>
    <row r="11" spans="1:6" x14ac:dyDescent="0.2">
      <c r="A11" s="173">
        <v>8</v>
      </c>
      <c r="B11" s="57">
        <f ca="1">INDIRECT("'TF_NUM'!B10")</f>
        <v>0</v>
      </c>
      <c r="C11" s="57">
        <f ca="1">INDIRECT("'TF_NUM'!C10")</f>
        <v>0</v>
      </c>
      <c r="D11" s="57">
        <f ca="1">INDIRECT("'TF_NUM'!D10")</f>
        <v>0</v>
      </c>
      <c r="E11" s="57">
        <f ca="1">INDIRECT("'TF_NUM'!E10")</f>
        <v>0</v>
      </c>
      <c r="F11" s="65">
        <f ca="1">INDIRECT("'TF_NUM'!F10")</f>
        <v>4466</v>
      </c>
    </row>
    <row r="12" spans="1:6" x14ac:dyDescent="0.2">
      <c r="A12" s="174">
        <v>9</v>
      </c>
      <c r="B12" s="49">
        <f ca="1">INDIRECT("'TF_NUM'!B11")</f>
        <v>0</v>
      </c>
      <c r="C12" s="49">
        <f ca="1">INDIRECT("'TF_NUM'!C11")</f>
        <v>0</v>
      </c>
      <c r="D12" s="49">
        <f ca="1">INDIRECT("'TF_NUM'!D11")</f>
        <v>0</v>
      </c>
      <c r="E12" s="49">
        <f ca="1">INDIRECT("'TF_NUM'!E11")</f>
        <v>0</v>
      </c>
      <c r="F12" s="71">
        <f ca="1">INDIRECT("'TF_NUM'!F11")</f>
        <v>1915</v>
      </c>
    </row>
    <row r="13" spans="1:6" x14ac:dyDescent="0.2">
      <c r="A13" s="173">
        <v>10</v>
      </c>
      <c r="B13" s="57">
        <f ca="1">INDIRECT("'TF_NUM'!B12")</f>
        <v>0</v>
      </c>
      <c r="C13" s="57">
        <f ca="1">INDIRECT("'TF_NUM'!C12")</f>
        <v>0</v>
      </c>
      <c r="D13" s="57">
        <f ca="1">INDIRECT("'TF_NUM'!D12")</f>
        <v>0</v>
      </c>
      <c r="E13" s="57">
        <f ca="1">INDIRECT("'TF_NUM'!E12")</f>
        <v>0</v>
      </c>
      <c r="F13" s="65">
        <f ca="1">INDIRECT("'TF_NUM'!F12")</f>
        <v>3688</v>
      </c>
    </row>
    <row r="14" spans="1:6" x14ac:dyDescent="0.2">
      <c r="A14" s="176" t="s">
        <v>353</v>
      </c>
      <c r="B14" s="177">
        <f ca="1">SUM(B3:B13)</f>
        <v>1050033</v>
      </c>
      <c r="C14" s="177">
        <f ca="1">SUM(C3:C13)</f>
        <v>1050033</v>
      </c>
      <c r="D14" s="177">
        <f ca="1">SUM(D3:D13)</f>
        <v>1050033</v>
      </c>
      <c r="E14" s="178">
        <f ca="1">SUM(E3:E13)</f>
        <v>1050033</v>
      </c>
      <c r="F14" s="179">
        <f ca="1">SUM(F3:F13)</f>
        <v>1050033</v>
      </c>
    </row>
    <row r="15" spans="1:6" x14ac:dyDescent="0.2">
      <c r="A15" s="176" t="s">
        <v>354</v>
      </c>
      <c r="B15" s="177">
        <f ca="1">B3*$A$3+B4*$A$4+B5*$A$5+B6*$A$6+B7*$A$7+B8*$A$8+B9*$A$9+B10*$A$10+B11*$A$11+B12*$A$12+B13*$A$13</f>
        <v>457298</v>
      </c>
      <c r="C15" s="177">
        <f t="shared" ref="C15:F15" ca="1" si="0">C3*$A$3+C4*$A$4+C5*$A$5+C6*$A$6+C7*$A$7+C8*$A$8+C9*$A$9+C10*$A$10+C11*$A$11+C12*$A$12+C13*$A$13</f>
        <v>60290</v>
      </c>
      <c r="D15" s="177">
        <f t="shared" ca="1" si="0"/>
        <v>948106</v>
      </c>
      <c r="E15" s="178">
        <f t="shared" ca="1" si="0"/>
        <v>810577</v>
      </c>
      <c r="F15" s="179">
        <f t="shared" ca="1" si="0"/>
        <v>1873083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>
        <f ca="1">INDIRECT("'DC_output'!B2")</f>
        <v>906736</v>
      </c>
      <c r="C3" s="184">
        <f ca="1">INDIRECT("'DC_output'!C2")</f>
        <v>41370</v>
      </c>
      <c r="D3" s="184">
        <f ca="1">INDIRECT("'DC_output'!D2")</f>
        <v>0</v>
      </c>
      <c r="E3" s="184">
        <f t="shared" ref="E3:E10" ca="1" si="0">SUM(B3:D3)</f>
        <v>948106</v>
      </c>
      <c r="F3" s="184">
        <f ca="1">INDIRECT("'DC_output'!E2")</f>
        <v>2359</v>
      </c>
      <c r="G3" s="318">
        <f ca="1">INDIRECT("'DC_output'!F2")</f>
        <v>35.755856999999999</v>
      </c>
      <c r="H3" s="318">
        <f ca="1">INDIRECT("'DC_output'!G2")</f>
        <v>29.932416</v>
      </c>
      <c r="I3" s="322">
        <f ca="1">INDIRECT("'DC_output'!H2")</f>
        <v>0</v>
      </c>
    </row>
    <row r="4" spans="1:15" ht="15.75" customHeight="1" x14ac:dyDescent="0.2">
      <c r="A4" s="173" t="s">
        <v>52</v>
      </c>
      <c r="B4" s="57">
        <f ca="1">INDIRECT("'DC_output'!B3")</f>
        <v>452494</v>
      </c>
      <c r="C4" s="57">
        <f ca="1">INDIRECT("'DC_output'!C3")</f>
        <v>4804</v>
      </c>
      <c r="D4" s="57">
        <f ca="1">INDIRECT("'DC_output'!D3")</f>
        <v>0</v>
      </c>
      <c r="E4" s="57">
        <f t="shared" ca="1" si="0"/>
        <v>457298</v>
      </c>
      <c r="F4" s="57">
        <f ca="1">INDIRECT("'DC_output'!E3")</f>
        <v>38612</v>
      </c>
      <c r="G4" s="319">
        <f ca="1">INDIRECT("'DC_output'!F3")</f>
        <v>12.222678</v>
      </c>
      <c r="H4" s="319">
        <f ca="1">INDIRECT("'DC_output'!G3")</f>
        <v>28.589514999999999</v>
      </c>
      <c r="I4" s="323">
        <f ca="1">INDIRECT("'DC_output'!H3")</f>
        <v>0</v>
      </c>
    </row>
    <row r="5" spans="1:15" ht="15.75" customHeight="1" x14ac:dyDescent="0.2">
      <c r="A5" s="174" t="s">
        <v>53</v>
      </c>
      <c r="B5" s="49">
        <f ca="1">INDIRECT("'DC_output'!B4")</f>
        <v>55018</v>
      </c>
      <c r="C5" s="49">
        <f ca="1">INDIRECT("'DC_output'!C4")</f>
        <v>5272</v>
      </c>
      <c r="D5" s="49">
        <f ca="1">INDIRECT("'DC_output'!D4")</f>
        <v>0</v>
      </c>
      <c r="E5" s="49">
        <f t="shared" ca="1" si="0"/>
        <v>60290</v>
      </c>
      <c r="F5" s="49">
        <f ca="1">INDIRECT("'DC_output'!E4")</f>
        <v>214</v>
      </c>
      <c r="G5" s="320">
        <f ca="1">INDIRECT("'DC_output'!F4")</f>
        <v>21.194085000000001</v>
      </c>
      <c r="H5" s="320">
        <f ca="1">INDIRECT("'DC_output'!G4")</f>
        <v>32.115695000000002</v>
      </c>
      <c r="I5" s="324">
        <f ca="1">INDIRECT("'DC_output'!H4")</f>
        <v>0</v>
      </c>
    </row>
    <row r="6" spans="1:15" ht="15.75" customHeight="1" x14ac:dyDescent="0.2">
      <c r="A6" s="173" t="s">
        <v>282</v>
      </c>
      <c r="B6" s="57">
        <f ca="1">INDIRECT("'DC_output'!B5")</f>
        <v>794625</v>
      </c>
      <c r="C6" s="57">
        <f ca="1">INDIRECT("'DC_output'!C5")</f>
        <v>15952</v>
      </c>
      <c r="D6" s="57">
        <f ca="1">INDIRECT("'DC_output'!D5")</f>
        <v>0</v>
      </c>
      <c r="E6" s="57">
        <f t="shared" ca="1" si="0"/>
        <v>810577</v>
      </c>
      <c r="F6" s="57">
        <f ca="1">INDIRECT("'DC_output'!E5")</f>
        <v>33730</v>
      </c>
      <c r="G6" s="319">
        <f ca="1">INDIRECT("'DC_output'!F5")</f>
        <v>14.243941</v>
      </c>
      <c r="H6" s="319">
        <f ca="1">INDIRECT("'DC_output'!G5")</f>
        <v>30.176558</v>
      </c>
      <c r="I6" s="323">
        <f ca="1">INDIRECT("'DC_output'!H5")</f>
        <v>0</v>
      </c>
    </row>
    <row r="7" spans="1:15" ht="15.75" customHeight="1" x14ac:dyDescent="0.2">
      <c r="A7" s="174" t="s">
        <v>95</v>
      </c>
      <c r="B7" s="49">
        <f ca="1">INDIRECT("'DC_output'!B6")</f>
        <v>1818986</v>
      </c>
      <c r="C7" s="49">
        <f ca="1">INDIRECT("'DC_output'!C6")</f>
        <v>54097</v>
      </c>
      <c r="D7" s="49">
        <f ca="1">INDIRECT("'DC_output'!D6")</f>
        <v>0</v>
      </c>
      <c r="E7" s="49">
        <f t="shared" ca="1" si="0"/>
        <v>1873083</v>
      </c>
      <c r="F7" s="49">
        <f ca="1">INDIRECT("'DC_output'!E6")</f>
        <v>103633</v>
      </c>
      <c r="G7" s="320">
        <f ca="1">INDIRECT("'DC_output'!F6")</f>
        <v>15.278166000000001</v>
      </c>
      <c r="H7" s="320">
        <f ca="1">INDIRECT("'DC_output'!G6")</f>
        <v>30.506633000000001</v>
      </c>
      <c r="I7" s="324">
        <f ca="1">INDIRECT("'DC_output'!H6")</f>
        <v>0</v>
      </c>
    </row>
    <row r="8" spans="1:15" ht="15.75" customHeight="1" x14ac:dyDescent="0.2">
      <c r="A8" s="173" t="s">
        <v>54</v>
      </c>
      <c r="B8" s="57">
        <f ca="1">INDIRECT("'DC_output'!B7")</f>
        <v>91106</v>
      </c>
      <c r="C8" s="57">
        <f ca="1">INDIRECT("'DC_output'!C7")</f>
        <v>2226</v>
      </c>
      <c r="D8" s="57">
        <f ca="1">INDIRECT("'DC_output'!D7")</f>
        <v>0</v>
      </c>
      <c r="E8" s="57">
        <f t="shared" ca="1" si="0"/>
        <v>93332</v>
      </c>
      <c r="F8" s="57">
        <f ca="1">INDIRECT("'DC_output'!E7")</f>
        <v>8589</v>
      </c>
      <c r="G8" s="319">
        <f ca="1">INDIRECT("'DC_output'!F7")</f>
        <v>13.706491</v>
      </c>
      <c r="H8" s="319">
        <f ca="1">INDIRECT("'DC_output'!G7")</f>
        <v>32.282066999999998</v>
      </c>
      <c r="I8" s="323">
        <f ca="1">INDIRECT("'DC_output'!H7")</f>
        <v>0</v>
      </c>
    </row>
    <row r="9" spans="1:15" ht="15.75" customHeight="1" x14ac:dyDescent="0.2">
      <c r="A9" s="174" t="s">
        <v>285</v>
      </c>
      <c r="B9" s="49">
        <f ca="1">INDIRECT("'DC_output'!B8")</f>
        <v>0</v>
      </c>
      <c r="C9" s="49">
        <f ca="1">INDIRECT("'DC_output'!C8")</f>
        <v>0</v>
      </c>
      <c r="D9" s="49">
        <f ca="1">INDIRECT("'DC_output'!D8")</f>
        <v>56755</v>
      </c>
      <c r="E9" s="49">
        <f t="shared" ca="1" si="0"/>
        <v>56755</v>
      </c>
      <c r="F9" s="49">
        <f ca="1">INDIRECT("'DC_output'!E8")</f>
        <v>0</v>
      </c>
      <c r="G9" s="320">
        <f ca="1">INDIRECT("'DC_output'!F8")</f>
        <v>0</v>
      </c>
      <c r="H9" s="320">
        <f ca="1">INDIRECT("'DC_output'!G8")</f>
        <v>0</v>
      </c>
      <c r="I9" s="324">
        <f ca="1">INDIRECT("'DC_output'!H8")</f>
        <v>42.190936000000001</v>
      </c>
    </row>
    <row r="10" spans="1:15" ht="15.75" customHeight="1" x14ac:dyDescent="0.2">
      <c r="A10" s="187" t="s">
        <v>286</v>
      </c>
      <c r="B10" s="188">
        <f ca="1">INDIRECT("'DC_output'!B9")</f>
        <v>0</v>
      </c>
      <c r="C10" s="188">
        <f ca="1">INDIRECT("'DC_output'!C9")</f>
        <v>0</v>
      </c>
      <c r="D10" s="188">
        <f ca="1">INDIRECT("'DC_output'!D9")</f>
        <v>72226</v>
      </c>
      <c r="E10" s="188">
        <f t="shared" ca="1" si="0"/>
        <v>72226</v>
      </c>
      <c r="F10" s="188">
        <f ca="1">INDIRECT("'DC_output'!E9")</f>
        <v>0</v>
      </c>
      <c r="G10" s="321">
        <f ca="1">INDIRECT("'DC_output'!F9")</f>
        <v>0</v>
      </c>
      <c r="H10" s="321">
        <f ca="1">INDIRECT("'DC_output'!G9")</f>
        <v>0</v>
      </c>
      <c r="I10" s="325">
        <f ca="1">INDIRECT("'DC_output'!H9")</f>
        <v>15.867884999999999</v>
      </c>
    </row>
    <row r="11" spans="1:15" ht="15.75" customHeight="1" x14ac:dyDescent="0.2">
      <c r="A11" s="21" t="s">
        <v>7</v>
      </c>
      <c r="E11" s="154">
        <f ca="1">SUM(E3:E10)</f>
        <v>4371667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>
        <f ca="1">INDIRECT("'DC_output'!I2")</f>
        <v>38.855218000000001</v>
      </c>
      <c r="C16" s="327">
        <f ca="1">INDIRECT("'DC_output'!J2")</f>
        <v>40.421877000000002</v>
      </c>
    </row>
    <row r="17" spans="1:17" ht="15.75" customHeight="1" x14ac:dyDescent="0.2">
      <c r="A17" s="174" t="s">
        <v>52</v>
      </c>
      <c r="B17" s="328">
        <f ca="1">INDIRECT("'DC_output'!I3")</f>
        <v>14.073237000000001</v>
      </c>
      <c r="C17" s="329">
        <f ca="1">INDIRECT("'DC_output'!J3")</f>
        <v>16.575507000000002</v>
      </c>
    </row>
    <row r="18" spans="1:17" ht="15.75" customHeight="1" x14ac:dyDescent="0.2">
      <c r="A18" s="173" t="s">
        <v>53</v>
      </c>
      <c r="B18" s="330">
        <f ca="1">INDIRECT("'DC_output'!I4")</f>
        <v>21.982548000000001</v>
      </c>
      <c r="C18" s="331">
        <f ca="1">INDIRECT("'DC_output'!J4")</f>
        <v>24.240938</v>
      </c>
    </row>
    <row r="19" spans="1:17" ht="15.75" customHeight="1" x14ac:dyDescent="0.2">
      <c r="A19" s="174" t="s">
        <v>282</v>
      </c>
      <c r="B19" s="328">
        <f ca="1">INDIRECT("'DC_output'!I5")</f>
        <v>19.062213</v>
      </c>
      <c r="C19" s="329">
        <f ca="1">INDIRECT("'DC_output'!J5")</f>
        <v>18.642440000000001</v>
      </c>
    </row>
    <row r="20" spans="1:17" ht="15.75" customHeight="1" x14ac:dyDescent="0.2">
      <c r="A20" s="173" t="s">
        <v>95</v>
      </c>
      <c r="B20" s="330">
        <f ca="1">INDIRECT("'DC_output'!I6")</f>
        <v>18.028728000000001</v>
      </c>
      <c r="C20" s="331">
        <f ca="1">INDIRECT("'DC_output'!J6")</f>
        <v>19.528649000000001</v>
      </c>
    </row>
    <row r="21" spans="1:17" ht="15.75" customHeight="1" x14ac:dyDescent="0.2">
      <c r="A21" s="174" t="s">
        <v>54</v>
      </c>
      <c r="B21" s="328">
        <f ca="1">INDIRECT("'DC_output'!I7")</f>
        <v>15.399006999999999</v>
      </c>
      <c r="C21" s="329">
        <f ca="1">INDIRECT("'DC_output'!J7")</f>
        <v>15.893763999999999</v>
      </c>
    </row>
    <row r="22" spans="1:17" ht="15.75" customHeight="1" x14ac:dyDescent="0.2">
      <c r="A22" s="173" t="s">
        <v>285</v>
      </c>
      <c r="B22" s="330">
        <f ca="1">INDIRECT("'DC_output'!I8")</f>
        <v>47.775094000000003</v>
      </c>
      <c r="C22" s="331">
        <f ca="1">INDIRECT("'DC_output'!J8")</f>
        <v>45.768945000000002</v>
      </c>
    </row>
    <row r="23" spans="1:17" ht="15.75" customHeight="1" x14ac:dyDescent="0.2">
      <c r="A23" s="175" t="s">
        <v>286</v>
      </c>
      <c r="B23" s="332">
        <f ca="1">INDIRECT("'DC_output'!I9")</f>
        <v>17.761198</v>
      </c>
      <c r="C23" s="333">
        <f ca="1">INDIRECT("'DC_output'!J9")</f>
        <v>18.567115999999999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>
        <f ca="1">INDIRECT("'StopsDistr'!B2")</f>
        <v>750670</v>
      </c>
      <c r="C28" s="184">
        <f ca="1">INDIRECT("'StopsDistr'!C2")</f>
        <v>125047</v>
      </c>
      <c r="D28" s="184">
        <f ca="1">INDIRECT("'StopsDistr'!D2")</f>
        <v>20490</v>
      </c>
      <c r="E28" s="184">
        <f ca="1">INDIRECT("'StopsDistr'!E2")</f>
        <v>6280</v>
      </c>
      <c r="F28" s="184">
        <f ca="1">INDIRECT("'StopsDistr'!F2")</f>
        <v>2416</v>
      </c>
      <c r="G28" s="184">
        <f ca="1">INDIRECT("'StopsDistr'!G2")</f>
        <v>1833</v>
      </c>
      <c r="H28" s="184">
        <f ca="1">INDIRECT("'StopsDistr'!H2")</f>
        <v>0</v>
      </c>
      <c r="I28" s="185">
        <f ca="1">INDIRECT("'StopsDistr'!I2")</f>
        <v>0</v>
      </c>
      <c r="J28" s="186">
        <f ca="1">INDIRECT("'StopsDistr'!J2")</f>
        <v>674915</v>
      </c>
      <c r="K28" s="184">
        <f ca="1">INDIRECT("'StopsDistr'!K2")</f>
        <v>151574</v>
      </c>
      <c r="L28" s="184">
        <f ca="1">INDIRECT("'StopsDistr'!L2")</f>
        <v>56524</v>
      </c>
      <c r="M28" s="184">
        <f ca="1">INDIRECT("'StopsDistr'!M2")</f>
        <v>15327</v>
      </c>
      <c r="N28" s="184">
        <f ca="1">INDIRECT("'StopsDistr'!N2")</f>
        <v>3886</v>
      </c>
      <c r="O28" s="184">
        <f ca="1">INDIRECT("'StopsDistr'!O2")</f>
        <v>2741</v>
      </c>
      <c r="P28" s="184">
        <f ca="1">INDIRECT("'StopsDistr'!P2")</f>
        <v>878</v>
      </c>
      <c r="Q28" s="185">
        <f ca="1">INDIRECT("'StopsDistr'!Q2")</f>
        <v>891</v>
      </c>
    </row>
    <row r="29" spans="1:17" ht="15.75" customHeight="1" x14ac:dyDescent="0.2">
      <c r="A29" s="173" t="s">
        <v>52</v>
      </c>
      <c r="B29" s="57">
        <f ca="1">INDIRECT("'StopsDistr'!B3")</f>
        <v>399029</v>
      </c>
      <c r="C29" s="57">
        <f ca="1">INDIRECT("'StopsDistr'!C3")</f>
        <v>47912</v>
      </c>
      <c r="D29" s="57">
        <f ca="1">INDIRECT("'StopsDistr'!D3")</f>
        <v>4549</v>
      </c>
      <c r="E29" s="57">
        <f ca="1">INDIRECT("'StopsDistr'!E3")</f>
        <v>1004</v>
      </c>
      <c r="F29" s="57">
        <f ca="1">INDIRECT("'StopsDistr'!F3")</f>
        <v>0</v>
      </c>
      <c r="G29" s="57">
        <f ca="1">INDIRECT("'StopsDistr'!G3")</f>
        <v>0</v>
      </c>
      <c r="H29" s="57">
        <f ca="1">INDIRECT("'StopsDistr'!H3")</f>
        <v>0</v>
      </c>
      <c r="I29" s="65">
        <f ca="1">INDIRECT("'StopsDistr'!I3")</f>
        <v>0</v>
      </c>
      <c r="J29" s="56">
        <f ca="1">INDIRECT("'StopsDistr'!J3")</f>
        <v>349126</v>
      </c>
      <c r="K29" s="57">
        <f ca="1">INDIRECT("'StopsDistr'!K3")</f>
        <v>70609</v>
      </c>
      <c r="L29" s="57">
        <f ca="1">INDIRECT("'StopsDistr'!L3")</f>
        <v>23910</v>
      </c>
      <c r="M29" s="57">
        <f ca="1">INDIRECT("'StopsDistr'!M3")</f>
        <v>6234</v>
      </c>
      <c r="N29" s="57">
        <f ca="1">INDIRECT("'StopsDistr'!N3")</f>
        <v>495</v>
      </c>
      <c r="O29" s="57">
        <f ca="1">INDIRECT("'StopsDistr'!O3")</f>
        <v>1162</v>
      </c>
      <c r="P29" s="57">
        <f ca="1">INDIRECT("'StopsDistr'!P3")</f>
        <v>958</v>
      </c>
      <c r="Q29" s="65">
        <f ca="1">INDIRECT("'StopsDistr'!Q3")</f>
        <v>0</v>
      </c>
    </row>
    <row r="30" spans="1:17" ht="15.75" customHeight="1" x14ac:dyDescent="0.2">
      <c r="A30" s="174" t="s">
        <v>53</v>
      </c>
      <c r="B30" s="49">
        <f ca="1">INDIRECT("'StopsDistr'!B4")</f>
        <v>49899</v>
      </c>
      <c r="C30" s="49">
        <f ca="1">INDIRECT("'StopsDistr'!C4")</f>
        <v>3792</v>
      </c>
      <c r="D30" s="49">
        <f ca="1">INDIRECT("'StopsDistr'!D4")</f>
        <v>1327</v>
      </c>
      <c r="E30" s="49">
        <f ca="1">INDIRECT("'StopsDistr'!E4")</f>
        <v>0</v>
      </c>
      <c r="F30" s="49">
        <f ca="1">INDIRECT("'StopsDistr'!F4")</f>
        <v>0</v>
      </c>
      <c r="G30" s="49">
        <f ca="1">INDIRECT("'StopsDistr'!G4")</f>
        <v>0</v>
      </c>
      <c r="H30" s="49">
        <f ca="1">INDIRECT("'StopsDistr'!H4")</f>
        <v>0</v>
      </c>
      <c r="I30" s="71">
        <f ca="1">INDIRECT("'StopsDistr'!I4")</f>
        <v>0</v>
      </c>
      <c r="J30" s="48">
        <f ca="1">INDIRECT("'StopsDistr'!J4")</f>
        <v>41270</v>
      </c>
      <c r="K30" s="49">
        <f ca="1">INDIRECT("'StopsDistr'!K4")</f>
        <v>9115</v>
      </c>
      <c r="L30" s="49">
        <f ca="1">INDIRECT("'StopsDistr'!L4")</f>
        <v>2942</v>
      </c>
      <c r="M30" s="49">
        <f ca="1">INDIRECT("'StopsDistr'!M4")</f>
        <v>1273</v>
      </c>
      <c r="N30" s="49">
        <f ca="1">INDIRECT("'StopsDistr'!N4")</f>
        <v>418</v>
      </c>
      <c r="O30" s="49">
        <f ca="1">INDIRECT("'StopsDistr'!O4")</f>
        <v>0</v>
      </c>
      <c r="P30" s="49">
        <f ca="1">INDIRECT("'StopsDistr'!P4")</f>
        <v>0</v>
      </c>
      <c r="Q30" s="71">
        <f ca="1">INDIRECT("'StopsDistr'!Q4")</f>
        <v>0</v>
      </c>
    </row>
    <row r="31" spans="1:17" ht="15.75" customHeight="1" x14ac:dyDescent="0.2">
      <c r="A31" s="173" t="s">
        <v>282</v>
      </c>
      <c r="B31" s="57">
        <f ca="1">INDIRECT("'StopsDistr'!B5")</f>
        <v>565472</v>
      </c>
      <c r="C31" s="57">
        <f ca="1">INDIRECT("'StopsDistr'!C5")</f>
        <v>144874</v>
      </c>
      <c r="D31" s="57">
        <f ca="1">INDIRECT("'StopsDistr'!D5")</f>
        <v>55667</v>
      </c>
      <c r="E31" s="57">
        <f ca="1">INDIRECT("'StopsDistr'!E5")</f>
        <v>21430</v>
      </c>
      <c r="F31" s="57">
        <f ca="1">INDIRECT("'StopsDistr'!F5")</f>
        <v>5845</v>
      </c>
      <c r="G31" s="57">
        <f ca="1">INDIRECT("'StopsDistr'!G5")</f>
        <v>744</v>
      </c>
      <c r="H31" s="57">
        <f ca="1">INDIRECT("'StopsDistr'!H5")</f>
        <v>593</v>
      </c>
      <c r="I31" s="65">
        <f ca="1">INDIRECT("'StopsDistr'!I5")</f>
        <v>0</v>
      </c>
      <c r="J31" s="56">
        <f ca="1">INDIRECT("'StopsDistr'!J5")</f>
        <v>577500</v>
      </c>
      <c r="K31" s="57">
        <f ca="1">INDIRECT("'StopsDistr'!K5")</f>
        <v>154857</v>
      </c>
      <c r="L31" s="57">
        <f ca="1">INDIRECT("'StopsDistr'!L5")</f>
        <v>40751</v>
      </c>
      <c r="M31" s="57">
        <f ca="1">INDIRECT("'StopsDistr'!M5")</f>
        <v>13670</v>
      </c>
      <c r="N31" s="57">
        <f ca="1">INDIRECT("'StopsDistr'!N5")</f>
        <v>6104</v>
      </c>
      <c r="O31" s="57">
        <f ca="1">INDIRECT("'StopsDistr'!O5")</f>
        <v>1329</v>
      </c>
      <c r="P31" s="57">
        <f ca="1">INDIRECT("'StopsDistr'!P5")</f>
        <v>414</v>
      </c>
      <c r="Q31" s="65">
        <f ca="1">INDIRECT("'StopsDistr'!Q5")</f>
        <v>0</v>
      </c>
    </row>
    <row r="32" spans="1:17" ht="15.75" customHeight="1" x14ac:dyDescent="0.2">
      <c r="A32" s="174" t="s">
        <v>95</v>
      </c>
      <c r="B32" s="49">
        <f ca="1">INDIRECT("'StopsDistr'!B6")</f>
        <v>1535177</v>
      </c>
      <c r="C32" s="49">
        <f ca="1">INDIRECT("'StopsDistr'!C6")</f>
        <v>194802</v>
      </c>
      <c r="D32" s="49">
        <f ca="1">INDIRECT("'StopsDistr'!D6")</f>
        <v>56078</v>
      </c>
      <c r="E32" s="49">
        <f ca="1">INDIRECT("'StopsDistr'!E6")</f>
        <v>16593</v>
      </c>
      <c r="F32" s="49">
        <f ca="1">INDIRECT("'StopsDistr'!F6")</f>
        <v>8978</v>
      </c>
      <c r="G32" s="49">
        <f ca="1">INDIRECT("'StopsDistr'!G6")</f>
        <v>3647</v>
      </c>
      <c r="H32" s="49">
        <f ca="1">INDIRECT("'StopsDistr'!H6")</f>
        <v>1830</v>
      </c>
      <c r="I32" s="71">
        <f ca="1">INDIRECT("'StopsDistr'!I6")</f>
        <v>1881</v>
      </c>
      <c r="J32" s="48">
        <f ca="1">INDIRECT("'StopsDistr'!J6")</f>
        <v>1380859</v>
      </c>
      <c r="K32" s="49">
        <f ca="1">INDIRECT("'StopsDistr'!K6")</f>
        <v>289786</v>
      </c>
      <c r="L32" s="49">
        <f ca="1">INDIRECT("'StopsDistr'!L6")</f>
        <v>88492</v>
      </c>
      <c r="M32" s="49">
        <f ca="1">INDIRECT("'StopsDistr'!M6")</f>
        <v>36296</v>
      </c>
      <c r="N32" s="49">
        <f ca="1">INDIRECT("'StopsDistr'!N6")</f>
        <v>14409</v>
      </c>
      <c r="O32" s="49">
        <f ca="1">INDIRECT("'StopsDistr'!O6")</f>
        <v>5651</v>
      </c>
      <c r="P32" s="49">
        <f ca="1">INDIRECT("'StopsDistr'!P6")</f>
        <v>659</v>
      </c>
      <c r="Q32" s="71">
        <f ca="1">INDIRECT("'StopsDistr'!Q6")</f>
        <v>2834</v>
      </c>
    </row>
    <row r="33" spans="1:17" ht="15.75" customHeight="1" x14ac:dyDescent="0.2">
      <c r="A33" s="173" t="s">
        <v>54</v>
      </c>
      <c r="B33" s="57">
        <f ca="1">INDIRECT("'StopsDistr'!B7")</f>
        <v>80913</v>
      </c>
      <c r="C33" s="57">
        <f ca="1">INDIRECT("'StopsDistr'!C7")</f>
        <v>7926</v>
      </c>
      <c r="D33" s="57">
        <f ca="1">INDIRECT("'StopsDistr'!D7")</f>
        <v>925</v>
      </c>
      <c r="E33" s="57">
        <f ca="1">INDIRECT("'StopsDistr'!E7")</f>
        <v>846</v>
      </c>
      <c r="F33" s="57">
        <f ca="1">INDIRECT("'StopsDistr'!F7")</f>
        <v>496</v>
      </c>
      <c r="G33" s="57">
        <f ca="1">INDIRECT("'StopsDistr'!G7")</f>
        <v>0</v>
      </c>
      <c r="H33" s="57">
        <f ca="1">INDIRECT("'StopsDistr'!H7")</f>
        <v>0</v>
      </c>
      <c r="I33" s="65">
        <f ca="1">INDIRECT("'StopsDistr'!I7")</f>
        <v>0</v>
      </c>
      <c r="J33" s="56">
        <f ca="1">INDIRECT("'StopsDistr'!J7")</f>
        <v>79120</v>
      </c>
      <c r="K33" s="57">
        <f ca="1">INDIRECT("'StopsDistr'!K7")</f>
        <v>7429</v>
      </c>
      <c r="L33" s="57">
        <f ca="1">INDIRECT("'StopsDistr'!L7")</f>
        <v>3072</v>
      </c>
      <c r="M33" s="57">
        <f ca="1">INDIRECT("'StopsDistr'!M7")</f>
        <v>1229</v>
      </c>
      <c r="N33" s="57">
        <f ca="1">INDIRECT("'StopsDistr'!N7")</f>
        <v>256</v>
      </c>
      <c r="O33" s="57">
        <f ca="1">INDIRECT("'StopsDistr'!O7")</f>
        <v>0</v>
      </c>
      <c r="P33" s="57">
        <f ca="1">INDIRECT("'StopsDistr'!P7")</f>
        <v>0</v>
      </c>
      <c r="Q33" s="65">
        <f ca="1">INDIRECT("'StopsDistr'!Q7")</f>
        <v>0</v>
      </c>
    </row>
    <row r="34" spans="1:17" ht="15.75" customHeight="1" x14ac:dyDescent="0.2">
      <c r="A34" s="174" t="s">
        <v>285</v>
      </c>
      <c r="B34" s="49">
        <f ca="1">INDIRECT("'StopsDistr'!B8")</f>
        <v>37596</v>
      </c>
      <c r="C34" s="49">
        <f ca="1">INDIRECT("'StopsDistr'!C8")</f>
        <v>11598</v>
      </c>
      <c r="D34" s="49">
        <f ca="1">INDIRECT("'StopsDistr'!D8")</f>
        <v>5193</v>
      </c>
      <c r="E34" s="49">
        <f ca="1">INDIRECT("'StopsDistr'!E8")</f>
        <v>1444</v>
      </c>
      <c r="F34" s="49">
        <f ca="1">INDIRECT("'StopsDistr'!F8")</f>
        <v>696</v>
      </c>
      <c r="G34" s="49">
        <f ca="1">INDIRECT("'StopsDistr'!G8")</f>
        <v>228</v>
      </c>
      <c r="H34" s="49">
        <f ca="1">INDIRECT("'StopsDistr'!H8")</f>
        <v>0</v>
      </c>
      <c r="I34" s="71">
        <f ca="1">INDIRECT("'StopsDistr'!I8")</f>
        <v>0</v>
      </c>
      <c r="J34" s="48">
        <f ca="1">INDIRECT("'StopsDistr'!J8")</f>
        <v>41032</v>
      </c>
      <c r="K34" s="49">
        <f ca="1">INDIRECT("'StopsDistr'!K8")</f>
        <v>10286</v>
      </c>
      <c r="L34" s="49">
        <f ca="1">INDIRECT("'StopsDistr'!L8")</f>
        <v>3867</v>
      </c>
      <c r="M34" s="49">
        <f ca="1">INDIRECT("'StopsDistr'!M8")</f>
        <v>987</v>
      </c>
      <c r="N34" s="49">
        <f ca="1">INDIRECT("'StopsDistr'!N8")</f>
        <v>254</v>
      </c>
      <c r="O34" s="49">
        <f ca="1">INDIRECT("'StopsDistr'!O8")</f>
        <v>189</v>
      </c>
      <c r="P34" s="49">
        <f ca="1">INDIRECT("'StopsDistr'!P8")</f>
        <v>76</v>
      </c>
      <c r="Q34" s="71">
        <f ca="1">INDIRECT("'StopsDistr'!Q8")</f>
        <v>64</v>
      </c>
    </row>
    <row r="35" spans="1:17" ht="15.75" customHeight="1" x14ac:dyDescent="0.2">
      <c r="A35" s="187" t="s">
        <v>286</v>
      </c>
      <c r="B35" s="188">
        <f ca="1">INDIRECT("'StopsDistr'!B9")</f>
        <v>63565</v>
      </c>
      <c r="C35" s="188">
        <f ca="1">INDIRECT("'StopsDistr'!C9")</f>
        <v>5333</v>
      </c>
      <c r="D35" s="188">
        <f ca="1">INDIRECT("'StopsDistr'!D9")</f>
        <v>1859</v>
      </c>
      <c r="E35" s="188">
        <f ca="1">INDIRECT("'StopsDistr'!E9")</f>
        <v>793</v>
      </c>
      <c r="F35" s="188">
        <f ca="1">INDIRECT("'StopsDistr'!F9")</f>
        <v>364</v>
      </c>
      <c r="G35" s="188">
        <f ca="1">INDIRECT("'StopsDistr'!G9")</f>
        <v>161</v>
      </c>
      <c r="H35" s="188">
        <f ca="1">INDIRECT("'StopsDistr'!H9")</f>
        <v>70</v>
      </c>
      <c r="I35" s="189">
        <f ca="1">INDIRECT("'StopsDistr'!I9")</f>
        <v>81</v>
      </c>
      <c r="J35" s="190">
        <f ca="1">INDIRECT("'StopsDistr'!J9")</f>
        <v>59989</v>
      </c>
      <c r="K35" s="188">
        <f ca="1">INDIRECT("'StopsDistr'!K9")</f>
        <v>8088</v>
      </c>
      <c r="L35" s="188">
        <f ca="1">INDIRECT("'StopsDistr'!L9")</f>
        <v>2497</v>
      </c>
      <c r="M35" s="188">
        <f ca="1">INDIRECT("'StopsDistr'!M9")</f>
        <v>972</v>
      </c>
      <c r="N35" s="188">
        <f ca="1">INDIRECT("'StopsDistr'!N9")</f>
        <v>419</v>
      </c>
      <c r="O35" s="188">
        <f ca="1">INDIRECT("'StopsDistr'!O9")</f>
        <v>155</v>
      </c>
      <c r="P35" s="188">
        <f ca="1">INDIRECT("'StopsDistr'!P9")</f>
        <v>56</v>
      </c>
      <c r="Q35" s="189">
        <f ca="1">INDIRECT("'StopsDistr'!Q9")</f>
        <v>50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>
        <f ca="1">INDIRECT("'ProductionsByCo'!C2")</f>
        <v>2174</v>
      </c>
      <c r="D3" s="57">
        <f ca="1">INDIRECT("'ProductionsByCo'!D2")</f>
        <v>5200</v>
      </c>
      <c r="E3" s="57">
        <f ca="1">INDIRECT("'ProductionsByCo'!E2")</f>
        <v>14895</v>
      </c>
      <c r="F3" s="57">
        <f ca="1">INDIRECT("'ProductionsByCo'!F2")</f>
        <v>51122</v>
      </c>
      <c r="G3" s="57">
        <f ca="1">INDIRECT("'ProductionsByCo'!G2")</f>
        <v>40360</v>
      </c>
      <c r="H3" s="57">
        <f ca="1">INDIRECT("'ProductionsByCo'!H2")</f>
        <v>4680</v>
      </c>
      <c r="I3" s="57">
        <f ca="1">INDIRECT("'ProductionsByCo'!I2")</f>
        <v>6485</v>
      </c>
      <c r="J3" s="57">
        <f ca="1">INDIRECT("'ProductionsByCo'!J2")</f>
        <v>8888</v>
      </c>
      <c r="K3" s="57">
        <f ca="1">INDIRECT("'ProductionsByCo'!K2")</f>
        <v>14991</v>
      </c>
      <c r="L3" s="57">
        <f ca="1">INDIRECT("'ProductionsByCo'!L2")</f>
        <v>33771</v>
      </c>
      <c r="M3" s="57">
        <f ca="1">INDIRECT("'ProductionsByCo'!M2")</f>
        <v>10718</v>
      </c>
      <c r="N3" s="57">
        <f ca="1">INDIRECT("'ProductionsByCo'!N2")</f>
        <v>16838</v>
      </c>
      <c r="O3" s="57">
        <f ca="1">INDIRECT("'ProductionsByCo'!O2")</f>
        <v>31282</v>
      </c>
      <c r="P3" s="57">
        <f ca="1">INDIRECT("'ProductionsByCo'!P2")</f>
        <v>82943</v>
      </c>
      <c r="Q3" s="57">
        <f ca="1">INDIRECT("'ProductionsByCo'!Q2")</f>
        <v>4876</v>
      </c>
      <c r="R3" s="57">
        <f ca="1">INDIRECT("'ProductionsByCo'!R2")</f>
        <v>1261</v>
      </c>
      <c r="S3" s="57">
        <f ca="1">INDIRECT("'ProductionsByCo'!S2")</f>
        <v>2841</v>
      </c>
      <c r="T3" s="57">
        <f ca="1">INDIRECT("'ProductionsByCo'!T2")</f>
        <v>0</v>
      </c>
      <c r="U3" s="57">
        <f ca="1">INDIRECT("'ProductionsByCo'!U2")</f>
        <v>0</v>
      </c>
      <c r="V3" s="65">
        <f t="shared" ref="V3:V16" ca="1" si="0">SUM(C3:U3)</f>
        <v>333325</v>
      </c>
      <c r="Y3" s="15"/>
    </row>
    <row r="4" spans="1:25" x14ac:dyDescent="0.2">
      <c r="A4" s="60">
        <v>37035</v>
      </c>
      <c r="B4" s="61" t="s">
        <v>214</v>
      </c>
      <c r="C4" s="49">
        <f ca="1">INDIRECT("'ProductionsByCo'!C3")</f>
        <v>44</v>
      </c>
      <c r="D4" s="49">
        <f ca="1">INDIRECT("'ProductionsByCo'!D3")</f>
        <v>129</v>
      </c>
      <c r="E4" s="49">
        <f ca="1">INDIRECT("'ProductionsByCo'!E3")</f>
        <v>502</v>
      </c>
      <c r="F4" s="49">
        <f ca="1">INDIRECT("'ProductionsByCo'!F3")</f>
        <v>1836</v>
      </c>
      <c r="G4" s="49">
        <f ca="1">INDIRECT("'ProductionsByCo'!G3")</f>
        <v>181</v>
      </c>
      <c r="H4" s="49">
        <f ca="1">INDIRECT("'ProductionsByCo'!H3")</f>
        <v>162</v>
      </c>
      <c r="I4" s="49">
        <f ca="1">INDIRECT("'ProductionsByCo'!I3")</f>
        <v>165</v>
      </c>
      <c r="J4" s="49">
        <f ca="1">INDIRECT("'ProductionsByCo'!J3")</f>
        <v>296</v>
      </c>
      <c r="K4" s="49">
        <f ca="1">INDIRECT("'ProductionsByCo'!K3")</f>
        <v>562</v>
      </c>
      <c r="L4" s="49">
        <f ca="1">INDIRECT("'ProductionsByCo'!L3")</f>
        <v>1161</v>
      </c>
      <c r="M4" s="49">
        <f ca="1">INDIRECT("'ProductionsByCo'!M3")</f>
        <v>246</v>
      </c>
      <c r="N4" s="50">
        <f ca="1">INDIRECT("'ProductionsByCo'!N3")</f>
        <v>589</v>
      </c>
      <c r="O4" s="50">
        <f ca="1">INDIRECT("'ProductionsByCo'!O3")</f>
        <v>1359</v>
      </c>
      <c r="P4" s="50">
        <f ca="1">INDIRECT("'ProductionsByCo'!P3")</f>
        <v>3371</v>
      </c>
      <c r="Q4" s="50">
        <f ca="1">INDIRECT("'ProductionsByCo'!Q3")</f>
        <v>48</v>
      </c>
      <c r="R4" s="50">
        <f ca="1">INDIRECT("'ProductionsByCo'!R3")</f>
        <v>1000</v>
      </c>
      <c r="S4" s="50">
        <f ca="1">INDIRECT("'ProductionsByCo'!S3")</f>
        <v>3038</v>
      </c>
      <c r="T4" s="50">
        <f ca="1">INDIRECT("'ProductionsByCo'!T3")</f>
        <v>0</v>
      </c>
      <c r="U4" s="50">
        <f ca="1">INDIRECT("'ProductionsByCo'!U3")</f>
        <v>0</v>
      </c>
      <c r="V4" s="66">
        <f t="shared" ca="1" si="0"/>
        <v>14689</v>
      </c>
      <c r="Y4" s="15"/>
    </row>
    <row r="5" spans="1:25" x14ac:dyDescent="0.2">
      <c r="A5" s="63">
        <v>37045</v>
      </c>
      <c r="B5" s="64" t="s">
        <v>27</v>
      </c>
      <c r="C5" s="57">
        <f ca="1">INDIRECT("'ProductionsByCo'!C4")</f>
        <v>1280</v>
      </c>
      <c r="D5" s="57">
        <f ca="1">INDIRECT("'ProductionsByCo'!D4")</f>
        <v>2767</v>
      </c>
      <c r="E5" s="57">
        <f ca="1">INDIRECT("'ProductionsByCo'!E4")</f>
        <v>6966</v>
      </c>
      <c r="F5" s="57">
        <f ca="1">INDIRECT("'ProductionsByCo'!F4")</f>
        <v>13791</v>
      </c>
      <c r="G5" s="57">
        <f ca="1">INDIRECT("'ProductionsByCo'!G4")</f>
        <v>15042</v>
      </c>
      <c r="H5" s="57">
        <f ca="1">INDIRECT("'ProductionsByCo'!H4")</f>
        <v>1397</v>
      </c>
      <c r="I5" s="57">
        <f ca="1">INDIRECT("'ProductionsByCo'!I4")</f>
        <v>4275</v>
      </c>
      <c r="J5" s="57">
        <f ca="1">INDIRECT("'ProductionsByCo'!J4")</f>
        <v>5435</v>
      </c>
      <c r="K5" s="57">
        <f ca="1">INDIRECT("'ProductionsByCo'!K4")</f>
        <v>7654</v>
      </c>
      <c r="L5" s="57">
        <f ca="1">INDIRECT("'ProductionsByCo'!L4")</f>
        <v>8640</v>
      </c>
      <c r="M5" s="57">
        <f ca="1">INDIRECT("'ProductionsByCo'!M4")</f>
        <v>6955</v>
      </c>
      <c r="N5" s="57">
        <f ca="1">INDIRECT("'ProductionsByCo'!N4")</f>
        <v>10248</v>
      </c>
      <c r="O5" s="57">
        <f ca="1">INDIRECT("'ProductionsByCo'!O4")</f>
        <v>15825</v>
      </c>
      <c r="P5" s="57">
        <f ca="1">INDIRECT("'ProductionsByCo'!P4")</f>
        <v>22980</v>
      </c>
      <c r="Q5" s="57">
        <f ca="1">INDIRECT("'ProductionsByCo'!Q4")</f>
        <v>2339</v>
      </c>
      <c r="R5" s="57">
        <f ca="1">INDIRECT("'ProductionsByCo'!R4")</f>
        <v>3816</v>
      </c>
      <c r="S5" s="57">
        <f ca="1">INDIRECT("'ProductionsByCo'!S4")</f>
        <v>7305</v>
      </c>
      <c r="T5" s="57">
        <f ca="1">INDIRECT("'ProductionsByCo'!T4")</f>
        <v>0</v>
      </c>
      <c r="U5" s="57">
        <f ca="1">INDIRECT("'ProductionsByCo'!U4")</f>
        <v>0</v>
      </c>
      <c r="V5" s="65">
        <f t="shared" ca="1" si="0"/>
        <v>136715</v>
      </c>
      <c r="Y5" s="15"/>
    </row>
    <row r="6" spans="1:25" x14ac:dyDescent="0.2">
      <c r="A6" s="60">
        <v>37071</v>
      </c>
      <c r="B6" s="61" t="s">
        <v>28</v>
      </c>
      <c r="C6" s="49">
        <f ca="1">INDIRECT("'ProductionsByCo'!C5")</f>
        <v>3153</v>
      </c>
      <c r="D6" s="49">
        <f ca="1">INDIRECT("'ProductionsByCo'!D5")</f>
        <v>7132</v>
      </c>
      <c r="E6" s="49">
        <f ca="1">INDIRECT("'ProductionsByCo'!E5")</f>
        <v>18209</v>
      </c>
      <c r="F6" s="49">
        <f ca="1">INDIRECT("'ProductionsByCo'!F5")</f>
        <v>43955</v>
      </c>
      <c r="G6" s="49">
        <f ca="1">INDIRECT("'ProductionsByCo'!G5")</f>
        <v>37705</v>
      </c>
      <c r="H6" s="49">
        <f ca="1">INDIRECT("'ProductionsByCo'!H5")</f>
        <v>4441</v>
      </c>
      <c r="I6" s="49">
        <f ca="1">INDIRECT("'ProductionsByCo'!I5")</f>
        <v>9314</v>
      </c>
      <c r="J6" s="49">
        <f ca="1">INDIRECT("'ProductionsByCo'!J5")</f>
        <v>12562</v>
      </c>
      <c r="K6" s="49">
        <f ca="1">INDIRECT("'ProductionsByCo'!K5")</f>
        <v>18529</v>
      </c>
      <c r="L6" s="49">
        <f ca="1">INDIRECT("'ProductionsByCo'!L5")</f>
        <v>29280</v>
      </c>
      <c r="M6" s="49">
        <f ca="1">INDIRECT("'ProductionsByCo'!M5")</f>
        <v>15334</v>
      </c>
      <c r="N6" s="50">
        <f ca="1">INDIRECT("'ProductionsByCo'!N5")</f>
        <v>23655</v>
      </c>
      <c r="O6" s="50">
        <f ca="1">INDIRECT("'ProductionsByCo'!O5")</f>
        <v>37775</v>
      </c>
      <c r="P6" s="50">
        <f ca="1">INDIRECT("'ProductionsByCo'!P5")</f>
        <v>70928</v>
      </c>
      <c r="Q6" s="50">
        <f ca="1">INDIRECT("'ProductionsByCo'!Q5")</f>
        <v>5868</v>
      </c>
      <c r="R6" s="50">
        <f ca="1">INDIRECT("'ProductionsByCo'!R5")</f>
        <v>1939</v>
      </c>
      <c r="S6" s="50">
        <f ca="1">INDIRECT("'ProductionsByCo'!S5")</f>
        <v>4252</v>
      </c>
      <c r="T6" s="50">
        <f ca="1">INDIRECT("'ProductionsByCo'!T5")</f>
        <v>0</v>
      </c>
      <c r="U6" s="50">
        <f ca="1">INDIRECT("'ProductionsByCo'!U5")</f>
        <v>0</v>
      </c>
      <c r="V6" s="66">
        <f t="shared" ca="1" si="0"/>
        <v>344031</v>
      </c>
      <c r="Y6" s="15"/>
    </row>
    <row r="7" spans="1:25" x14ac:dyDescent="0.2">
      <c r="A7" s="63">
        <v>37097</v>
      </c>
      <c r="B7" s="64" t="s">
        <v>29</v>
      </c>
      <c r="C7" s="57">
        <f ca="1">INDIRECT("'ProductionsByCo'!C6")</f>
        <v>1691</v>
      </c>
      <c r="D7" s="57">
        <f ca="1">INDIRECT("'ProductionsByCo'!D6")</f>
        <v>4308</v>
      </c>
      <c r="E7" s="57">
        <f ca="1">INDIRECT("'ProductionsByCo'!E6")</f>
        <v>12510</v>
      </c>
      <c r="F7" s="57">
        <f ca="1">INDIRECT("'ProductionsByCo'!F6")</f>
        <v>38433</v>
      </c>
      <c r="G7" s="57">
        <f ca="1">INDIRECT("'ProductionsByCo'!G6")</f>
        <v>31935</v>
      </c>
      <c r="H7" s="57">
        <f ca="1">INDIRECT("'ProductionsByCo'!H6")</f>
        <v>3489</v>
      </c>
      <c r="I7" s="57">
        <f ca="1">INDIRECT("'ProductionsByCo'!I6")</f>
        <v>5194</v>
      </c>
      <c r="J7" s="57">
        <f ca="1">INDIRECT("'ProductionsByCo'!J6")</f>
        <v>8006</v>
      </c>
      <c r="K7" s="57">
        <f ca="1">INDIRECT("'ProductionsByCo'!K6")</f>
        <v>13428</v>
      </c>
      <c r="L7" s="57">
        <f ca="1">INDIRECT("'ProductionsByCo'!L6")</f>
        <v>25805</v>
      </c>
      <c r="M7" s="57">
        <f ca="1">INDIRECT("'ProductionsByCo'!M6")</f>
        <v>8557</v>
      </c>
      <c r="N7" s="57">
        <f ca="1">INDIRECT("'ProductionsByCo'!N6")</f>
        <v>15257</v>
      </c>
      <c r="O7" s="57">
        <f ca="1">INDIRECT("'ProductionsByCo'!O6")</f>
        <v>27269</v>
      </c>
      <c r="P7" s="57">
        <f ca="1">INDIRECT("'ProductionsByCo'!P6")</f>
        <v>63104</v>
      </c>
      <c r="Q7" s="57">
        <f ca="1">INDIRECT("'ProductionsByCo'!Q6")</f>
        <v>5902</v>
      </c>
      <c r="R7" s="57">
        <f ca="1">INDIRECT("'ProductionsByCo'!R6")</f>
        <v>5642</v>
      </c>
      <c r="S7" s="57">
        <f ca="1">INDIRECT("'ProductionsByCo'!S6")</f>
        <v>10156</v>
      </c>
      <c r="T7" s="57">
        <f ca="1">INDIRECT("'ProductionsByCo'!T6")</f>
        <v>0</v>
      </c>
      <c r="U7" s="57">
        <f ca="1">INDIRECT("'ProductionsByCo'!U6")</f>
        <v>0</v>
      </c>
      <c r="V7" s="65">
        <f t="shared" ca="1" si="0"/>
        <v>280686</v>
      </c>
      <c r="Y7" s="15"/>
    </row>
    <row r="8" spans="1:25" x14ac:dyDescent="0.2">
      <c r="A8" s="60">
        <v>37109</v>
      </c>
      <c r="B8" s="61" t="s">
        <v>30</v>
      </c>
      <c r="C8" s="49">
        <f ca="1">INDIRECT("'ProductionsByCo'!C7")</f>
        <v>660</v>
      </c>
      <c r="D8" s="49">
        <f ca="1">INDIRECT("'ProductionsByCo'!D7")</f>
        <v>1828</v>
      </c>
      <c r="E8" s="49">
        <f ca="1">INDIRECT("'ProductionsByCo'!E7")</f>
        <v>5275</v>
      </c>
      <c r="F8" s="49">
        <f ca="1">INDIRECT("'ProductionsByCo'!F7")</f>
        <v>15083</v>
      </c>
      <c r="G8" s="49">
        <f ca="1">INDIRECT("'ProductionsByCo'!G7")</f>
        <v>12773</v>
      </c>
      <c r="H8" s="49">
        <f ca="1">INDIRECT("'ProductionsByCo'!H7")</f>
        <v>1337</v>
      </c>
      <c r="I8" s="49">
        <f ca="1">INDIRECT("'ProductionsByCo'!I7")</f>
        <v>2290</v>
      </c>
      <c r="J8" s="49">
        <f ca="1">INDIRECT("'ProductionsByCo'!J7")</f>
        <v>3539</v>
      </c>
      <c r="K8" s="49">
        <f ca="1">INDIRECT("'ProductionsByCo'!K7")</f>
        <v>5750</v>
      </c>
      <c r="L8" s="49">
        <f ca="1">INDIRECT("'ProductionsByCo'!L7")</f>
        <v>9827</v>
      </c>
      <c r="M8" s="49">
        <f ca="1">INDIRECT("'ProductionsByCo'!M7")</f>
        <v>3558</v>
      </c>
      <c r="N8" s="50">
        <f ca="1">INDIRECT("'ProductionsByCo'!N7")</f>
        <v>6684</v>
      </c>
      <c r="O8" s="50">
        <f ca="1">INDIRECT("'ProductionsByCo'!O7")</f>
        <v>12154</v>
      </c>
      <c r="P8" s="50">
        <f ca="1">INDIRECT("'ProductionsByCo'!P7")</f>
        <v>24937</v>
      </c>
      <c r="Q8" s="50">
        <f ca="1">INDIRECT("'ProductionsByCo'!Q7")</f>
        <v>1694</v>
      </c>
      <c r="R8" s="50">
        <f ca="1">INDIRECT("'ProductionsByCo'!R7")</f>
        <v>3587</v>
      </c>
      <c r="S8" s="50">
        <f ca="1">INDIRECT("'ProductionsByCo'!S7")</f>
        <v>6398</v>
      </c>
      <c r="T8" s="50">
        <f ca="1">INDIRECT("'ProductionsByCo'!T7")</f>
        <v>0</v>
      </c>
      <c r="U8" s="50">
        <f ca="1">INDIRECT("'ProductionsByCo'!U7")</f>
        <v>0</v>
      </c>
      <c r="V8" s="66">
        <f t="shared" ca="1" si="0"/>
        <v>117374</v>
      </c>
      <c r="Y8" s="15"/>
    </row>
    <row r="9" spans="1:25" x14ac:dyDescent="0.2">
      <c r="A9" s="63">
        <v>37119</v>
      </c>
      <c r="B9" s="64" t="s">
        <v>31</v>
      </c>
      <c r="C9" s="57">
        <f ca="1">INDIRECT("'ProductionsByCo'!C8")</f>
        <v>13084</v>
      </c>
      <c r="D9" s="57">
        <f ca="1">INDIRECT("'ProductionsByCo'!D8")</f>
        <v>32654</v>
      </c>
      <c r="E9" s="57">
        <f ca="1">INDIRECT("'ProductionsByCo'!E8")</f>
        <v>85827</v>
      </c>
      <c r="F9" s="57">
        <f ca="1">INDIRECT("'ProductionsByCo'!F8")</f>
        <v>287341</v>
      </c>
      <c r="G9" s="57">
        <f ca="1">INDIRECT("'ProductionsByCo'!G8")</f>
        <v>175453</v>
      </c>
      <c r="H9" s="57">
        <f ca="1">INDIRECT("'ProductionsByCo'!H8")</f>
        <v>25157</v>
      </c>
      <c r="I9" s="57">
        <f ca="1">INDIRECT("'ProductionsByCo'!I8")</f>
        <v>34350</v>
      </c>
      <c r="J9" s="57">
        <f ca="1">INDIRECT("'ProductionsByCo'!J8")</f>
        <v>49750</v>
      </c>
      <c r="K9" s="57">
        <f ca="1">INDIRECT("'ProductionsByCo'!K8")</f>
        <v>79252</v>
      </c>
      <c r="L9" s="57">
        <f ca="1">INDIRECT("'ProductionsByCo'!L8")</f>
        <v>180776</v>
      </c>
      <c r="M9" s="57">
        <f ca="1">INDIRECT("'ProductionsByCo'!M8")</f>
        <v>66754</v>
      </c>
      <c r="N9" s="57">
        <f ca="1">INDIRECT("'ProductionsByCo'!N8")</f>
        <v>108756</v>
      </c>
      <c r="O9" s="57">
        <f ca="1">INDIRECT("'ProductionsByCo'!O8")</f>
        <v>180367</v>
      </c>
      <c r="P9" s="57">
        <f ca="1">INDIRECT("'ProductionsByCo'!P8")</f>
        <v>479336</v>
      </c>
      <c r="Q9" s="57">
        <f ca="1">INDIRECT("'ProductionsByCo'!Q8")</f>
        <v>53953</v>
      </c>
      <c r="R9" s="57">
        <f ca="1">INDIRECT("'ProductionsByCo'!R8")</f>
        <v>7614</v>
      </c>
      <c r="S9" s="57">
        <f ca="1">INDIRECT("'ProductionsByCo'!S8")</f>
        <v>16251</v>
      </c>
      <c r="T9" s="57">
        <f ca="1">INDIRECT("'ProductionsByCo'!T8")</f>
        <v>0</v>
      </c>
      <c r="U9" s="57">
        <f ca="1">INDIRECT("'ProductionsByCo'!U8")</f>
        <v>0</v>
      </c>
      <c r="V9" s="65">
        <f t="shared" ca="1" si="0"/>
        <v>1876675</v>
      </c>
      <c r="Y9" s="15"/>
    </row>
    <row r="10" spans="1:25" x14ac:dyDescent="0.2">
      <c r="A10" s="60">
        <v>37159</v>
      </c>
      <c r="B10" s="61" t="s">
        <v>32</v>
      </c>
      <c r="C10" s="49">
        <f ca="1">INDIRECT("'ProductionsByCo'!C9")</f>
        <v>1738</v>
      </c>
      <c r="D10" s="49">
        <f ca="1">INDIRECT("'ProductionsByCo'!D9")</f>
        <v>4146</v>
      </c>
      <c r="E10" s="49">
        <f ca="1">INDIRECT("'ProductionsByCo'!E9")</f>
        <v>11236</v>
      </c>
      <c r="F10" s="49">
        <f ca="1">INDIRECT("'ProductionsByCo'!F9")</f>
        <v>25695</v>
      </c>
      <c r="G10" s="49">
        <f ca="1">INDIRECT("'ProductionsByCo'!G9")</f>
        <v>24943</v>
      </c>
      <c r="H10" s="49">
        <f ca="1">INDIRECT("'ProductionsByCo'!H9")</f>
        <v>2468</v>
      </c>
      <c r="I10" s="49">
        <f ca="1">INDIRECT("'ProductionsByCo'!I9")</f>
        <v>5533</v>
      </c>
      <c r="J10" s="49">
        <f ca="1">INDIRECT("'ProductionsByCo'!J9")</f>
        <v>7671</v>
      </c>
      <c r="K10" s="49">
        <f ca="1">INDIRECT("'ProductionsByCo'!K9")</f>
        <v>11835</v>
      </c>
      <c r="L10" s="49">
        <f ca="1">INDIRECT("'ProductionsByCo'!L9")</f>
        <v>16560</v>
      </c>
      <c r="M10" s="49">
        <f ca="1">INDIRECT("'ProductionsByCo'!M9")</f>
        <v>8772</v>
      </c>
      <c r="N10" s="50">
        <f ca="1">INDIRECT("'ProductionsByCo'!N9")</f>
        <v>14451</v>
      </c>
      <c r="O10" s="50">
        <f ca="1">INDIRECT("'ProductionsByCo'!O9")</f>
        <v>24193</v>
      </c>
      <c r="P10" s="50">
        <f ca="1">INDIRECT("'ProductionsByCo'!P9")</f>
        <v>41477</v>
      </c>
      <c r="Q10" s="50">
        <f ca="1">INDIRECT("'ProductionsByCo'!Q9")</f>
        <v>3131</v>
      </c>
      <c r="R10" s="50">
        <f ca="1">INDIRECT("'ProductionsByCo'!R9")</f>
        <v>3510</v>
      </c>
      <c r="S10" s="50">
        <f ca="1">INDIRECT("'ProductionsByCo'!S9")</f>
        <v>7215</v>
      </c>
      <c r="T10" s="50">
        <f ca="1">INDIRECT("'ProductionsByCo'!T9")</f>
        <v>0</v>
      </c>
      <c r="U10" s="50">
        <f ca="1">INDIRECT("'ProductionsByCo'!U9")</f>
        <v>0</v>
      </c>
      <c r="V10" s="66">
        <f t="shared" ca="1" si="0"/>
        <v>214574</v>
      </c>
      <c r="Y10" s="15"/>
    </row>
    <row r="11" spans="1:25" x14ac:dyDescent="0.2">
      <c r="A11" s="63">
        <v>37167</v>
      </c>
      <c r="B11" s="64" t="s">
        <v>33</v>
      </c>
      <c r="C11" s="57">
        <f ca="1">INDIRECT("'ProductionsByCo'!C10")</f>
        <v>541</v>
      </c>
      <c r="D11" s="57">
        <f ca="1">INDIRECT("'ProductionsByCo'!D10")</f>
        <v>1494</v>
      </c>
      <c r="E11" s="57">
        <f ca="1">INDIRECT("'ProductionsByCo'!E10")</f>
        <v>4118</v>
      </c>
      <c r="F11" s="57">
        <f ca="1">INDIRECT("'ProductionsByCo'!F10")</f>
        <v>11161</v>
      </c>
      <c r="G11" s="57">
        <f ca="1">INDIRECT("'ProductionsByCo'!G10")</f>
        <v>10284</v>
      </c>
      <c r="H11" s="57">
        <f ca="1">INDIRECT("'ProductionsByCo'!H10")</f>
        <v>970</v>
      </c>
      <c r="I11" s="57">
        <f ca="1">INDIRECT("'ProductionsByCo'!I10")</f>
        <v>1750</v>
      </c>
      <c r="J11" s="57">
        <f ca="1">INDIRECT("'ProductionsByCo'!J10")</f>
        <v>2759</v>
      </c>
      <c r="K11" s="57">
        <f ca="1">INDIRECT("'ProductionsByCo'!K10")</f>
        <v>4155</v>
      </c>
      <c r="L11" s="57">
        <f ca="1">INDIRECT("'ProductionsByCo'!L10")</f>
        <v>6392</v>
      </c>
      <c r="M11" s="57">
        <f ca="1">INDIRECT("'ProductionsByCo'!M10")</f>
        <v>2846</v>
      </c>
      <c r="N11" s="57">
        <f ca="1">INDIRECT("'ProductionsByCo'!N10")</f>
        <v>5441</v>
      </c>
      <c r="O11" s="57">
        <f ca="1">INDIRECT("'ProductionsByCo'!O10")</f>
        <v>9565</v>
      </c>
      <c r="P11" s="57">
        <f ca="1">INDIRECT("'ProductionsByCo'!P10")</f>
        <v>18368</v>
      </c>
      <c r="Q11" s="57">
        <f ca="1">INDIRECT("'ProductionsByCo'!Q10")</f>
        <v>1284</v>
      </c>
      <c r="R11" s="57">
        <f ca="1">INDIRECT("'ProductionsByCo'!R10")</f>
        <v>1916</v>
      </c>
      <c r="S11" s="57">
        <f ca="1">INDIRECT("'ProductionsByCo'!S10")</f>
        <v>3484</v>
      </c>
      <c r="T11" s="57">
        <f ca="1">INDIRECT("'ProductionsByCo'!T10")</f>
        <v>0</v>
      </c>
      <c r="U11" s="57">
        <f ca="1">INDIRECT("'ProductionsByCo'!U10")</f>
        <v>0</v>
      </c>
      <c r="V11" s="65">
        <f t="shared" ca="1" si="0"/>
        <v>86528</v>
      </c>
      <c r="Y11" s="15"/>
    </row>
    <row r="12" spans="1:25" x14ac:dyDescent="0.2">
      <c r="A12" s="60">
        <v>37179</v>
      </c>
      <c r="B12" s="61" t="s">
        <v>34</v>
      </c>
      <c r="C12" s="49">
        <f ca="1">INDIRECT("'ProductionsByCo'!C11")</f>
        <v>1303</v>
      </c>
      <c r="D12" s="49">
        <f ca="1">INDIRECT("'ProductionsByCo'!D11")</f>
        <v>4240</v>
      </c>
      <c r="E12" s="49">
        <f ca="1">INDIRECT("'ProductionsByCo'!E11")</f>
        <v>13560</v>
      </c>
      <c r="F12" s="49">
        <f ca="1">INDIRECT("'ProductionsByCo'!F11")</f>
        <v>56737</v>
      </c>
      <c r="G12" s="49">
        <f ca="1">INDIRECT("'ProductionsByCo'!G11")</f>
        <v>48658</v>
      </c>
      <c r="H12" s="49">
        <f ca="1">INDIRECT("'ProductionsByCo'!H11")</f>
        <v>5000</v>
      </c>
      <c r="I12" s="49">
        <f ca="1">INDIRECT("'ProductionsByCo'!I11")</f>
        <v>4053</v>
      </c>
      <c r="J12" s="49">
        <f ca="1">INDIRECT("'ProductionsByCo'!J11")</f>
        <v>7140</v>
      </c>
      <c r="K12" s="49">
        <f ca="1">INDIRECT("'ProductionsByCo'!K11")</f>
        <v>13969</v>
      </c>
      <c r="L12" s="49">
        <f ca="1">INDIRECT("'ProductionsByCo'!L11")</f>
        <v>38164</v>
      </c>
      <c r="M12" s="49">
        <f ca="1">INDIRECT("'ProductionsByCo'!M11")</f>
        <v>6679</v>
      </c>
      <c r="N12" s="50">
        <f ca="1">INDIRECT("'ProductionsByCo'!N11")</f>
        <v>14523</v>
      </c>
      <c r="O12" s="50">
        <f ca="1">INDIRECT("'ProductionsByCo'!O11")</f>
        <v>29373</v>
      </c>
      <c r="P12" s="50">
        <f ca="1">INDIRECT("'ProductionsByCo'!P11")</f>
        <v>95056</v>
      </c>
      <c r="Q12" s="50">
        <f ca="1">INDIRECT("'ProductionsByCo'!Q11")</f>
        <v>5785</v>
      </c>
      <c r="R12" s="50">
        <f ca="1">INDIRECT("'ProductionsByCo'!R11")</f>
        <v>4662</v>
      </c>
      <c r="S12" s="50">
        <f ca="1">INDIRECT("'ProductionsByCo'!S11")</f>
        <v>8795</v>
      </c>
      <c r="T12" s="50">
        <f ca="1">INDIRECT("'ProductionsByCo'!T11")</f>
        <v>0</v>
      </c>
      <c r="U12" s="50">
        <f ca="1">INDIRECT("'ProductionsByCo'!U11")</f>
        <v>0</v>
      </c>
      <c r="V12" s="66">
        <f t="shared" ca="1" si="0"/>
        <v>357697</v>
      </c>
      <c r="Y12" s="15"/>
    </row>
    <row r="13" spans="1:25" x14ac:dyDescent="0.2">
      <c r="A13" s="63">
        <v>45057</v>
      </c>
      <c r="B13" s="64" t="s">
        <v>76</v>
      </c>
      <c r="C13" s="57">
        <f ca="1">INDIRECT("'ProductionsByCo'!C12")</f>
        <v>153</v>
      </c>
      <c r="D13" s="57">
        <f ca="1">INDIRECT("'ProductionsByCo'!D12")</f>
        <v>621</v>
      </c>
      <c r="E13" s="57">
        <f ca="1">INDIRECT("'ProductionsByCo'!E12")</f>
        <v>2459</v>
      </c>
      <c r="F13" s="57">
        <f ca="1">INDIRECT("'ProductionsByCo'!F12")</f>
        <v>7767</v>
      </c>
      <c r="G13" s="57">
        <f ca="1">INDIRECT("'ProductionsByCo'!G12")</f>
        <v>4634</v>
      </c>
      <c r="H13" s="57">
        <f ca="1">INDIRECT("'ProductionsByCo'!H12")</f>
        <v>664</v>
      </c>
      <c r="I13" s="57">
        <f ca="1">INDIRECT("'ProductionsByCo'!I12")</f>
        <v>673</v>
      </c>
      <c r="J13" s="57">
        <f ca="1">INDIRECT("'ProductionsByCo'!J12")</f>
        <v>1284</v>
      </c>
      <c r="K13" s="57">
        <f ca="1">INDIRECT("'ProductionsByCo'!K12")</f>
        <v>2664</v>
      </c>
      <c r="L13" s="57">
        <f ca="1">INDIRECT("'ProductionsByCo'!L12")</f>
        <v>5653</v>
      </c>
      <c r="M13" s="57">
        <f ca="1">INDIRECT("'ProductionsByCo'!M12")</f>
        <v>831</v>
      </c>
      <c r="N13" s="57">
        <f ca="1">INDIRECT("'ProductionsByCo'!N12")</f>
        <v>2139</v>
      </c>
      <c r="O13" s="57">
        <f ca="1">INDIRECT("'ProductionsByCo'!O12")</f>
        <v>5028</v>
      </c>
      <c r="P13" s="57">
        <f ca="1">INDIRECT("'ProductionsByCo'!P12")</f>
        <v>12314</v>
      </c>
      <c r="Q13" s="57">
        <f ca="1">INDIRECT("'ProductionsByCo'!Q12")</f>
        <v>776</v>
      </c>
      <c r="R13" s="57">
        <f ca="1">INDIRECT("'ProductionsByCo'!R12")</f>
        <v>671</v>
      </c>
      <c r="S13" s="57">
        <f ca="1">INDIRECT("'ProductionsByCo'!S12")</f>
        <v>1376</v>
      </c>
      <c r="T13" s="57">
        <f ca="1">INDIRECT("'ProductionsByCo'!T12")</f>
        <v>0</v>
      </c>
      <c r="U13" s="57">
        <f ca="1">INDIRECT("'ProductionsByCo'!U12")</f>
        <v>0</v>
      </c>
      <c r="V13" s="65">
        <f t="shared" ca="1" si="0"/>
        <v>49707</v>
      </c>
      <c r="Y13" s="15"/>
    </row>
    <row r="14" spans="1:25" x14ac:dyDescent="0.2">
      <c r="A14" s="60">
        <v>45091</v>
      </c>
      <c r="B14" s="61" t="s">
        <v>36</v>
      </c>
      <c r="C14" s="49">
        <f ca="1">INDIRECT("'ProductionsByCo'!C13")</f>
        <v>3993</v>
      </c>
      <c r="D14" s="49">
        <f ca="1">INDIRECT("'ProductionsByCo'!D13")</f>
        <v>7808</v>
      </c>
      <c r="E14" s="49">
        <f ca="1">INDIRECT("'ProductionsByCo'!E13")</f>
        <v>19515</v>
      </c>
      <c r="F14" s="49">
        <f ca="1">INDIRECT("'ProductionsByCo'!F13")</f>
        <v>56602</v>
      </c>
      <c r="G14" s="49">
        <f ca="1">INDIRECT("'ProductionsByCo'!G13")</f>
        <v>50526</v>
      </c>
      <c r="H14" s="49">
        <f ca="1">INDIRECT("'ProductionsByCo'!H13")</f>
        <v>5253</v>
      </c>
      <c r="I14" s="49">
        <f ca="1">INDIRECT("'ProductionsByCo'!I13")</f>
        <v>11969</v>
      </c>
      <c r="J14" s="49">
        <f ca="1">INDIRECT("'ProductionsByCo'!J13")</f>
        <v>13815</v>
      </c>
      <c r="K14" s="49">
        <f ca="1">INDIRECT("'ProductionsByCo'!K13")</f>
        <v>20689</v>
      </c>
      <c r="L14" s="49">
        <f ca="1">INDIRECT("'ProductionsByCo'!L13")</f>
        <v>37922</v>
      </c>
      <c r="M14" s="49">
        <f ca="1">INDIRECT("'ProductionsByCo'!M13")</f>
        <v>19826</v>
      </c>
      <c r="N14" s="50">
        <f ca="1">INDIRECT("'ProductionsByCo'!N13")</f>
        <v>26194</v>
      </c>
      <c r="O14" s="50">
        <f ca="1">INDIRECT("'ProductionsByCo'!O13")</f>
        <v>41579</v>
      </c>
      <c r="P14" s="50">
        <f ca="1">INDIRECT("'ProductionsByCo'!P13")</f>
        <v>92552</v>
      </c>
      <c r="Q14" s="50">
        <f ca="1">INDIRECT("'ProductionsByCo'!Q13")</f>
        <v>5450</v>
      </c>
      <c r="R14" s="50">
        <f ca="1">INDIRECT("'ProductionsByCo'!R13")</f>
        <v>5752</v>
      </c>
      <c r="S14" s="50">
        <f ca="1">INDIRECT("'ProductionsByCo'!S13")</f>
        <v>11240</v>
      </c>
      <c r="T14" s="50">
        <f ca="1">INDIRECT("'ProductionsByCo'!T13")</f>
        <v>0</v>
      </c>
      <c r="U14" s="50">
        <f ca="1">INDIRECT("'ProductionsByCo'!U13")</f>
        <v>0</v>
      </c>
      <c r="V14" s="66">
        <f t="shared" ca="1" si="0"/>
        <v>430685</v>
      </c>
      <c r="Y14" s="15"/>
    </row>
    <row r="15" spans="1:25" x14ac:dyDescent="0.2">
      <c r="A15" s="63">
        <v>99999</v>
      </c>
      <c r="B15" s="64" t="s">
        <v>98</v>
      </c>
      <c r="C15" s="57">
        <f ca="1">INDIRECT("'ProductionsByCo'!C14")</f>
        <v>0</v>
      </c>
      <c r="D15" s="57">
        <f ca="1">INDIRECT("'ProductionsByCo'!D14")</f>
        <v>0</v>
      </c>
      <c r="E15" s="57">
        <f ca="1">INDIRECT("'ProductionsByCo'!E14")</f>
        <v>0</v>
      </c>
      <c r="F15" s="57">
        <f ca="1">INDIRECT("'ProductionsByCo'!F14")</f>
        <v>0</v>
      </c>
      <c r="G15" s="57">
        <f ca="1">INDIRECT("'ProductionsByCo'!G14")</f>
        <v>0</v>
      </c>
      <c r="H15" s="57">
        <f ca="1">INDIRECT("'ProductionsByCo'!H14")</f>
        <v>0</v>
      </c>
      <c r="I15" s="57">
        <f ca="1">INDIRECT("'ProductionsByCo'!I14")</f>
        <v>0</v>
      </c>
      <c r="J15" s="57">
        <f ca="1">INDIRECT("'ProductionsByCo'!J14")</f>
        <v>0</v>
      </c>
      <c r="K15" s="57">
        <f ca="1">INDIRECT("'ProductionsByCo'!K14")</f>
        <v>0</v>
      </c>
      <c r="L15" s="57">
        <f ca="1">INDIRECT("'ProductionsByCo'!L14")</f>
        <v>0</v>
      </c>
      <c r="M15" s="57">
        <f ca="1">INDIRECT("'ProductionsByCo'!M14")</f>
        <v>0</v>
      </c>
      <c r="N15" s="57">
        <f ca="1">INDIRECT("'ProductionsByCo'!N14")</f>
        <v>0</v>
      </c>
      <c r="O15" s="57">
        <f ca="1">INDIRECT("'ProductionsByCo'!O14")</f>
        <v>0</v>
      </c>
      <c r="P15" s="57">
        <f ca="1">INDIRECT("'ProductionsByCo'!P14")</f>
        <v>0</v>
      </c>
      <c r="Q15" s="57">
        <f ca="1">INDIRECT("'ProductionsByCo'!Q14")</f>
        <v>0</v>
      </c>
      <c r="R15" s="57">
        <f ca="1">INDIRECT("'ProductionsByCo'!R14")</f>
        <v>0</v>
      </c>
      <c r="S15" s="57">
        <f ca="1">INDIRECT("'ProductionsByCo'!S14")</f>
        <v>0</v>
      </c>
      <c r="T15" s="57">
        <f ca="1">INDIRECT("'ProductionsByCo'!T14")</f>
        <v>56755</v>
      </c>
      <c r="U15" s="57">
        <f ca="1">INDIRECT("'ProductionsByCo'!U14")</f>
        <v>72226</v>
      </c>
      <c r="V15" s="65">
        <f t="shared" ca="1" si="0"/>
        <v>128981</v>
      </c>
      <c r="Y15" s="15"/>
    </row>
    <row r="16" spans="1:25" x14ac:dyDescent="0.2">
      <c r="A16" s="58"/>
      <c r="B16" s="62" t="s">
        <v>49</v>
      </c>
      <c r="C16" s="51">
        <f ca="1">SUM(C3:C15)</f>
        <v>29814</v>
      </c>
      <c r="D16" s="51">
        <f t="shared" ref="D16:U16" ca="1" si="1">SUM(D3:D15)</f>
        <v>72327</v>
      </c>
      <c r="E16" s="51">
        <f t="shared" ca="1" si="1"/>
        <v>195072</v>
      </c>
      <c r="F16" s="51">
        <f t="shared" ca="1" si="1"/>
        <v>609523</v>
      </c>
      <c r="G16" s="51">
        <f t="shared" ca="1" si="1"/>
        <v>452494</v>
      </c>
      <c r="H16" s="51">
        <f t="shared" ca="1" si="1"/>
        <v>55018</v>
      </c>
      <c r="I16" s="51">
        <f t="shared" ca="1" si="1"/>
        <v>86051</v>
      </c>
      <c r="J16" s="51">
        <f t="shared" ca="1" si="1"/>
        <v>121145</v>
      </c>
      <c r="K16" s="51">
        <f t="shared" ca="1" si="1"/>
        <v>193478</v>
      </c>
      <c r="L16" s="51">
        <f t="shared" ca="1" si="1"/>
        <v>393951</v>
      </c>
      <c r="M16" s="51">
        <f t="shared" ca="1" si="1"/>
        <v>151076</v>
      </c>
      <c r="N16" s="42">
        <f t="shared" ca="1" si="1"/>
        <v>244775</v>
      </c>
      <c r="O16" s="42">
        <f t="shared" ca="1" si="1"/>
        <v>415769</v>
      </c>
      <c r="P16" s="42">
        <f t="shared" ca="1" si="1"/>
        <v>1007366</v>
      </c>
      <c r="Q16" s="42">
        <f t="shared" ca="1" si="1"/>
        <v>91106</v>
      </c>
      <c r="R16" s="42">
        <f t="shared" ca="1" si="1"/>
        <v>41370</v>
      </c>
      <c r="S16" s="42">
        <f t="shared" ca="1" si="1"/>
        <v>82351</v>
      </c>
      <c r="T16" s="68">
        <f t="shared" ca="1" si="1"/>
        <v>56755</v>
      </c>
      <c r="U16" s="68">
        <f t="shared" ca="1" si="1"/>
        <v>72226</v>
      </c>
      <c r="V16" s="52">
        <f t="shared" ca="1" si="0"/>
        <v>4371667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>
        <f ca="1">INDIRECT("'AttractionsByCo'!C2")</f>
        <v>1694</v>
      </c>
      <c r="D21" s="57">
        <f ca="1">INDIRECT("'AttractionsByCo'!D2")</f>
        <v>4240</v>
      </c>
      <c r="E21" s="57">
        <f ca="1">INDIRECT("'AttractionsByCo'!E2")</f>
        <v>11590</v>
      </c>
      <c r="F21" s="57">
        <f ca="1">INDIRECT("'AttractionsByCo'!F2")</f>
        <v>34036</v>
      </c>
      <c r="G21" s="57">
        <f ca="1">INDIRECT("'AttractionsByCo'!G2")</f>
        <v>40791</v>
      </c>
      <c r="H21" s="57">
        <f ca="1">INDIRECT("'AttractionsByCo'!H2")</f>
        <v>1922</v>
      </c>
      <c r="I21" s="57">
        <f ca="1">INDIRECT("'AttractionsByCo'!I2")</f>
        <v>6766</v>
      </c>
      <c r="J21" s="57">
        <f ca="1">INDIRECT("'AttractionsByCo'!J2")</f>
        <v>9374</v>
      </c>
      <c r="K21" s="57">
        <f ca="1">INDIRECT("'AttractionsByCo'!K2")</f>
        <v>15299</v>
      </c>
      <c r="L21" s="57">
        <f ca="1">INDIRECT("'AttractionsByCo'!L2")</f>
        <v>29401</v>
      </c>
      <c r="M21" s="57">
        <f ca="1">INDIRECT("'AttractionsByCo'!M2")</f>
        <v>10034</v>
      </c>
      <c r="N21" s="57">
        <f ca="1">INDIRECT("'AttractionsByCo'!N2")</f>
        <v>16326</v>
      </c>
      <c r="O21" s="57">
        <f ca="1">INDIRECT("'AttractionsByCo'!O2")</f>
        <v>28927</v>
      </c>
      <c r="P21" s="57">
        <f ca="1">INDIRECT("'AttractionsByCo'!P2")</f>
        <v>73842</v>
      </c>
      <c r="Q21" s="57">
        <f ca="1">INDIRECT("'AttractionsByCo'!Q2")</f>
        <v>4396</v>
      </c>
      <c r="R21" s="57">
        <f ca="1">INDIRECT("'AttractionsByCo'!R2")</f>
        <v>0</v>
      </c>
      <c r="S21" s="57">
        <f ca="1">INDIRECT("'AttractionsByCo'!S2")</f>
        <v>0</v>
      </c>
      <c r="T21" s="57">
        <f ca="1">INDIRECT("'AttractionsByCo'!T2")</f>
        <v>2412</v>
      </c>
      <c r="U21" s="57">
        <f ca="1">INDIRECT("'AttractionsByCo'!U2")</f>
        <v>370</v>
      </c>
      <c r="V21" s="65">
        <f t="shared" ref="V21:V34" ca="1" si="2">SUM(C21:U21)</f>
        <v>291420</v>
      </c>
      <c r="X21" s="15"/>
      <c r="Y21" s="15"/>
    </row>
    <row r="22" spans="1:25" x14ac:dyDescent="0.2">
      <c r="A22" s="60">
        <v>37035</v>
      </c>
      <c r="B22" s="61" t="s">
        <v>214</v>
      </c>
      <c r="C22" s="49">
        <f ca="1">INDIRECT("'AttractionsByCo'!C3")</f>
        <v>11</v>
      </c>
      <c r="D22" s="49">
        <f ca="1">INDIRECT("'AttractionsByCo'!D3")</f>
        <v>44</v>
      </c>
      <c r="E22" s="49">
        <f ca="1">INDIRECT("'AttractionsByCo'!E3")</f>
        <v>130</v>
      </c>
      <c r="F22" s="49">
        <f ca="1">INDIRECT("'AttractionsByCo'!F3")</f>
        <v>366</v>
      </c>
      <c r="G22" s="49">
        <f ca="1">INDIRECT("'AttractionsByCo'!G3")</f>
        <v>215</v>
      </c>
      <c r="H22" s="49">
        <f ca="1">INDIRECT("'AttractionsByCo'!H3")</f>
        <v>0</v>
      </c>
      <c r="I22" s="49">
        <f ca="1">INDIRECT("'AttractionsByCo'!I3")</f>
        <v>96</v>
      </c>
      <c r="J22" s="49">
        <f ca="1">INDIRECT("'AttractionsByCo'!J3")</f>
        <v>180</v>
      </c>
      <c r="K22" s="49">
        <f ca="1">INDIRECT("'AttractionsByCo'!K3")</f>
        <v>356</v>
      </c>
      <c r="L22" s="49">
        <f ca="1">INDIRECT("'AttractionsByCo'!L3")</f>
        <v>568</v>
      </c>
      <c r="M22" s="49">
        <f ca="1">INDIRECT("'AttractionsByCo'!M3")</f>
        <v>167</v>
      </c>
      <c r="N22" s="50">
        <f ca="1">INDIRECT("'AttractionsByCo'!N3")</f>
        <v>328</v>
      </c>
      <c r="O22" s="50">
        <f ca="1">INDIRECT("'AttractionsByCo'!O3")</f>
        <v>753</v>
      </c>
      <c r="P22" s="50">
        <f ca="1">INDIRECT("'AttractionsByCo'!P3")</f>
        <v>2100</v>
      </c>
      <c r="Q22" s="50">
        <f ca="1">INDIRECT("'AttractionsByCo'!Q3")</f>
        <v>71</v>
      </c>
      <c r="R22" s="50">
        <f ca="1">INDIRECT("'AttractionsByCo'!R3")</f>
        <v>0</v>
      </c>
      <c r="S22" s="50">
        <f ca="1">INDIRECT("'AttractionsByCo'!S3")</f>
        <v>0</v>
      </c>
      <c r="T22" s="50">
        <f ca="1">INDIRECT("'AttractionsByCo'!T3")</f>
        <v>75</v>
      </c>
      <c r="U22" s="50">
        <f ca="1">INDIRECT("'AttractionsByCo'!U3")</f>
        <v>353</v>
      </c>
      <c r="V22" s="66">
        <f t="shared" ca="1" si="2"/>
        <v>5813</v>
      </c>
    </row>
    <row r="23" spans="1:25" x14ac:dyDescent="0.2">
      <c r="A23" s="63">
        <v>37045</v>
      </c>
      <c r="B23" s="64" t="s">
        <v>27</v>
      </c>
      <c r="C23" s="57">
        <f ca="1">INDIRECT("'AttractionsByCo'!C4")</f>
        <v>1171</v>
      </c>
      <c r="D23" s="57">
        <f ca="1">INDIRECT("'AttractionsByCo'!D4")</f>
        <v>2573</v>
      </c>
      <c r="E23" s="57">
        <f ca="1">INDIRECT("'AttractionsByCo'!E4")</f>
        <v>6516</v>
      </c>
      <c r="F23" s="57">
        <f ca="1">INDIRECT("'AttractionsByCo'!F4")</f>
        <v>13536</v>
      </c>
      <c r="G23" s="57">
        <f ca="1">INDIRECT("'AttractionsByCo'!G4")</f>
        <v>14958</v>
      </c>
      <c r="H23" s="57">
        <f ca="1">INDIRECT("'AttractionsByCo'!H4")</f>
        <v>1646</v>
      </c>
      <c r="I23" s="57">
        <f ca="1">INDIRECT("'AttractionsByCo'!I4")</f>
        <v>4332</v>
      </c>
      <c r="J23" s="57">
        <f ca="1">INDIRECT("'AttractionsByCo'!J4")</f>
        <v>5563</v>
      </c>
      <c r="K23" s="57">
        <f ca="1">INDIRECT("'AttractionsByCo'!K4")</f>
        <v>7784</v>
      </c>
      <c r="L23" s="57">
        <f ca="1">INDIRECT("'AttractionsByCo'!L4")</f>
        <v>8944</v>
      </c>
      <c r="M23" s="57">
        <f ca="1">INDIRECT("'AttractionsByCo'!M4")</f>
        <v>7028</v>
      </c>
      <c r="N23" s="57">
        <f ca="1">INDIRECT("'AttractionsByCo'!N4")</f>
        <v>10583</v>
      </c>
      <c r="O23" s="57">
        <f ca="1">INDIRECT("'AttractionsByCo'!O4")</f>
        <v>16463</v>
      </c>
      <c r="P23" s="57">
        <f ca="1">INDIRECT("'AttractionsByCo'!P4")</f>
        <v>23847</v>
      </c>
      <c r="Q23" s="57">
        <f ca="1">INDIRECT("'AttractionsByCo'!Q4")</f>
        <v>2248</v>
      </c>
      <c r="R23" s="57">
        <f ca="1">INDIRECT("'AttractionsByCo'!R4")</f>
        <v>0</v>
      </c>
      <c r="S23" s="57">
        <f ca="1">INDIRECT("'AttractionsByCo'!S4")</f>
        <v>0</v>
      </c>
      <c r="T23" s="57">
        <f ca="1">INDIRECT("'AttractionsByCo'!T4")</f>
        <v>4549</v>
      </c>
      <c r="U23" s="57">
        <f ca="1">INDIRECT("'AttractionsByCo'!U4")</f>
        <v>10525</v>
      </c>
      <c r="V23" s="65">
        <f t="shared" ca="1" si="2"/>
        <v>142266</v>
      </c>
    </row>
    <row r="24" spans="1:25" x14ac:dyDescent="0.2">
      <c r="A24" s="60">
        <v>37071</v>
      </c>
      <c r="B24" s="61" t="s">
        <v>28</v>
      </c>
      <c r="C24" s="49">
        <f ca="1">INDIRECT("'AttractionsByCo'!C5")</f>
        <v>2625</v>
      </c>
      <c r="D24" s="49">
        <f ca="1">INDIRECT("'AttractionsByCo'!D5")</f>
        <v>5994</v>
      </c>
      <c r="E24" s="49">
        <f ca="1">INDIRECT("'AttractionsByCo'!E5")</f>
        <v>15632</v>
      </c>
      <c r="F24" s="49">
        <f ca="1">INDIRECT("'AttractionsByCo'!F5")</f>
        <v>38277</v>
      </c>
      <c r="G24" s="49">
        <f ca="1">INDIRECT("'AttractionsByCo'!G5")</f>
        <v>37876</v>
      </c>
      <c r="H24" s="49">
        <f ca="1">INDIRECT("'AttractionsByCo'!H5")</f>
        <v>3783</v>
      </c>
      <c r="I24" s="49">
        <f ca="1">INDIRECT("'AttractionsByCo'!I5")</f>
        <v>8979</v>
      </c>
      <c r="J24" s="49">
        <f ca="1">INDIRECT("'AttractionsByCo'!J5")</f>
        <v>12046</v>
      </c>
      <c r="K24" s="49">
        <f ca="1">INDIRECT("'AttractionsByCo'!K5")</f>
        <v>17773</v>
      </c>
      <c r="L24" s="49">
        <f ca="1">INDIRECT("'AttractionsByCo'!L5")</f>
        <v>27429</v>
      </c>
      <c r="M24" s="49">
        <f ca="1">INDIRECT("'AttractionsByCo'!M5")</f>
        <v>14428</v>
      </c>
      <c r="N24" s="50">
        <f ca="1">INDIRECT("'AttractionsByCo'!N5")</f>
        <v>21887</v>
      </c>
      <c r="O24" s="50">
        <f ca="1">INDIRECT("'AttractionsByCo'!O5")</f>
        <v>34902</v>
      </c>
      <c r="P24" s="50">
        <f ca="1">INDIRECT("'AttractionsByCo'!P5")</f>
        <v>66482</v>
      </c>
      <c r="Q24" s="50">
        <f ca="1">INDIRECT("'AttractionsByCo'!Q5")</f>
        <v>6175</v>
      </c>
      <c r="R24" s="50">
        <f ca="1">INDIRECT("'AttractionsByCo'!R5")</f>
        <v>0</v>
      </c>
      <c r="S24" s="50">
        <f ca="1">INDIRECT("'AttractionsByCo'!S5")</f>
        <v>0</v>
      </c>
      <c r="T24" s="50">
        <f ca="1">INDIRECT("'AttractionsByCo'!T5")</f>
        <v>4619</v>
      </c>
      <c r="U24" s="50">
        <f ca="1">INDIRECT("'AttractionsByCo'!U5")</f>
        <v>2176</v>
      </c>
      <c r="V24" s="66">
        <f t="shared" ca="1" si="2"/>
        <v>321083</v>
      </c>
    </row>
    <row r="25" spans="1:25" x14ac:dyDescent="0.2">
      <c r="A25" s="63">
        <v>37097</v>
      </c>
      <c r="B25" s="64" t="s">
        <v>29</v>
      </c>
      <c r="C25" s="57">
        <f ca="1">INDIRECT("'AttractionsByCo'!C6")</f>
        <v>1721</v>
      </c>
      <c r="D25" s="57">
        <f ca="1">INDIRECT("'AttractionsByCo'!D6")</f>
        <v>4354</v>
      </c>
      <c r="E25" s="57">
        <f ca="1">INDIRECT("'AttractionsByCo'!E6")</f>
        <v>12593</v>
      </c>
      <c r="F25" s="57">
        <f ca="1">INDIRECT("'AttractionsByCo'!F6")</f>
        <v>37168</v>
      </c>
      <c r="G25" s="57">
        <f ca="1">INDIRECT("'AttractionsByCo'!G6")</f>
        <v>32128</v>
      </c>
      <c r="H25" s="57">
        <f ca="1">INDIRECT("'AttractionsByCo'!H6")</f>
        <v>1994</v>
      </c>
      <c r="I25" s="57">
        <f ca="1">INDIRECT("'AttractionsByCo'!I6")</f>
        <v>5198</v>
      </c>
      <c r="J25" s="57">
        <f ca="1">INDIRECT("'AttractionsByCo'!J6")</f>
        <v>8336</v>
      </c>
      <c r="K25" s="57">
        <f ca="1">INDIRECT("'AttractionsByCo'!K6")</f>
        <v>13877</v>
      </c>
      <c r="L25" s="57">
        <f ca="1">INDIRECT("'AttractionsByCo'!L6")</f>
        <v>27138</v>
      </c>
      <c r="M25" s="57">
        <f ca="1">INDIRECT("'AttractionsByCo'!M6")</f>
        <v>8461</v>
      </c>
      <c r="N25" s="57">
        <f ca="1">INDIRECT("'AttractionsByCo'!N6")</f>
        <v>15434</v>
      </c>
      <c r="O25" s="57">
        <f ca="1">INDIRECT("'AttractionsByCo'!O6")</f>
        <v>27444</v>
      </c>
      <c r="P25" s="57">
        <f ca="1">INDIRECT("'AttractionsByCo'!P6")</f>
        <v>64509</v>
      </c>
      <c r="Q25" s="57">
        <f ca="1">INDIRECT("'AttractionsByCo'!Q6")</f>
        <v>6062</v>
      </c>
      <c r="R25" s="57">
        <f ca="1">INDIRECT("'AttractionsByCo'!R6")</f>
        <v>0</v>
      </c>
      <c r="S25" s="57">
        <f ca="1">INDIRECT("'AttractionsByCo'!S6")</f>
        <v>0</v>
      </c>
      <c r="T25" s="57">
        <f ca="1">INDIRECT("'AttractionsByCo'!T6")</f>
        <v>10233</v>
      </c>
      <c r="U25" s="57">
        <f ca="1">INDIRECT("'AttractionsByCo'!U6")</f>
        <v>16830</v>
      </c>
      <c r="V25" s="65">
        <f t="shared" ca="1" si="2"/>
        <v>293480</v>
      </c>
    </row>
    <row r="26" spans="1:25" x14ac:dyDescent="0.2">
      <c r="A26" s="60">
        <v>37109</v>
      </c>
      <c r="B26" s="61" t="s">
        <v>30</v>
      </c>
      <c r="C26" s="49">
        <f ca="1">INDIRECT("'AttractionsByCo'!C7")</f>
        <v>581</v>
      </c>
      <c r="D26" s="49">
        <f ca="1">INDIRECT("'AttractionsByCo'!D7")</f>
        <v>1534</v>
      </c>
      <c r="E26" s="49">
        <f ca="1">INDIRECT("'AttractionsByCo'!E7")</f>
        <v>4209</v>
      </c>
      <c r="F26" s="49">
        <f ca="1">INDIRECT("'AttractionsByCo'!F7")</f>
        <v>10815</v>
      </c>
      <c r="G26" s="49">
        <f ca="1">INDIRECT("'AttractionsByCo'!G7")</f>
        <v>12713</v>
      </c>
      <c r="H26" s="49">
        <f ca="1">INDIRECT("'AttractionsByCo'!H7")</f>
        <v>730</v>
      </c>
      <c r="I26" s="49">
        <f ca="1">INDIRECT("'AttractionsByCo'!I7")</f>
        <v>2210</v>
      </c>
      <c r="J26" s="49">
        <f ca="1">INDIRECT("'AttractionsByCo'!J7")</f>
        <v>3460</v>
      </c>
      <c r="K26" s="49">
        <f ca="1">INDIRECT("'AttractionsByCo'!K7")</f>
        <v>5442</v>
      </c>
      <c r="L26" s="49">
        <f ca="1">INDIRECT("'AttractionsByCo'!L7")</f>
        <v>8145</v>
      </c>
      <c r="M26" s="49">
        <f ca="1">INDIRECT("'AttractionsByCo'!M7")</f>
        <v>3160</v>
      </c>
      <c r="N26" s="50">
        <f ca="1">INDIRECT("'AttractionsByCo'!N7")</f>
        <v>6015</v>
      </c>
      <c r="O26" s="50">
        <f ca="1">INDIRECT("'AttractionsByCo'!O7")</f>
        <v>10429</v>
      </c>
      <c r="P26" s="50">
        <f ca="1">INDIRECT("'AttractionsByCo'!P7")</f>
        <v>22079</v>
      </c>
      <c r="Q26" s="50">
        <f ca="1">INDIRECT("'AttractionsByCo'!Q7")</f>
        <v>1453</v>
      </c>
      <c r="R26" s="50">
        <f ca="1">INDIRECT("'AttractionsByCo'!R7")</f>
        <v>0</v>
      </c>
      <c r="S26" s="50">
        <f ca="1">INDIRECT("'AttractionsByCo'!S7")</f>
        <v>0</v>
      </c>
      <c r="T26" s="50">
        <f ca="1">INDIRECT("'AttractionsByCo'!T7")</f>
        <v>2552</v>
      </c>
      <c r="U26" s="50">
        <f ca="1">INDIRECT("'AttractionsByCo'!U7")</f>
        <v>7519</v>
      </c>
      <c r="V26" s="66">
        <f t="shared" ca="1" si="2"/>
        <v>103046</v>
      </c>
    </row>
    <row r="27" spans="1:25" x14ac:dyDescent="0.2">
      <c r="A27" s="63">
        <v>37119</v>
      </c>
      <c r="B27" s="64" t="s">
        <v>31</v>
      </c>
      <c r="C27" s="57">
        <f ca="1">INDIRECT("'AttractionsByCo'!C8")</f>
        <v>16256</v>
      </c>
      <c r="D27" s="57">
        <f ca="1">INDIRECT("'AttractionsByCo'!D8")</f>
        <v>39651</v>
      </c>
      <c r="E27" s="57">
        <f ca="1">INDIRECT("'AttractionsByCo'!E8")</f>
        <v>106239</v>
      </c>
      <c r="F27" s="57">
        <f ca="1">INDIRECT("'AttractionsByCo'!F8")</f>
        <v>361926</v>
      </c>
      <c r="G27" s="57">
        <f ca="1">INDIRECT("'AttractionsByCo'!G8")</f>
        <v>175396</v>
      </c>
      <c r="H27" s="57">
        <f ca="1">INDIRECT("'AttractionsByCo'!H8")</f>
        <v>34268</v>
      </c>
      <c r="I27" s="57">
        <f ca="1">INDIRECT("'AttractionsByCo'!I8")</f>
        <v>37904</v>
      </c>
      <c r="J27" s="57">
        <f ca="1">INDIRECT("'AttractionsByCo'!J8")</f>
        <v>53023</v>
      </c>
      <c r="K27" s="57">
        <f ca="1">INDIRECT("'AttractionsByCo'!K8")</f>
        <v>86063</v>
      </c>
      <c r="L27" s="57">
        <f ca="1">INDIRECT("'AttractionsByCo'!L8")</f>
        <v>208257</v>
      </c>
      <c r="M27" s="57">
        <f ca="1">INDIRECT("'AttractionsByCo'!M8")</f>
        <v>74916</v>
      </c>
      <c r="N27" s="57">
        <f ca="1">INDIRECT("'AttractionsByCo'!N8")</f>
        <v>119313</v>
      </c>
      <c r="O27" s="57">
        <f ca="1">INDIRECT("'AttractionsByCo'!O8")</f>
        <v>202282</v>
      </c>
      <c r="P27" s="57">
        <f ca="1">INDIRECT("'AttractionsByCo'!P8")</f>
        <v>527098</v>
      </c>
      <c r="Q27" s="57">
        <f ca="1">INDIRECT("'AttractionsByCo'!Q8")</f>
        <v>55924</v>
      </c>
      <c r="R27" s="57">
        <f ca="1">INDIRECT("'AttractionsByCo'!R8")</f>
        <v>0</v>
      </c>
      <c r="S27" s="57">
        <f ca="1">INDIRECT("'AttractionsByCo'!S8")</f>
        <v>0</v>
      </c>
      <c r="T27" s="57">
        <f ca="1">INDIRECT("'AttractionsByCo'!T8")</f>
        <v>17984</v>
      </c>
      <c r="U27" s="57">
        <f ca="1">INDIRECT("'AttractionsByCo'!U8")</f>
        <v>1898</v>
      </c>
      <c r="V27" s="65">
        <f t="shared" ca="1" si="2"/>
        <v>2118398</v>
      </c>
    </row>
    <row r="28" spans="1:25" x14ac:dyDescent="0.2">
      <c r="A28" s="60">
        <v>37159</v>
      </c>
      <c r="B28" s="61" t="s">
        <v>32</v>
      </c>
      <c r="C28" s="49">
        <f ca="1">INDIRECT("'AttractionsByCo'!C9")</f>
        <v>1303</v>
      </c>
      <c r="D28" s="49">
        <f ca="1">INDIRECT("'AttractionsByCo'!D9")</f>
        <v>3064</v>
      </c>
      <c r="E28" s="49">
        <f ca="1">INDIRECT("'AttractionsByCo'!E9")</f>
        <v>8158</v>
      </c>
      <c r="F28" s="49">
        <f ca="1">INDIRECT("'AttractionsByCo'!F9")</f>
        <v>19429</v>
      </c>
      <c r="G28" s="49">
        <f ca="1">INDIRECT("'AttractionsByCo'!G9")</f>
        <v>24653</v>
      </c>
      <c r="H28" s="49">
        <f ca="1">INDIRECT("'AttractionsByCo'!H9")</f>
        <v>1891</v>
      </c>
      <c r="I28" s="49">
        <f ca="1">INDIRECT("'AttractionsByCo'!I9")</f>
        <v>4698</v>
      </c>
      <c r="J28" s="49">
        <f ca="1">INDIRECT("'AttractionsByCo'!J9")</f>
        <v>6579</v>
      </c>
      <c r="K28" s="49">
        <f ca="1">INDIRECT("'AttractionsByCo'!K9")</f>
        <v>10013</v>
      </c>
      <c r="L28" s="49">
        <f ca="1">INDIRECT("'AttractionsByCo'!L9")</f>
        <v>13468</v>
      </c>
      <c r="M28" s="49">
        <f ca="1">INDIRECT("'AttractionsByCo'!M9")</f>
        <v>7994</v>
      </c>
      <c r="N28" s="50">
        <f ca="1">INDIRECT("'AttractionsByCo'!N9")</f>
        <v>12982</v>
      </c>
      <c r="O28" s="50">
        <f ca="1">INDIRECT("'AttractionsByCo'!O9")</f>
        <v>21696</v>
      </c>
      <c r="P28" s="50">
        <f ca="1">INDIRECT("'AttractionsByCo'!P9")</f>
        <v>38088</v>
      </c>
      <c r="Q28" s="50">
        <f ca="1">INDIRECT("'AttractionsByCo'!Q9")</f>
        <v>2932</v>
      </c>
      <c r="R28" s="50">
        <f ca="1">INDIRECT("'AttractionsByCo'!R9")</f>
        <v>0</v>
      </c>
      <c r="S28" s="50">
        <f ca="1">INDIRECT("'AttractionsByCo'!S9")</f>
        <v>0</v>
      </c>
      <c r="T28" s="50">
        <f ca="1">INDIRECT("'AttractionsByCo'!T9")</f>
        <v>5308</v>
      </c>
      <c r="U28" s="50">
        <f ca="1">INDIRECT("'AttractionsByCo'!U9")</f>
        <v>12726</v>
      </c>
      <c r="V28" s="66">
        <f t="shared" ca="1" si="2"/>
        <v>194982</v>
      </c>
    </row>
    <row r="29" spans="1:25" x14ac:dyDescent="0.2">
      <c r="A29" s="63">
        <v>37167</v>
      </c>
      <c r="B29" s="64" t="s">
        <v>33</v>
      </c>
      <c r="C29" s="57">
        <f ca="1">INDIRECT("'AttractionsByCo'!C10")</f>
        <v>515</v>
      </c>
      <c r="D29" s="57">
        <f ca="1">INDIRECT("'AttractionsByCo'!D10")</f>
        <v>1256</v>
      </c>
      <c r="E29" s="57">
        <f ca="1">INDIRECT("'AttractionsByCo'!E10")</f>
        <v>3493</v>
      </c>
      <c r="F29" s="57">
        <f ca="1">INDIRECT("'AttractionsByCo'!F10")</f>
        <v>8819</v>
      </c>
      <c r="G29" s="57">
        <f ca="1">INDIRECT("'AttractionsByCo'!G10")</f>
        <v>10412</v>
      </c>
      <c r="H29" s="57">
        <f ca="1">INDIRECT("'AttractionsByCo'!H10")</f>
        <v>1014</v>
      </c>
      <c r="I29" s="57">
        <f ca="1">INDIRECT("'AttractionsByCo'!I10")</f>
        <v>1793</v>
      </c>
      <c r="J29" s="57">
        <f ca="1">INDIRECT("'AttractionsByCo'!J10")</f>
        <v>2793</v>
      </c>
      <c r="K29" s="57">
        <f ca="1">INDIRECT("'AttractionsByCo'!K10")</f>
        <v>4198</v>
      </c>
      <c r="L29" s="57">
        <f ca="1">INDIRECT("'AttractionsByCo'!L10")</f>
        <v>6348</v>
      </c>
      <c r="M29" s="57">
        <f ca="1">INDIRECT("'AttractionsByCo'!M10")</f>
        <v>2784</v>
      </c>
      <c r="N29" s="57">
        <f ca="1">INDIRECT("'AttractionsByCo'!N10")</f>
        <v>5277</v>
      </c>
      <c r="O29" s="57">
        <f ca="1">INDIRECT("'AttractionsByCo'!O10")</f>
        <v>9158</v>
      </c>
      <c r="P29" s="57">
        <f ca="1">INDIRECT("'AttractionsByCo'!P10")</f>
        <v>17842</v>
      </c>
      <c r="Q29" s="57">
        <f ca="1">INDIRECT("'AttractionsByCo'!Q10")</f>
        <v>1237</v>
      </c>
      <c r="R29" s="57">
        <f ca="1">INDIRECT("'AttractionsByCo'!R10")</f>
        <v>0</v>
      </c>
      <c r="S29" s="57">
        <f ca="1">INDIRECT("'AttractionsByCo'!S10")</f>
        <v>0</v>
      </c>
      <c r="T29" s="57">
        <f ca="1">INDIRECT("'AttractionsByCo'!T10")</f>
        <v>1734</v>
      </c>
      <c r="U29" s="57">
        <f ca="1">INDIRECT("'AttractionsByCo'!U10")</f>
        <v>3860</v>
      </c>
      <c r="V29" s="65">
        <f t="shared" ca="1" si="2"/>
        <v>82533</v>
      </c>
    </row>
    <row r="30" spans="1:25" x14ac:dyDescent="0.2">
      <c r="A30" s="60">
        <v>37179</v>
      </c>
      <c r="B30" s="61" t="s">
        <v>34</v>
      </c>
      <c r="C30" s="49">
        <f ca="1">INDIRECT("'AttractionsByCo'!C11")</f>
        <v>1256</v>
      </c>
      <c r="D30" s="49">
        <f ca="1">INDIRECT("'AttractionsByCo'!D11")</f>
        <v>3858</v>
      </c>
      <c r="E30" s="49">
        <f ca="1">INDIRECT("'AttractionsByCo'!E11")</f>
        <v>11339</v>
      </c>
      <c r="F30" s="49">
        <f ca="1">INDIRECT("'AttractionsByCo'!F11")</f>
        <v>41213</v>
      </c>
      <c r="G30" s="49">
        <f ca="1">INDIRECT("'AttractionsByCo'!G11")</f>
        <v>48557</v>
      </c>
      <c r="H30" s="49">
        <f ca="1">INDIRECT("'AttractionsByCo'!H11")</f>
        <v>2514</v>
      </c>
      <c r="I30" s="49">
        <f ca="1">INDIRECT("'AttractionsByCo'!I11")</f>
        <v>3551</v>
      </c>
      <c r="J30" s="49">
        <f ca="1">INDIRECT("'AttractionsByCo'!J11")</f>
        <v>6561</v>
      </c>
      <c r="K30" s="49">
        <f ca="1">INDIRECT("'AttractionsByCo'!K11")</f>
        <v>12222</v>
      </c>
      <c r="L30" s="49">
        <f ca="1">INDIRECT("'AttractionsByCo'!L11")</f>
        <v>28576</v>
      </c>
      <c r="M30" s="49">
        <f ca="1">INDIRECT("'AttractionsByCo'!M11")</f>
        <v>5736</v>
      </c>
      <c r="N30" s="50">
        <f ca="1">INDIRECT("'AttractionsByCo'!N11")</f>
        <v>12678</v>
      </c>
      <c r="O30" s="50">
        <f ca="1">INDIRECT("'AttractionsByCo'!O11")</f>
        <v>24204</v>
      </c>
      <c r="P30" s="50">
        <f ca="1">INDIRECT("'AttractionsByCo'!P11")</f>
        <v>78208</v>
      </c>
      <c r="Q30" s="50">
        <f ca="1">INDIRECT("'AttractionsByCo'!Q11")</f>
        <v>4739</v>
      </c>
      <c r="R30" s="50">
        <f ca="1">INDIRECT("'AttractionsByCo'!R11")</f>
        <v>0</v>
      </c>
      <c r="S30" s="50">
        <f ca="1">INDIRECT("'AttractionsByCo'!S11")</f>
        <v>0</v>
      </c>
      <c r="T30" s="50">
        <f ca="1">INDIRECT("'AttractionsByCo'!T11")</f>
        <v>3431</v>
      </c>
      <c r="U30" s="50">
        <f ca="1">INDIRECT("'AttractionsByCo'!U11")</f>
        <v>6661</v>
      </c>
      <c r="V30" s="66">
        <f t="shared" ca="1" si="2"/>
        <v>295304</v>
      </c>
      <c r="W30" s="15"/>
    </row>
    <row r="31" spans="1:25" x14ac:dyDescent="0.2">
      <c r="A31" s="63">
        <v>45057</v>
      </c>
      <c r="B31" s="64" t="s">
        <v>76</v>
      </c>
      <c r="C31" s="57">
        <f ca="1">INDIRECT("'AttractionsByCo'!C12")</f>
        <v>187</v>
      </c>
      <c r="D31" s="57">
        <f ca="1">INDIRECT("'AttractionsByCo'!D12")</f>
        <v>493</v>
      </c>
      <c r="E31" s="57">
        <f ca="1">INDIRECT("'AttractionsByCo'!E12")</f>
        <v>1711</v>
      </c>
      <c r="F31" s="57">
        <f ca="1">INDIRECT("'AttractionsByCo'!F12")</f>
        <v>5511</v>
      </c>
      <c r="G31" s="57">
        <f ca="1">INDIRECT("'AttractionsByCo'!G12")</f>
        <v>3662</v>
      </c>
      <c r="H31" s="57">
        <f ca="1">INDIRECT("'AttractionsByCo'!H12")</f>
        <v>0</v>
      </c>
      <c r="I31" s="57">
        <f ca="1">INDIRECT("'AttractionsByCo'!I12")</f>
        <v>597</v>
      </c>
      <c r="J31" s="57">
        <f ca="1">INDIRECT("'AttractionsByCo'!J12")</f>
        <v>932</v>
      </c>
      <c r="K31" s="57">
        <f ca="1">INDIRECT("'AttractionsByCo'!K12")</f>
        <v>1896</v>
      </c>
      <c r="L31" s="57">
        <f ca="1">INDIRECT("'AttractionsByCo'!L12")</f>
        <v>4165</v>
      </c>
      <c r="M31" s="57">
        <f ca="1">INDIRECT("'AttractionsByCo'!M12")</f>
        <v>725</v>
      </c>
      <c r="N31" s="57">
        <f ca="1">INDIRECT("'AttractionsByCo'!N12")</f>
        <v>1506</v>
      </c>
      <c r="O31" s="57">
        <f ca="1">INDIRECT("'AttractionsByCo'!O12")</f>
        <v>3147</v>
      </c>
      <c r="P31" s="57">
        <f ca="1">INDIRECT("'AttractionsByCo'!P12")</f>
        <v>10669</v>
      </c>
      <c r="Q31" s="57">
        <f ca="1">INDIRECT("'AttractionsByCo'!Q12")</f>
        <v>734</v>
      </c>
      <c r="R31" s="57">
        <f ca="1">INDIRECT("'AttractionsByCo'!R12")</f>
        <v>0</v>
      </c>
      <c r="S31" s="57">
        <f ca="1">INDIRECT("'AttractionsByCo'!S12")</f>
        <v>0</v>
      </c>
      <c r="T31" s="57">
        <f ca="1">INDIRECT("'AttractionsByCo'!T12")</f>
        <v>364</v>
      </c>
      <c r="U31" s="57">
        <f ca="1">INDIRECT("'AttractionsByCo'!U12")</f>
        <v>633</v>
      </c>
      <c r="V31" s="65">
        <f t="shared" ca="1" si="2"/>
        <v>36932</v>
      </c>
    </row>
    <row r="32" spans="1:25" x14ac:dyDescent="0.2">
      <c r="A32" s="60">
        <v>45091</v>
      </c>
      <c r="B32" s="61" t="s">
        <v>36</v>
      </c>
      <c r="C32" s="49">
        <f ca="1">INDIRECT("'AttractionsByCo'!C13")</f>
        <v>2494</v>
      </c>
      <c r="D32" s="49">
        <f ca="1">INDIRECT("'AttractionsByCo'!D13")</f>
        <v>5266</v>
      </c>
      <c r="E32" s="49">
        <f ca="1">INDIRECT("'AttractionsByCo'!E13")</f>
        <v>13462</v>
      </c>
      <c r="F32" s="49">
        <f ca="1">INDIRECT("'AttractionsByCo'!F13")</f>
        <v>38427</v>
      </c>
      <c r="G32" s="49">
        <f ca="1">INDIRECT("'AttractionsByCo'!G13")</f>
        <v>51133</v>
      </c>
      <c r="H32" s="49">
        <f ca="1">INDIRECT("'AttractionsByCo'!H13")</f>
        <v>5256</v>
      </c>
      <c r="I32" s="49">
        <f ca="1">INDIRECT("'AttractionsByCo'!I13")</f>
        <v>9927</v>
      </c>
      <c r="J32" s="49">
        <f ca="1">INDIRECT("'AttractionsByCo'!J13")</f>
        <v>12298</v>
      </c>
      <c r="K32" s="49">
        <f ca="1">INDIRECT("'AttractionsByCo'!K13")</f>
        <v>18555</v>
      </c>
      <c r="L32" s="49">
        <f ca="1">INDIRECT("'AttractionsByCo'!L13")</f>
        <v>31512</v>
      </c>
      <c r="M32" s="49">
        <f ca="1">INDIRECT("'AttractionsByCo'!M13")</f>
        <v>15643</v>
      </c>
      <c r="N32" s="50">
        <f ca="1">INDIRECT("'AttractionsByCo'!N13")</f>
        <v>22446</v>
      </c>
      <c r="O32" s="50">
        <f ca="1">INDIRECT("'AttractionsByCo'!O13")</f>
        <v>36364</v>
      </c>
      <c r="P32" s="50">
        <f ca="1">INDIRECT("'AttractionsByCo'!P13")</f>
        <v>82602</v>
      </c>
      <c r="Q32" s="50">
        <f ca="1">INDIRECT("'AttractionsByCo'!Q13")</f>
        <v>5135</v>
      </c>
      <c r="R32" s="50">
        <f ca="1">INDIRECT("'AttractionsByCo'!R13")</f>
        <v>0</v>
      </c>
      <c r="S32" s="50">
        <f ca="1">INDIRECT("'AttractionsByCo'!S13")</f>
        <v>0</v>
      </c>
      <c r="T32" s="50">
        <f ca="1">INDIRECT("'AttractionsByCo'!T13")</f>
        <v>3494</v>
      </c>
      <c r="U32" s="50">
        <f ca="1">INDIRECT("'AttractionsByCo'!U13")</f>
        <v>8675</v>
      </c>
      <c r="V32" s="66">
        <f t="shared" ca="1" si="2"/>
        <v>362689</v>
      </c>
    </row>
    <row r="33" spans="1:25" x14ac:dyDescent="0.2">
      <c r="A33" s="63">
        <v>99999</v>
      </c>
      <c r="B33" s="64" t="s">
        <v>98</v>
      </c>
      <c r="C33" s="57">
        <f ca="1">INDIRECT("'AttractionsByCo'!C14")</f>
        <v>0</v>
      </c>
      <c r="D33" s="57">
        <f ca="1">INDIRECT("'AttractionsByCo'!D14")</f>
        <v>0</v>
      </c>
      <c r="E33" s="57">
        <f ca="1">INDIRECT("'AttractionsByCo'!E14")</f>
        <v>0</v>
      </c>
      <c r="F33" s="57">
        <f ca="1">INDIRECT("'AttractionsByCo'!F14")</f>
        <v>0</v>
      </c>
      <c r="G33" s="57">
        <f ca="1">INDIRECT("'AttractionsByCo'!G14")</f>
        <v>0</v>
      </c>
      <c r="H33" s="57">
        <f ca="1">INDIRECT("'AttractionsByCo'!H14")</f>
        <v>0</v>
      </c>
      <c r="I33" s="57">
        <f ca="1">INDIRECT("'AttractionsByCo'!I14")</f>
        <v>0</v>
      </c>
      <c r="J33" s="57">
        <f ca="1">INDIRECT("'AttractionsByCo'!J14")</f>
        <v>0</v>
      </c>
      <c r="K33" s="57">
        <f ca="1">INDIRECT("'AttractionsByCo'!K14")</f>
        <v>0</v>
      </c>
      <c r="L33" s="57">
        <f ca="1">INDIRECT("'AttractionsByCo'!L14")</f>
        <v>0</v>
      </c>
      <c r="M33" s="57">
        <f ca="1">INDIRECT("'AttractionsByCo'!M14")</f>
        <v>0</v>
      </c>
      <c r="N33" s="57">
        <f ca="1">INDIRECT("'AttractionsByCo'!N14")</f>
        <v>0</v>
      </c>
      <c r="O33" s="57">
        <f ca="1">INDIRECT("'AttractionsByCo'!O14")</f>
        <v>0</v>
      </c>
      <c r="P33" s="57">
        <f ca="1">INDIRECT("'AttractionsByCo'!P14")</f>
        <v>0</v>
      </c>
      <c r="Q33" s="57">
        <f ca="1">INDIRECT("'AttractionsByCo'!Q14")</f>
        <v>0</v>
      </c>
      <c r="R33" s="57">
        <f ca="1">INDIRECT("'AttractionsByCo'!R14")</f>
        <v>41370</v>
      </c>
      <c r="S33" s="57">
        <f ca="1">INDIRECT("'AttractionsByCo'!S14")</f>
        <v>82351</v>
      </c>
      <c r="T33" s="57">
        <f ca="1">INDIRECT("'AttractionsByCo'!T14")</f>
        <v>0</v>
      </c>
      <c r="U33" s="57">
        <f ca="1">INDIRECT("'AttractionsByCo'!U14")</f>
        <v>0</v>
      </c>
      <c r="V33" s="65">
        <f t="shared" ca="1" si="2"/>
        <v>123721</v>
      </c>
    </row>
    <row r="34" spans="1:25" x14ac:dyDescent="0.2">
      <c r="A34" s="58"/>
      <c r="B34" s="62" t="s">
        <v>49</v>
      </c>
      <c r="C34" s="67">
        <f t="shared" ref="C34:U34" ca="1" si="3">SUM(C21:C33)</f>
        <v>29814</v>
      </c>
      <c r="D34" s="67">
        <f t="shared" ca="1" si="3"/>
        <v>72327</v>
      </c>
      <c r="E34" s="67">
        <f t="shared" ca="1" si="3"/>
        <v>195072</v>
      </c>
      <c r="F34" s="67">
        <f t="shared" ca="1" si="3"/>
        <v>609523</v>
      </c>
      <c r="G34" s="67">
        <f t="shared" ca="1" si="3"/>
        <v>452494</v>
      </c>
      <c r="H34" s="67">
        <f t="shared" ca="1" si="3"/>
        <v>55018</v>
      </c>
      <c r="I34" s="67">
        <f t="shared" ca="1" si="3"/>
        <v>86051</v>
      </c>
      <c r="J34" s="67">
        <f t="shared" ca="1" si="3"/>
        <v>121145</v>
      </c>
      <c r="K34" s="67">
        <f t="shared" ca="1" si="3"/>
        <v>193478</v>
      </c>
      <c r="L34" s="67">
        <f t="shared" ca="1" si="3"/>
        <v>393951</v>
      </c>
      <c r="M34" s="67">
        <f t="shared" ca="1" si="3"/>
        <v>151076</v>
      </c>
      <c r="N34" s="68">
        <f t="shared" ca="1" si="3"/>
        <v>244775</v>
      </c>
      <c r="O34" s="68">
        <f t="shared" ca="1" si="3"/>
        <v>415769</v>
      </c>
      <c r="P34" s="68">
        <f t="shared" ca="1" si="3"/>
        <v>1007366</v>
      </c>
      <c r="Q34" s="68">
        <f t="shared" ca="1" si="3"/>
        <v>91106</v>
      </c>
      <c r="R34" s="68">
        <f t="shared" ca="1" si="3"/>
        <v>41370</v>
      </c>
      <c r="S34" s="68">
        <f t="shared" ca="1" si="3"/>
        <v>82351</v>
      </c>
      <c r="T34" s="68">
        <f t="shared" ca="1" si="3"/>
        <v>56755</v>
      </c>
      <c r="U34" s="68">
        <f t="shared" ca="1" si="3"/>
        <v>72226</v>
      </c>
      <c r="V34" s="69">
        <f t="shared" ca="1" si="2"/>
        <v>4371667</v>
      </c>
    </row>
    <row r="35" spans="1:25" x14ac:dyDescent="0.2">
      <c r="C35" s="28">
        <f t="shared" ref="C35:V35" ca="1" si="4">+C16-C34</f>
        <v>0</v>
      </c>
      <c r="D35" s="28">
        <f t="shared" ca="1" si="4"/>
        <v>0</v>
      </c>
      <c r="E35" s="28">
        <f t="shared" ca="1" si="4"/>
        <v>0</v>
      </c>
      <c r="F35" s="28">
        <f t="shared" ca="1" si="4"/>
        <v>0</v>
      </c>
      <c r="G35" s="28">
        <f t="shared" ca="1" si="4"/>
        <v>0</v>
      </c>
      <c r="H35" s="28">
        <f t="shared" ca="1" si="4"/>
        <v>0</v>
      </c>
      <c r="I35" s="28">
        <f t="shared" ca="1" si="4"/>
        <v>0</v>
      </c>
      <c r="J35" s="28">
        <f t="shared" ca="1" si="4"/>
        <v>0</v>
      </c>
      <c r="K35" s="28">
        <f t="shared" ca="1" si="4"/>
        <v>0</v>
      </c>
      <c r="L35" s="28">
        <f t="shared" ca="1" si="4"/>
        <v>0</v>
      </c>
      <c r="M35" s="28">
        <f t="shared" ca="1" si="4"/>
        <v>0</v>
      </c>
      <c r="N35" s="27">
        <f t="shared" ca="1" si="4"/>
        <v>0</v>
      </c>
      <c r="O35" s="27">
        <f t="shared" ca="1" si="4"/>
        <v>0</v>
      </c>
      <c r="P35" s="27">
        <f t="shared" ca="1" si="4"/>
        <v>0</v>
      </c>
      <c r="Q35" s="27">
        <f t="shared" ca="1" si="4"/>
        <v>0</v>
      </c>
      <c r="R35" s="27">
        <f t="shared" ca="1" si="4"/>
        <v>0</v>
      </c>
      <c r="S35" s="27">
        <f t="shared" ca="1" si="4"/>
        <v>0</v>
      </c>
      <c r="T35" s="27">
        <f t="shared" ca="1" si="4"/>
        <v>0</v>
      </c>
      <c r="U35" s="27">
        <f t="shared" ca="1" si="4"/>
        <v>0</v>
      </c>
      <c r="V35" s="27">
        <f t="shared" ca="1" si="4"/>
        <v>0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4" t="s">
        <v>288</v>
      </c>
      <c r="D38" s="505"/>
      <c r="E38" s="505"/>
      <c r="F38" s="505"/>
      <c r="G38" s="505"/>
      <c r="H38" s="505"/>
      <c r="I38" s="505"/>
      <c r="J38" s="505"/>
      <c r="K38" s="505"/>
      <c r="L38" s="505"/>
      <c r="M38" s="506"/>
      <c r="N38" s="504" t="s">
        <v>289</v>
      </c>
      <c r="O38" s="505"/>
      <c r="P38" s="505"/>
      <c r="Q38" s="505"/>
      <c r="R38" s="505"/>
      <c r="S38" s="505"/>
      <c r="T38" s="505"/>
      <c r="U38" s="505"/>
      <c r="V38" s="505"/>
      <c r="W38" s="505"/>
      <c r="X38" s="506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>
        <f ca="1">INDIRECT("'StopsByCo_PA'!C2")</f>
        <v>9963</v>
      </c>
      <c r="D40" s="57">
        <f ca="1">INDIRECT("'StopsByCo_PA'!D2")</f>
        <v>4548</v>
      </c>
      <c r="E40" s="57">
        <f ca="1">INDIRECT("'StopsByCo_PA'!E2")</f>
        <v>458</v>
      </c>
      <c r="F40" s="57">
        <f ca="1">INDIRECT("'StopsByCo_PA'!F2")</f>
        <v>28322</v>
      </c>
      <c r="G40" s="57">
        <f ca="1">INDIRECT("'StopsByCo_PA'!G2")</f>
        <v>28161</v>
      </c>
      <c r="H40" s="57">
        <f ca="1">INDIRECT("'StopsByCo_PA'!H2")</f>
        <v>832</v>
      </c>
      <c r="I40" s="57">
        <f ca="1">INDIRECT("'StopsByCo_PA'!I2")</f>
        <v>323</v>
      </c>
      <c r="J40" s="57">
        <f ca="1">INDIRECT("'StopsByCo_PA'!J2")</f>
        <v>1489</v>
      </c>
      <c r="K40" s="57">
        <f ca="1">INDIRECT("'StopsByCo_PA'!K2")</f>
        <v>1381</v>
      </c>
      <c r="L40" s="57">
        <f ca="1">INDIRECT("'StopsByCo_PA'!L2")</f>
        <v>44</v>
      </c>
      <c r="M40" s="65">
        <f t="shared" ref="M40:M53" ca="1" si="5">SUM(C40:L40)</f>
        <v>75521</v>
      </c>
      <c r="N40" s="57">
        <f ca="1">INDIRECT("'StopsByCo_AP'!C2")</f>
        <v>22225</v>
      </c>
      <c r="O40" s="57">
        <f ca="1">INDIRECT("'StopsByCo_AP'!D2")</f>
        <v>12298</v>
      </c>
      <c r="P40" s="57">
        <f ca="1">INDIRECT("'StopsByCo_AP'!E2")</f>
        <v>1535</v>
      </c>
      <c r="Q40" s="57">
        <f ca="1">INDIRECT("'StopsByCo_AP'!F2")</f>
        <v>23591</v>
      </c>
      <c r="R40" s="57">
        <f ca="1">INDIRECT("'StopsByCo_AP'!G2")</f>
        <v>54086</v>
      </c>
      <c r="S40" s="57">
        <f ca="1">INDIRECT("'StopsByCo_AP'!H2")</f>
        <v>1210</v>
      </c>
      <c r="T40" s="57">
        <f ca="1">INDIRECT("'StopsByCo_AP'!I2")</f>
        <v>354</v>
      </c>
      <c r="U40" s="57">
        <f ca="1">INDIRECT("'StopsByCo_AP'!J2")</f>
        <v>895</v>
      </c>
      <c r="V40" s="57">
        <f ca="1">INDIRECT("'StopsByCo_AP'!K2")</f>
        <v>1066</v>
      </c>
      <c r="W40" s="57">
        <f ca="1">INDIRECT("'StopsByCo_AP'!L2")</f>
        <v>62</v>
      </c>
      <c r="X40" s="65">
        <f t="shared" ref="X40:X53" ca="1" si="6">SUM(N40:W40)</f>
        <v>117322</v>
      </c>
      <c r="Y40" s="12"/>
    </row>
    <row r="41" spans="1:25" s="13" customFormat="1" x14ac:dyDescent="0.2">
      <c r="A41" s="60">
        <v>37035</v>
      </c>
      <c r="B41" s="61" t="s">
        <v>214</v>
      </c>
      <c r="C41" s="49">
        <f ca="1">INDIRECT("'StopsByCo_PA'!C3")</f>
        <v>31</v>
      </c>
      <c r="D41" s="49">
        <f ca="1">INDIRECT("'StopsByCo_PA'!D3")</f>
        <v>69</v>
      </c>
      <c r="E41" s="49">
        <f ca="1">INDIRECT("'StopsByCo_PA'!E3")</f>
        <v>5</v>
      </c>
      <c r="F41" s="49">
        <f ca="1">INDIRECT("'StopsByCo_PA'!F3")</f>
        <v>424</v>
      </c>
      <c r="G41" s="49">
        <f ca="1">INDIRECT("'StopsByCo_PA'!G3")</f>
        <v>467</v>
      </c>
      <c r="H41" s="49">
        <f ca="1">INDIRECT("'StopsByCo_PA'!H3")</f>
        <v>10</v>
      </c>
      <c r="I41" s="49">
        <f ca="1">INDIRECT("'StopsByCo_PA'!I3")</f>
        <v>37</v>
      </c>
      <c r="J41" s="49">
        <f ca="1">INDIRECT("'StopsByCo_PA'!J3")</f>
        <v>134</v>
      </c>
      <c r="K41" s="49">
        <f ca="1">INDIRECT("'StopsByCo_PA'!K3")</f>
        <v>61</v>
      </c>
      <c r="L41" s="49">
        <f ca="1">INDIRECT("'StopsByCo_PA'!L3")</f>
        <v>85</v>
      </c>
      <c r="M41" s="71">
        <f t="shared" ca="1" si="5"/>
        <v>1323</v>
      </c>
      <c r="N41" s="49">
        <f ca="1">INDIRECT("'StopsByCo_AP'!C3")</f>
        <v>164</v>
      </c>
      <c r="O41" s="49">
        <f ca="1">INDIRECT("'StopsByCo_AP'!D3")</f>
        <v>135</v>
      </c>
      <c r="P41" s="49">
        <f ca="1">INDIRECT("'StopsByCo_AP'!E3")</f>
        <v>23</v>
      </c>
      <c r="Q41" s="49">
        <f ca="1">INDIRECT("'StopsByCo_AP'!F3")</f>
        <v>320</v>
      </c>
      <c r="R41" s="49">
        <f ca="1">INDIRECT("'StopsByCo_AP'!G3")</f>
        <v>773</v>
      </c>
      <c r="S41" s="49">
        <f ca="1">INDIRECT("'StopsByCo_AP'!H3")</f>
        <v>12</v>
      </c>
      <c r="T41" s="49">
        <f ca="1">INDIRECT("'StopsByCo_AP'!I3")</f>
        <v>221</v>
      </c>
      <c r="U41" s="49">
        <f ca="1">INDIRECT("'StopsByCo_AP'!J3")</f>
        <v>518</v>
      </c>
      <c r="V41" s="49">
        <f ca="1">INDIRECT("'StopsByCo_AP'!K3")</f>
        <v>66</v>
      </c>
      <c r="W41" s="49">
        <f ca="1">INDIRECT("'StopsByCo_AP'!L3")</f>
        <v>114</v>
      </c>
      <c r="X41" s="66">
        <f t="shared" ca="1" si="6"/>
        <v>2346</v>
      </c>
      <c r="Y41" s="12"/>
    </row>
    <row r="42" spans="1:25" s="13" customFormat="1" x14ac:dyDescent="0.2">
      <c r="A42" s="63">
        <v>37045</v>
      </c>
      <c r="B42" s="64" t="s">
        <v>27</v>
      </c>
      <c r="C42" s="57">
        <f ca="1">INDIRECT("'StopsByCo_PA'!C4")</f>
        <v>2199</v>
      </c>
      <c r="D42" s="57">
        <f ca="1">INDIRECT("'StopsByCo_PA'!D4")</f>
        <v>1978</v>
      </c>
      <c r="E42" s="57">
        <f ca="1">INDIRECT("'StopsByCo_PA'!E4")</f>
        <v>212</v>
      </c>
      <c r="F42" s="57">
        <f ca="1">INDIRECT("'StopsByCo_PA'!F4")</f>
        <v>10020</v>
      </c>
      <c r="G42" s="57">
        <f ca="1">INDIRECT("'StopsByCo_PA'!G4")</f>
        <v>8612</v>
      </c>
      <c r="H42" s="57">
        <f ca="1">INDIRECT("'StopsByCo_PA'!H4")</f>
        <v>383</v>
      </c>
      <c r="I42" s="57">
        <f ca="1">INDIRECT("'StopsByCo_PA'!I4")</f>
        <v>403</v>
      </c>
      <c r="J42" s="57">
        <f ca="1">INDIRECT("'StopsByCo_PA'!J4")</f>
        <v>2113</v>
      </c>
      <c r="K42" s="57">
        <f ca="1">INDIRECT("'StopsByCo_PA'!K4")</f>
        <v>2627</v>
      </c>
      <c r="L42" s="57">
        <f ca="1">INDIRECT("'StopsByCo_PA'!L4")</f>
        <v>2320</v>
      </c>
      <c r="M42" s="65">
        <f t="shared" ca="1" si="5"/>
        <v>30867</v>
      </c>
      <c r="N42" s="57">
        <f ca="1">INDIRECT("'StopsByCo_AP'!C4")</f>
        <v>6816</v>
      </c>
      <c r="O42" s="57">
        <f ca="1">INDIRECT("'StopsByCo_AP'!D4")</f>
        <v>4701</v>
      </c>
      <c r="P42" s="57">
        <f ca="1">INDIRECT("'StopsByCo_AP'!E4")</f>
        <v>451</v>
      </c>
      <c r="Q42" s="57">
        <f ca="1">INDIRECT("'StopsByCo_AP'!F4")</f>
        <v>7994</v>
      </c>
      <c r="R42" s="57">
        <f ca="1">INDIRECT("'StopsByCo_AP'!G4")</f>
        <v>18464</v>
      </c>
      <c r="S42" s="57">
        <f ca="1">INDIRECT("'StopsByCo_AP'!H4")</f>
        <v>599</v>
      </c>
      <c r="T42" s="57">
        <f ca="1">INDIRECT("'StopsByCo_AP'!I4")</f>
        <v>1190</v>
      </c>
      <c r="U42" s="57">
        <f ca="1">INDIRECT("'StopsByCo_AP'!J4")</f>
        <v>2594</v>
      </c>
      <c r="V42" s="57">
        <f ca="1">INDIRECT("'StopsByCo_AP'!K4")</f>
        <v>2439</v>
      </c>
      <c r="W42" s="57">
        <f ca="1">INDIRECT("'StopsByCo_AP'!L4")</f>
        <v>2857</v>
      </c>
      <c r="X42" s="65">
        <f t="shared" ca="1" si="6"/>
        <v>48105</v>
      </c>
      <c r="Y42" s="12"/>
    </row>
    <row r="43" spans="1:25" s="13" customFormat="1" x14ac:dyDescent="0.2">
      <c r="A43" s="60">
        <v>37071</v>
      </c>
      <c r="B43" s="61" t="s">
        <v>28</v>
      </c>
      <c r="C43" s="49">
        <f ca="1">INDIRECT("'StopsByCo_PA'!C5")</f>
        <v>11775</v>
      </c>
      <c r="D43" s="49">
        <f ca="1">INDIRECT("'StopsByCo_PA'!D5")</f>
        <v>4040</v>
      </c>
      <c r="E43" s="49">
        <f ca="1">INDIRECT("'StopsByCo_PA'!E5")</f>
        <v>501</v>
      </c>
      <c r="F43" s="49">
        <f ca="1">INDIRECT("'StopsByCo_PA'!F5")</f>
        <v>27401</v>
      </c>
      <c r="G43" s="49">
        <f ca="1">INDIRECT("'StopsByCo_PA'!G5")</f>
        <v>26307</v>
      </c>
      <c r="H43" s="49">
        <f ca="1">INDIRECT("'StopsByCo_PA'!H5")</f>
        <v>841</v>
      </c>
      <c r="I43" s="49">
        <f ca="1">INDIRECT("'StopsByCo_PA'!I5")</f>
        <v>366</v>
      </c>
      <c r="J43" s="49">
        <f ca="1">INDIRECT("'StopsByCo_PA'!J5")</f>
        <v>1618</v>
      </c>
      <c r="K43" s="49">
        <f ca="1">INDIRECT("'StopsByCo_PA'!K5")</f>
        <v>3218</v>
      </c>
      <c r="L43" s="49">
        <f ca="1">INDIRECT("'StopsByCo_PA'!L5")</f>
        <v>332</v>
      </c>
      <c r="M43" s="71">
        <f t="shared" ca="1" si="5"/>
        <v>76399</v>
      </c>
      <c r="N43" s="49">
        <f ca="1">INDIRECT("'StopsByCo_AP'!C5")</f>
        <v>24286</v>
      </c>
      <c r="O43" s="49">
        <f ca="1">INDIRECT("'StopsByCo_AP'!D5")</f>
        <v>11355</v>
      </c>
      <c r="P43" s="49">
        <f ca="1">INDIRECT("'StopsByCo_AP'!E5")</f>
        <v>1371</v>
      </c>
      <c r="Q43" s="49">
        <f ca="1">INDIRECT("'StopsByCo_AP'!F5")</f>
        <v>24279</v>
      </c>
      <c r="R43" s="49">
        <f ca="1">INDIRECT("'StopsByCo_AP'!G5")</f>
        <v>51803</v>
      </c>
      <c r="S43" s="49">
        <f ca="1">INDIRECT("'StopsByCo_AP'!H5")</f>
        <v>1210</v>
      </c>
      <c r="T43" s="49">
        <f ca="1">INDIRECT("'StopsByCo_AP'!I5")</f>
        <v>443</v>
      </c>
      <c r="U43" s="49">
        <f ca="1">INDIRECT("'StopsByCo_AP'!J5")</f>
        <v>1203</v>
      </c>
      <c r="V43" s="49">
        <f ca="1">INDIRECT("'StopsByCo_AP'!K5")</f>
        <v>2047</v>
      </c>
      <c r="W43" s="49">
        <f ca="1">INDIRECT("'StopsByCo_AP'!L5")</f>
        <v>444</v>
      </c>
      <c r="X43" s="66">
        <f t="shared" ca="1" si="6"/>
        <v>118441</v>
      </c>
      <c r="Y43" s="12"/>
    </row>
    <row r="44" spans="1:25" s="13" customFormat="1" x14ac:dyDescent="0.2">
      <c r="A44" s="63">
        <v>37097</v>
      </c>
      <c r="B44" s="64" t="s">
        <v>29</v>
      </c>
      <c r="C44" s="57">
        <f ca="1">INDIRECT("'StopsByCo_PA'!C6")</f>
        <v>6577</v>
      </c>
      <c r="D44" s="57">
        <f ca="1">INDIRECT("'StopsByCo_PA'!D6")</f>
        <v>4057</v>
      </c>
      <c r="E44" s="57">
        <f ca="1">INDIRECT("'StopsByCo_PA'!E6")</f>
        <v>338</v>
      </c>
      <c r="F44" s="57">
        <f ca="1">INDIRECT("'StopsByCo_PA'!F6")</f>
        <v>22642</v>
      </c>
      <c r="G44" s="57">
        <f ca="1">INDIRECT("'StopsByCo_PA'!G6")</f>
        <v>21051</v>
      </c>
      <c r="H44" s="57">
        <f ca="1">INDIRECT("'StopsByCo_PA'!H6")</f>
        <v>1199</v>
      </c>
      <c r="I44" s="57">
        <f ca="1">INDIRECT("'StopsByCo_PA'!I6")</f>
        <v>773</v>
      </c>
      <c r="J44" s="57">
        <f ca="1">INDIRECT("'StopsByCo_PA'!J6")</f>
        <v>3276</v>
      </c>
      <c r="K44" s="57">
        <f ca="1">INDIRECT("'StopsByCo_PA'!K6")</f>
        <v>5006</v>
      </c>
      <c r="L44" s="57">
        <f ca="1">INDIRECT("'StopsByCo_PA'!L6")</f>
        <v>3768</v>
      </c>
      <c r="M44" s="65">
        <f t="shared" ca="1" si="5"/>
        <v>68687</v>
      </c>
      <c r="N44" s="57">
        <f ca="1">INDIRECT("'StopsByCo_AP'!C6")</f>
        <v>18864</v>
      </c>
      <c r="O44" s="57">
        <f ca="1">INDIRECT("'StopsByCo_AP'!D6")</f>
        <v>10127</v>
      </c>
      <c r="P44" s="57">
        <f ca="1">INDIRECT("'StopsByCo_AP'!E6")</f>
        <v>1123</v>
      </c>
      <c r="Q44" s="57">
        <f ca="1">INDIRECT("'StopsByCo_AP'!F6")</f>
        <v>19462</v>
      </c>
      <c r="R44" s="57">
        <f ca="1">INDIRECT("'StopsByCo_AP'!G6")</f>
        <v>40972</v>
      </c>
      <c r="S44" s="57">
        <f ca="1">INDIRECT("'StopsByCo_AP'!H6")</f>
        <v>1520</v>
      </c>
      <c r="T44" s="57">
        <f ca="1">INDIRECT("'StopsByCo_AP'!I6")</f>
        <v>1579</v>
      </c>
      <c r="U44" s="57">
        <f ca="1">INDIRECT("'StopsByCo_AP'!J6")</f>
        <v>3003</v>
      </c>
      <c r="V44" s="57">
        <f ca="1">INDIRECT("'StopsByCo_AP'!K6")</f>
        <v>4770</v>
      </c>
      <c r="W44" s="57">
        <f ca="1">INDIRECT("'StopsByCo_AP'!L6")</f>
        <v>4649</v>
      </c>
      <c r="X44" s="65">
        <f t="shared" ca="1" si="6"/>
        <v>106069</v>
      </c>
      <c r="Y44" s="12"/>
    </row>
    <row r="45" spans="1:25" s="13" customFormat="1" x14ac:dyDescent="0.2">
      <c r="A45" s="60">
        <v>37109</v>
      </c>
      <c r="B45" s="61" t="s">
        <v>30</v>
      </c>
      <c r="C45" s="49">
        <f ca="1">INDIRECT("'StopsByCo_PA'!C7")</f>
        <v>1461</v>
      </c>
      <c r="D45" s="49">
        <f ca="1">INDIRECT("'StopsByCo_PA'!D7")</f>
        <v>1584</v>
      </c>
      <c r="E45" s="49">
        <f ca="1">INDIRECT("'StopsByCo_PA'!E7")</f>
        <v>85</v>
      </c>
      <c r="F45" s="49">
        <f ca="1">INDIRECT("'StopsByCo_PA'!F7")</f>
        <v>7681</v>
      </c>
      <c r="G45" s="49">
        <f ca="1">INDIRECT("'StopsByCo_PA'!G7")</f>
        <v>6444</v>
      </c>
      <c r="H45" s="49">
        <f ca="1">INDIRECT("'StopsByCo_PA'!H7")</f>
        <v>293</v>
      </c>
      <c r="I45" s="49">
        <f ca="1">INDIRECT("'StopsByCo_PA'!I7")</f>
        <v>564</v>
      </c>
      <c r="J45" s="49">
        <f ca="1">INDIRECT("'StopsByCo_PA'!J7")</f>
        <v>1913</v>
      </c>
      <c r="K45" s="49">
        <f ca="1">INDIRECT("'StopsByCo_PA'!K7")</f>
        <v>1507</v>
      </c>
      <c r="L45" s="49">
        <f ca="1">INDIRECT("'StopsByCo_PA'!L7")</f>
        <v>1313</v>
      </c>
      <c r="M45" s="71">
        <f t="shared" ca="1" si="5"/>
        <v>22845</v>
      </c>
      <c r="N45" s="49">
        <f ca="1">INDIRECT("'StopsByCo_AP'!C7")</f>
        <v>4953</v>
      </c>
      <c r="O45" s="49">
        <f ca="1">INDIRECT("'StopsByCo_AP'!D7")</f>
        <v>3653</v>
      </c>
      <c r="P45" s="49">
        <f ca="1">INDIRECT("'StopsByCo_AP'!E7")</f>
        <v>289</v>
      </c>
      <c r="Q45" s="49">
        <f ca="1">INDIRECT("'StopsByCo_AP'!F7")</f>
        <v>5946</v>
      </c>
      <c r="R45" s="49">
        <f ca="1">INDIRECT("'StopsByCo_AP'!G7")</f>
        <v>14269</v>
      </c>
      <c r="S45" s="49">
        <f ca="1">INDIRECT("'StopsByCo_AP'!H7")</f>
        <v>428</v>
      </c>
      <c r="T45" s="49">
        <f ca="1">INDIRECT("'StopsByCo_AP'!I7")</f>
        <v>1133</v>
      </c>
      <c r="U45" s="49">
        <f ca="1">INDIRECT("'StopsByCo_AP'!J7")</f>
        <v>2079</v>
      </c>
      <c r="V45" s="49">
        <f ca="1">INDIRECT("'StopsByCo_AP'!K7")</f>
        <v>1438</v>
      </c>
      <c r="W45" s="49">
        <f ca="1">INDIRECT("'StopsByCo_AP'!L7")</f>
        <v>2020</v>
      </c>
      <c r="X45" s="66">
        <f t="shared" ca="1" si="6"/>
        <v>36208</v>
      </c>
      <c r="Y45" s="12"/>
    </row>
    <row r="46" spans="1:25" s="13" customFormat="1" x14ac:dyDescent="0.2">
      <c r="A46" s="63">
        <v>37119</v>
      </c>
      <c r="B46" s="64" t="s">
        <v>31</v>
      </c>
      <c r="C46" s="57">
        <f ca="1">INDIRECT("'StopsByCo_PA'!C8")</f>
        <v>147688</v>
      </c>
      <c r="D46" s="57">
        <f ca="1">INDIRECT("'StopsByCo_PA'!D8")</f>
        <v>27639</v>
      </c>
      <c r="E46" s="57">
        <f ca="1">INDIRECT("'StopsByCo_PA'!E8")</f>
        <v>3281</v>
      </c>
      <c r="F46" s="57">
        <f ca="1">INDIRECT("'StopsByCo_PA'!F8")</f>
        <v>178639</v>
      </c>
      <c r="G46" s="57">
        <f ca="1">INDIRECT("'StopsByCo_PA'!G8")</f>
        <v>272253</v>
      </c>
      <c r="H46" s="57">
        <f ca="1">INDIRECT("'StopsByCo_PA'!H8")</f>
        <v>8325</v>
      </c>
      <c r="I46" s="57">
        <f ca="1">INDIRECT("'StopsByCo_PA'!I8")</f>
        <v>1413</v>
      </c>
      <c r="J46" s="57">
        <f ca="1">INDIRECT("'StopsByCo_PA'!J8")</f>
        <v>5820</v>
      </c>
      <c r="K46" s="57">
        <f ca="1">INDIRECT("'StopsByCo_PA'!K8")</f>
        <v>6883</v>
      </c>
      <c r="L46" s="57">
        <f ca="1">INDIRECT("'StopsByCo_PA'!L8")</f>
        <v>285</v>
      </c>
      <c r="M46" s="65">
        <f t="shared" ca="1" si="5"/>
        <v>652226</v>
      </c>
      <c r="N46" s="57">
        <f ca="1">INDIRECT("'StopsByCo_AP'!C8")</f>
        <v>213399</v>
      </c>
      <c r="O46" s="57">
        <f ca="1">INDIRECT("'StopsByCo_AP'!D8")</f>
        <v>67739</v>
      </c>
      <c r="P46" s="57">
        <f ca="1">INDIRECT("'StopsByCo_AP'!E8")</f>
        <v>11015</v>
      </c>
      <c r="Q46" s="57">
        <f ca="1">INDIRECT("'StopsByCo_AP'!F8")</f>
        <v>167265</v>
      </c>
      <c r="R46" s="57">
        <f ca="1">INDIRECT("'StopsByCo_AP'!G8")</f>
        <v>360668</v>
      </c>
      <c r="S46" s="57">
        <f ca="1">INDIRECT("'StopsByCo_AP'!H8")</f>
        <v>9757</v>
      </c>
      <c r="T46" s="57">
        <f ca="1">INDIRECT("'StopsByCo_AP'!I8")</f>
        <v>1497</v>
      </c>
      <c r="U46" s="57">
        <f ca="1">INDIRECT("'StopsByCo_AP'!J8")</f>
        <v>3804</v>
      </c>
      <c r="V46" s="57">
        <f ca="1">INDIRECT("'StopsByCo_AP'!K8")</f>
        <v>3880</v>
      </c>
      <c r="W46" s="57">
        <f ca="1">INDIRECT("'StopsByCo_AP'!L8")</f>
        <v>332</v>
      </c>
      <c r="X46" s="65">
        <f t="shared" ca="1" si="6"/>
        <v>839356</v>
      </c>
      <c r="Y46" s="12"/>
    </row>
    <row r="47" spans="1:25" s="13" customFormat="1" x14ac:dyDescent="0.2">
      <c r="A47" s="60">
        <v>37159</v>
      </c>
      <c r="B47" s="61" t="s">
        <v>32</v>
      </c>
      <c r="C47" s="49">
        <f ca="1">INDIRECT("'StopsByCo_PA'!C9")</f>
        <v>3685</v>
      </c>
      <c r="D47" s="49">
        <f ca="1">INDIRECT("'StopsByCo_PA'!D9")</f>
        <v>3185</v>
      </c>
      <c r="E47" s="49">
        <f ca="1">INDIRECT("'StopsByCo_PA'!E9")</f>
        <v>253</v>
      </c>
      <c r="F47" s="49">
        <f ca="1">INDIRECT("'StopsByCo_PA'!F9")</f>
        <v>13903</v>
      </c>
      <c r="G47" s="49">
        <f ca="1">INDIRECT("'StopsByCo_PA'!G9")</f>
        <v>12562</v>
      </c>
      <c r="H47" s="49">
        <f ca="1">INDIRECT("'StopsByCo_PA'!H9")</f>
        <v>426</v>
      </c>
      <c r="I47" s="49">
        <f ca="1">INDIRECT("'StopsByCo_PA'!I9")</f>
        <v>626</v>
      </c>
      <c r="J47" s="49">
        <f ca="1">INDIRECT("'StopsByCo_PA'!J9")</f>
        <v>2872</v>
      </c>
      <c r="K47" s="49">
        <f ca="1">INDIRECT("'StopsByCo_PA'!K9")</f>
        <v>3474</v>
      </c>
      <c r="L47" s="49">
        <f ca="1">INDIRECT("'StopsByCo_PA'!L9")</f>
        <v>2460</v>
      </c>
      <c r="M47" s="71">
        <f t="shared" ca="1" si="5"/>
        <v>43446</v>
      </c>
      <c r="N47" s="49">
        <f ca="1">INDIRECT("'StopsByCo_AP'!C9")</f>
        <v>10277</v>
      </c>
      <c r="O47" s="49">
        <f ca="1">INDIRECT("'StopsByCo_AP'!D9")</f>
        <v>7408</v>
      </c>
      <c r="P47" s="49">
        <f ca="1">INDIRECT("'StopsByCo_AP'!E9")</f>
        <v>770</v>
      </c>
      <c r="Q47" s="49">
        <f ca="1">INDIRECT("'StopsByCo_AP'!F9")</f>
        <v>11660</v>
      </c>
      <c r="R47" s="49">
        <f ca="1">INDIRECT("'StopsByCo_AP'!G9")</f>
        <v>27146</v>
      </c>
      <c r="S47" s="49">
        <f ca="1">INDIRECT("'StopsByCo_AP'!H9")</f>
        <v>645</v>
      </c>
      <c r="T47" s="49">
        <f ca="1">INDIRECT("'StopsByCo_AP'!I9")</f>
        <v>950</v>
      </c>
      <c r="U47" s="49">
        <f ca="1">INDIRECT("'StopsByCo_AP'!J9")</f>
        <v>2088</v>
      </c>
      <c r="V47" s="49">
        <f ca="1">INDIRECT("'StopsByCo_AP'!K9")</f>
        <v>3109</v>
      </c>
      <c r="W47" s="49">
        <f ca="1">INDIRECT("'StopsByCo_AP'!L9")</f>
        <v>3255</v>
      </c>
      <c r="X47" s="66">
        <f t="shared" ca="1" si="6"/>
        <v>67308</v>
      </c>
      <c r="Y47" s="12"/>
    </row>
    <row r="48" spans="1:25" s="13" customFormat="1" x14ac:dyDescent="0.2">
      <c r="A48" s="63">
        <v>37167</v>
      </c>
      <c r="B48" s="64" t="s">
        <v>33</v>
      </c>
      <c r="C48" s="57">
        <f ca="1">INDIRECT("'StopsByCo_PA'!C10")</f>
        <v>1054</v>
      </c>
      <c r="D48" s="57">
        <f ca="1">INDIRECT("'StopsByCo_PA'!D10")</f>
        <v>1454</v>
      </c>
      <c r="E48" s="57">
        <f ca="1">INDIRECT("'StopsByCo_PA'!E10")</f>
        <v>68</v>
      </c>
      <c r="F48" s="57">
        <f ca="1">INDIRECT("'StopsByCo_PA'!F10")</f>
        <v>5659</v>
      </c>
      <c r="G48" s="57">
        <f ca="1">INDIRECT("'StopsByCo_PA'!G10")</f>
        <v>5752</v>
      </c>
      <c r="H48" s="57">
        <f ca="1">INDIRECT("'StopsByCo_PA'!H10")</f>
        <v>299</v>
      </c>
      <c r="I48" s="57">
        <f ca="1">INDIRECT("'StopsByCo_PA'!I10")</f>
        <v>198</v>
      </c>
      <c r="J48" s="57">
        <f ca="1">INDIRECT("'StopsByCo_PA'!J10")</f>
        <v>570</v>
      </c>
      <c r="K48" s="57">
        <f ca="1">INDIRECT("'StopsByCo_PA'!K10")</f>
        <v>719</v>
      </c>
      <c r="L48" s="57">
        <f ca="1">INDIRECT("'StopsByCo_PA'!L10")</f>
        <v>728</v>
      </c>
      <c r="M48" s="65">
        <f t="shared" ca="1" si="5"/>
        <v>16501</v>
      </c>
      <c r="N48" s="57">
        <f ca="1">INDIRECT("'StopsByCo_AP'!C10")</f>
        <v>3817</v>
      </c>
      <c r="O48" s="57">
        <f ca="1">INDIRECT("'StopsByCo_AP'!D10")</f>
        <v>3102</v>
      </c>
      <c r="P48" s="57">
        <f ca="1">INDIRECT("'StopsByCo_AP'!E10")</f>
        <v>328</v>
      </c>
      <c r="Q48" s="57">
        <f ca="1">INDIRECT("'StopsByCo_AP'!F10")</f>
        <v>4317</v>
      </c>
      <c r="R48" s="57">
        <f ca="1">INDIRECT("'StopsByCo_AP'!G10")</f>
        <v>11175</v>
      </c>
      <c r="S48" s="57">
        <f ca="1">INDIRECT("'StopsByCo_AP'!H10")</f>
        <v>359</v>
      </c>
      <c r="T48" s="57">
        <f ca="1">INDIRECT("'StopsByCo_AP'!I10")</f>
        <v>583</v>
      </c>
      <c r="U48" s="57">
        <f ca="1">INDIRECT("'StopsByCo_AP'!J10")</f>
        <v>944</v>
      </c>
      <c r="V48" s="57">
        <f ca="1">INDIRECT("'StopsByCo_AP'!K10")</f>
        <v>726</v>
      </c>
      <c r="W48" s="57">
        <f ca="1">INDIRECT("'StopsByCo_AP'!L10")</f>
        <v>1007</v>
      </c>
      <c r="X48" s="65">
        <f t="shared" ca="1" si="6"/>
        <v>26358</v>
      </c>
      <c r="Y48" s="12"/>
    </row>
    <row r="49" spans="1:25" s="13" customFormat="1" x14ac:dyDescent="0.2">
      <c r="A49" s="60">
        <v>37179</v>
      </c>
      <c r="B49" s="61" t="s">
        <v>34</v>
      </c>
      <c r="C49" s="49">
        <f ca="1">INDIRECT("'StopsByCo_PA'!C11")</f>
        <v>8358</v>
      </c>
      <c r="D49" s="49">
        <f ca="1">INDIRECT("'StopsByCo_PA'!D11")</f>
        <v>5480</v>
      </c>
      <c r="E49" s="49">
        <f ca="1">INDIRECT("'StopsByCo_PA'!E11")</f>
        <v>493</v>
      </c>
      <c r="F49" s="49">
        <f ca="1">INDIRECT("'StopsByCo_PA'!F11")</f>
        <v>22630</v>
      </c>
      <c r="G49" s="49">
        <f ca="1">INDIRECT("'StopsByCo_PA'!G11")</f>
        <v>21429</v>
      </c>
      <c r="H49" s="49">
        <f ca="1">INDIRECT("'StopsByCo_PA'!H11")</f>
        <v>805</v>
      </c>
      <c r="I49" s="49">
        <f ca="1">INDIRECT("'StopsByCo_PA'!I11")</f>
        <v>738</v>
      </c>
      <c r="J49" s="49">
        <f ca="1">INDIRECT("'StopsByCo_PA'!J11")</f>
        <v>3109</v>
      </c>
      <c r="K49" s="49">
        <f ca="1">INDIRECT("'StopsByCo_PA'!K11")</f>
        <v>1990</v>
      </c>
      <c r="L49" s="49">
        <f ca="1">INDIRECT("'StopsByCo_PA'!L11")</f>
        <v>1394</v>
      </c>
      <c r="M49" s="71">
        <f t="shared" ca="1" si="5"/>
        <v>66426</v>
      </c>
      <c r="N49" s="49">
        <f ca="1">INDIRECT("'StopsByCo_AP'!C11")</f>
        <v>21127</v>
      </c>
      <c r="O49" s="49">
        <f ca="1">INDIRECT("'StopsByCo_AP'!D11")</f>
        <v>14032</v>
      </c>
      <c r="P49" s="49">
        <f ca="1">INDIRECT("'StopsByCo_AP'!E11")</f>
        <v>1513</v>
      </c>
      <c r="Q49" s="49">
        <f ca="1">INDIRECT("'StopsByCo_AP'!F11")</f>
        <v>18290</v>
      </c>
      <c r="R49" s="49">
        <f ca="1">INDIRECT("'StopsByCo_AP'!G11")</f>
        <v>42846</v>
      </c>
      <c r="S49" s="49">
        <f ca="1">INDIRECT("'StopsByCo_AP'!H11")</f>
        <v>1260</v>
      </c>
      <c r="T49" s="49">
        <f ca="1">INDIRECT("'StopsByCo_AP'!I11")</f>
        <v>1352</v>
      </c>
      <c r="U49" s="49">
        <f ca="1">INDIRECT("'StopsByCo_AP'!J11")</f>
        <v>2704</v>
      </c>
      <c r="V49" s="49">
        <f ca="1">INDIRECT("'StopsByCo_AP'!K11")</f>
        <v>1818</v>
      </c>
      <c r="W49" s="49">
        <f ca="1">INDIRECT("'StopsByCo_AP'!L11")</f>
        <v>1809</v>
      </c>
      <c r="X49" s="66">
        <f t="shared" ca="1" si="6"/>
        <v>106751</v>
      </c>
      <c r="Y49" s="12"/>
    </row>
    <row r="50" spans="1:25" s="13" customFormat="1" x14ac:dyDescent="0.2">
      <c r="A50" s="63">
        <v>45057</v>
      </c>
      <c r="B50" s="64" t="s">
        <v>76</v>
      </c>
      <c r="C50" s="57">
        <f ca="1">INDIRECT("'StopsByCo_PA'!C12")</f>
        <v>816</v>
      </c>
      <c r="D50" s="57">
        <f ca="1">INDIRECT("'StopsByCo_PA'!D12")</f>
        <v>588</v>
      </c>
      <c r="E50" s="57">
        <f ca="1">INDIRECT("'StopsByCo_PA'!E12")</f>
        <v>26</v>
      </c>
      <c r="F50" s="57">
        <f ca="1">INDIRECT("'StopsByCo_PA'!F12")</f>
        <v>3343</v>
      </c>
      <c r="G50" s="57">
        <f ca="1">INDIRECT("'StopsByCo_PA'!G12")</f>
        <v>3005</v>
      </c>
      <c r="H50" s="57">
        <f ca="1">INDIRECT("'StopsByCo_PA'!H12")</f>
        <v>67</v>
      </c>
      <c r="I50" s="57">
        <f ca="1">INDIRECT("'StopsByCo_PA'!I12")</f>
        <v>190</v>
      </c>
      <c r="J50" s="57">
        <f ca="1">INDIRECT("'StopsByCo_PA'!J12")</f>
        <v>859</v>
      </c>
      <c r="K50" s="57">
        <f ca="1">INDIRECT("'StopsByCo_PA'!K12")</f>
        <v>198</v>
      </c>
      <c r="L50" s="57">
        <f ca="1">INDIRECT("'StopsByCo_PA'!L12")</f>
        <v>150</v>
      </c>
      <c r="M50" s="65">
        <f t="shared" ca="1" si="5"/>
        <v>9242</v>
      </c>
      <c r="N50" s="57">
        <f ca="1">INDIRECT("'StopsByCo_AP'!C12")</f>
        <v>2149</v>
      </c>
      <c r="O50" s="57">
        <f ca="1">INDIRECT("'StopsByCo_AP'!D12")</f>
        <v>1582</v>
      </c>
      <c r="P50" s="57">
        <f ca="1">INDIRECT("'StopsByCo_AP'!E12")</f>
        <v>159</v>
      </c>
      <c r="Q50" s="57">
        <f ca="1">INDIRECT("'StopsByCo_AP'!F12")</f>
        <v>2771</v>
      </c>
      <c r="R50" s="57">
        <f ca="1">INDIRECT("'StopsByCo_AP'!G12")</f>
        <v>5980</v>
      </c>
      <c r="S50" s="57">
        <f ca="1">INDIRECT("'StopsByCo_AP'!H12")</f>
        <v>142</v>
      </c>
      <c r="T50" s="57">
        <f ca="1">INDIRECT("'StopsByCo_AP'!I12")</f>
        <v>186</v>
      </c>
      <c r="U50" s="57">
        <f ca="1">INDIRECT("'StopsByCo_AP'!J12")</f>
        <v>439</v>
      </c>
      <c r="V50" s="57">
        <f ca="1">INDIRECT("'StopsByCo_AP'!K12")</f>
        <v>156</v>
      </c>
      <c r="W50" s="57">
        <f ca="1">INDIRECT("'StopsByCo_AP'!L12")</f>
        <v>214</v>
      </c>
      <c r="X50" s="65">
        <f t="shared" ca="1" si="6"/>
        <v>13778</v>
      </c>
      <c r="Y50" s="12"/>
    </row>
    <row r="51" spans="1:25" s="13" customFormat="1" x14ac:dyDescent="0.2">
      <c r="A51" s="60">
        <v>45091</v>
      </c>
      <c r="B51" s="61" t="s">
        <v>36</v>
      </c>
      <c r="C51" s="49">
        <f ca="1">INDIRECT("'StopsByCo_PA'!C13")</f>
        <v>10089</v>
      </c>
      <c r="D51" s="49">
        <f ca="1">INDIRECT("'StopsByCo_PA'!D13")</f>
        <v>5400</v>
      </c>
      <c r="E51" s="49">
        <f ca="1">INDIRECT("'StopsByCo_PA'!E13")</f>
        <v>726</v>
      </c>
      <c r="F51" s="49">
        <f ca="1">INDIRECT("'StopsByCo_PA'!F13")</f>
        <v>30492</v>
      </c>
      <c r="G51" s="49">
        <f ca="1">INDIRECT("'StopsByCo_PA'!G13")</f>
        <v>28988</v>
      </c>
      <c r="H51" s="49">
        <f ca="1">INDIRECT("'StopsByCo_PA'!H13")</f>
        <v>818</v>
      </c>
      <c r="I51" s="49">
        <f ca="1">INDIRECT("'StopsByCo_PA'!I13")</f>
        <v>1196</v>
      </c>
      <c r="J51" s="49">
        <f ca="1">INDIRECT("'StopsByCo_PA'!J13")</f>
        <v>4795</v>
      </c>
      <c r="K51" s="49">
        <f ca="1">INDIRECT("'StopsByCo_PA'!K13")</f>
        <v>3176</v>
      </c>
      <c r="L51" s="49">
        <f ca="1">INDIRECT("'StopsByCo_PA'!L13")</f>
        <v>1799</v>
      </c>
      <c r="M51" s="71">
        <f t="shared" ca="1" si="5"/>
        <v>87479</v>
      </c>
      <c r="N51" s="49">
        <f ca="1">INDIRECT("'StopsByCo_AP'!C13")</f>
        <v>23280</v>
      </c>
      <c r="O51" s="49">
        <f ca="1">INDIRECT("'StopsByCo_AP'!D13")</f>
        <v>14537</v>
      </c>
      <c r="P51" s="49">
        <f ca="1">INDIRECT("'StopsByCo_AP'!E13")</f>
        <v>1913</v>
      </c>
      <c r="Q51" s="49">
        <f ca="1">INDIRECT("'StopsByCo_AP'!F13")</f>
        <v>25019</v>
      </c>
      <c r="R51" s="49">
        <f ca="1">INDIRECT("'StopsByCo_AP'!G13")</f>
        <v>57159</v>
      </c>
      <c r="S51" s="49">
        <f ca="1">INDIRECT("'StopsByCo_AP'!H13")</f>
        <v>1142</v>
      </c>
      <c r="T51" s="49">
        <f ca="1">INDIRECT("'StopsByCo_AP'!I13")</f>
        <v>1494</v>
      </c>
      <c r="U51" s="49">
        <f ca="1">INDIRECT("'StopsByCo_AP'!J13")</f>
        <v>3126</v>
      </c>
      <c r="V51" s="49">
        <f ca="1">INDIRECT("'StopsByCo_AP'!K13")</f>
        <v>2331</v>
      </c>
      <c r="W51" s="49">
        <f ca="1">INDIRECT("'StopsByCo_AP'!L13")</f>
        <v>2372</v>
      </c>
      <c r="X51" s="66">
        <f t="shared" ca="1" si="6"/>
        <v>132373</v>
      </c>
      <c r="Y51" s="12"/>
    </row>
    <row r="52" spans="1:25" s="13" customFormat="1" x14ac:dyDescent="0.2">
      <c r="A52" s="63">
        <v>99999</v>
      </c>
      <c r="B52" s="64" t="s">
        <v>98</v>
      </c>
      <c r="C52" s="57">
        <f ca="1">INDIRECT("'StopsByCo_PA'!C14")</f>
        <v>0</v>
      </c>
      <c r="D52" s="57">
        <f ca="1">INDIRECT("'StopsByCo_PA'!D14")</f>
        <v>0</v>
      </c>
      <c r="E52" s="57">
        <f ca="1">INDIRECT("'StopsByCo_PA'!E14")</f>
        <v>0</v>
      </c>
      <c r="F52" s="57">
        <f ca="1">INDIRECT("'StopsByCo_PA'!F14")</f>
        <v>0</v>
      </c>
      <c r="G52" s="57">
        <f ca="1">INDIRECT("'StopsByCo_PA'!G14")</f>
        <v>0</v>
      </c>
      <c r="H52" s="57">
        <f ca="1">INDIRECT("'StopsByCo_PA'!H14")</f>
        <v>0</v>
      </c>
      <c r="I52" s="57">
        <f ca="1">INDIRECT("'StopsByCo_PA'!I14")</f>
        <v>0</v>
      </c>
      <c r="J52" s="57">
        <f ca="1">INDIRECT("'StopsByCo_PA'!J14")</f>
        <v>0</v>
      </c>
      <c r="K52" s="57">
        <f ca="1">INDIRECT("'StopsByCo_PA'!K14")</f>
        <v>0</v>
      </c>
      <c r="L52" s="57">
        <f ca="1">INDIRECT("'StopsByCo_PA'!L14")</f>
        <v>0</v>
      </c>
      <c r="M52" s="65">
        <f t="shared" ca="1" si="5"/>
        <v>0</v>
      </c>
      <c r="N52" s="57">
        <f ca="1">INDIRECT("'StopsByCo_AP'!C14")</f>
        <v>0</v>
      </c>
      <c r="O52" s="57">
        <f ca="1">INDIRECT("'StopsByCo_AP'!D14")</f>
        <v>0</v>
      </c>
      <c r="P52" s="57">
        <f ca="1">INDIRECT("'StopsByCo_AP'!E14")</f>
        <v>0</v>
      </c>
      <c r="Q52" s="57">
        <f ca="1">INDIRECT("'StopsByCo_AP'!F14")</f>
        <v>0</v>
      </c>
      <c r="R52" s="57">
        <f ca="1">INDIRECT("'StopsByCo_AP'!G14")</f>
        <v>0</v>
      </c>
      <c r="S52" s="57">
        <f ca="1">INDIRECT("'StopsByCo_AP'!H14")</f>
        <v>0</v>
      </c>
      <c r="T52" s="57">
        <f ca="1">INDIRECT("'StopsByCo_AP'!I14")</f>
        <v>0</v>
      </c>
      <c r="U52" s="57">
        <f ca="1">INDIRECT("'StopsByCo_AP'!J14")</f>
        <v>0</v>
      </c>
      <c r="V52" s="57">
        <f ca="1">INDIRECT("'StopsByCo_AP'!K14")</f>
        <v>0</v>
      </c>
      <c r="W52" s="57">
        <f ca="1">INDIRECT("'StopsByCo_AP'!L14")</f>
        <v>0</v>
      </c>
      <c r="X52" s="65">
        <f t="shared" ca="1" si="6"/>
        <v>0</v>
      </c>
      <c r="Y52" s="12"/>
    </row>
    <row r="53" spans="1:25" s="13" customFormat="1" x14ac:dyDescent="0.2">
      <c r="A53" s="58"/>
      <c r="B53" s="62" t="s">
        <v>49</v>
      </c>
      <c r="C53" s="67">
        <f t="shared" ref="C53:W53" ca="1" si="7">SUM(C40:C52)</f>
        <v>203696</v>
      </c>
      <c r="D53" s="67">
        <f t="shared" ca="1" si="7"/>
        <v>60022</v>
      </c>
      <c r="E53" s="67">
        <f t="shared" ca="1" si="7"/>
        <v>6446</v>
      </c>
      <c r="F53" s="67">
        <f t="shared" ca="1" si="7"/>
        <v>351156</v>
      </c>
      <c r="G53" s="67">
        <f t="shared" ca="1" si="7"/>
        <v>435031</v>
      </c>
      <c r="H53" s="67">
        <f t="shared" ca="1" si="7"/>
        <v>14298</v>
      </c>
      <c r="I53" s="67">
        <f t="shared" ca="1" si="7"/>
        <v>6827</v>
      </c>
      <c r="J53" s="67">
        <f t="shared" ca="1" si="7"/>
        <v>28568</v>
      </c>
      <c r="K53" s="67">
        <f t="shared" ca="1" si="7"/>
        <v>30240</v>
      </c>
      <c r="L53" s="67">
        <f t="shared" ca="1" si="7"/>
        <v>14678</v>
      </c>
      <c r="M53" s="72">
        <f t="shared" ca="1" si="5"/>
        <v>1150962</v>
      </c>
      <c r="N53" s="68">
        <f t="shared" ca="1" si="7"/>
        <v>351357</v>
      </c>
      <c r="O53" s="68">
        <f t="shared" ca="1" si="7"/>
        <v>150669</v>
      </c>
      <c r="P53" s="68">
        <f t="shared" ca="1" si="7"/>
        <v>20490</v>
      </c>
      <c r="Q53" s="68">
        <f t="shared" ca="1" si="7"/>
        <v>310914</v>
      </c>
      <c r="R53" s="68">
        <f t="shared" ca="1" si="7"/>
        <v>685341</v>
      </c>
      <c r="S53" s="68">
        <f t="shared" ca="1" si="7"/>
        <v>18284</v>
      </c>
      <c r="T53" s="68">
        <f t="shared" ca="1" si="7"/>
        <v>10982</v>
      </c>
      <c r="U53" s="68">
        <f t="shared" ca="1" si="7"/>
        <v>23397</v>
      </c>
      <c r="V53" s="68">
        <f t="shared" ca="1" si="7"/>
        <v>23846</v>
      </c>
      <c r="W53" s="68">
        <f t="shared" ca="1" si="7"/>
        <v>19135</v>
      </c>
      <c r="X53" s="69">
        <f t="shared" ca="1" si="6"/>
        <v>1614415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>
        <f ca="1">INDIRECT("'TOD1_output'!B2")</f>
        <v>407016</v>
      </c>
      <c r="C3" s="166">
        <f ca="1">INDIRECT("'TOD1_output'!C2")</f>
        <v>243881</v>
      </c>
      <c r="D3" s="168">
        <f ca="1">(B3+C3)/(D5)</f>
        <v>0.71784620881932559</v>
      </c>
      <c r="E3" s="507" t="str">
        <f ca="1">IF($D$5='Destination Choice'!$B$3,"Matches Destination Choice","Does Not Match Destination Choice")</f>
        <v>Matches Destination Choice</v>
      </c>
    </row>
    <row r="4" spans="1:5" x14ac:dyDescent="0.2">
      <c r="A4" s="160" t="s">
        <v>309</v>
      </c>
      <c r="B4" s="164">
        <f ca="1">INDIRECT("'TOD1_output'!D2")</f>
        <v>136954</v>
      </c>
      <c r="C4" s="156">
        <f ca="1">INDIRECT("'TOD1_output'!E2")</f>
        <v>118885</v>
      </c>
      <c r="D4" s="169">
        <f ca="1">(B4+C4)/(D5)</f>
        <v>0.28215379118067441</v>
      </c>
      <c r="E4" s="507"/>
    </row>
    <row r="5" spans="1:5" ht="13.5" thickBot="1" x14ac:dyDescent="0.25">
      <c r="A5" s="162"/>
      <c r="B5" s="165">
        <f ca="1">(B3+B4)/D5</f>
        <v>0.59992103545023023</v>
      </c>
      <c r="C5" s="167">
        <f ca="1">(C3+C4)/D5</f>
        <v>0.40007896454976971</v>
      </c>
      <c r="D5" s="170">
        <f ca="1">SUM(B3:C4)</f>
        <v>906736</v>
      </c>
      <c r="E5" s="508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>
        <f ca="1">INDIRECT("'TOD1_output'!B3")</f>
        <v>159296</v>
      </c>
      <c r="C7" s="166">
        <f ca="1">INDIRECT("'TOD1_output'!C3")</f>
        <v>257807</v>
      </c>
      <c r="D7" s="168">
        <f ca="1">(B7+C7)/(D9)</f>
        <v>0.92178680822287151</v>
      </c>
      <c r="E7" s="507" t="str">
        <f ca="1">IF($D$9='Destination Choice'!$B$4,"Matches Destination Choice", "Does Not Match Destination Choice")</f>
        <v>Matches Destination Choice</v>
      </c>
    </row>
    <row r="8" spans="1:5" x14ac:dyDescent="0.2">
      <c r="A8" s="160" t="s">
        <v>309</v>
      </c>
      <c r="B8" s="164">
        <f ca="1">INDIRECT("'TOD1_output'!D3")</f>
        <v>6930</v>
      </c>
      <c r="C8" s="156">
        <f ca="1">INDIRECT("'TOD1_output'!E3")</f>
        <v>28461</v>
      </c>
      <c r="D8" s="169">
        <f ca="1">(B8+C8)/(D9)</f>
        <v>7.8213191777128543E-2</v>
      </c>
      <c r="E8" s="507"/>
    </row>
    <row r="9" spans="1:5" ht="13.5" thickBot="1" x14ac:dyDescent="0.25">
      <c r="A9" s="162"/>
      <c r="B9" s="165">
        <f ca="1">(B7+B8)/D9</f>
        <v>0.36735514725057128</v>
      </c>
      <c r="C9" s="167">
        <f ca="1">(C7+C8)/D9</f>
        <v>0.63264485274942872</v>
      </c>
      <c r="D9" s="170">
        <f ca="1">SUM(B7:C8)</f>
        <v>452494</v>
      </c>
      <c r="E9" s="508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>
        <f ca="1">INDIRECT("'TOD1_output'!B4")</f>
        <v>4988</v>
      </c>
      <c r="C11" s="166">
        <f ca="1">INDIRECT("'TOD1_output'!C4")</f>
        <v>31803</v>
      </c>
      <c r="D11" s="168">
        <f ca="1">(B11+C11)/(D13)</f>
        <v>0.66870842269802611</v>
      </c>
      <c r="E11" s="507" t="str">
        <f ca="1">IF($D$13='Destination Choice'!$B$5,"Matches Destination Choice", "Does Not Match Destination Choice")</f>
        <v>Matches Destination Choice</v>
      </c>
    </row>
    <row r="12" spans="1:5" x14ac:dyDescent="0.2">
      <c r="A12" s="160" t="s">
        <v>309</v>
      </c>
      <c r="B12" s="164">
        <f ca="1">INDIRECT("'TOD1_output'!D4")</f>
        <v>5119</v>
      </c>
      <c r="C12" s="156">
        <f ca="1">INDIRECT("'TOD1_output'!E4")</f>
        <v>13108</v>
      </c>
      <c r="D12" s="169">
        <f ca="1">(B12+C12)/(D13)</f>
        <v>0.33129157730197389</v>
      </c>
      <c r="E12" s="507"/>
    </row>
    <row r="13" spans="1:5" ht="13.5" thickBot="1" x14ac:dyDescent="0.25">
      <c r="A13" s="162"/>
      <c r="B13" s="165">
        <f ca="1">(B11+B12)/D13</f>
        <v>0.18370351521320294</v>
      </c>
      <c r="C13" s="167">
        <f ca="1">(C11+C12)/D13</f>
        <v>0.81629648478679706</v>
      </c>
      <c r="D13" s="170">
        <f ca="1">SUM(B11:C12)</f>
        <v>55018</v>
      </c>
      <c r="E13" s="508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>
        <f ca="1">INDIRECT("'TOD1_output'!B5")</f>
        <v>131580</v>
      </c>
      <c r="C15" s="166">
        <f ca="1">INDIRECT("'TOD1_output'!C5")</f>
        <v>134398</v>
      </c>
      <c r="D15" s="168">
        <f ca="1">(B15+C15)/(D17)</f>
        <v>0.33472140946987572</v>
      </c>
      <c r="E15" s="507" t="str">
        <f ca="1">IF($D$17='Destination Choice'!$B$6,"Matches Destination Choice", "Does Not Match Destination Choice")</f>
        <v>Matches Destination Choice</v>
      </c>
    </row>
    <row r="16" spans="1:5" x14ac:dyDescent="0.2">
      <c r="A16" s="160" t="s">
        <v>309</v>
      </c>
      <c r="B16" s="164">
        <f ca="1">INDIRECT("'TOD1_output'!D5")</f>
        <v>64485</v>
      </c>
      <c r="C16" s="156">
        <f ca="1">INDIRECT("'TOD1_output'!E5")</f>
        <v>464162</v>
      </c>
      <c r="D16" s="169">
        <f ca="1">(B16+C16)/(D17)</f>
        <v>0.66527859053012428</v>
      </c>
      <c r="E16" s="507"/>
    </row>
    <row r="17" spans="1:5" ht="13.5" thickBot="1" x14ac:dyDescent="0.25">
      <c r="A17" s="162"/>
      <c r="B17" s="165">
        <f ca="1">(B15+B16)/D17</f>
        <v>0.24673902784332233</v>
      </c>
      <c r="C17" s="167">
        <f ca="1">(C15+C16)/D17</f>
        <v>0.75326097215667764</v>
      </c>
      <c r="D17" s="170">
        <f ca="1">SUM(B15:C16)</f>
        <v>794625</v>
      </c>
      <c r="E17" s="508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>
        <f ca="1">INDIRECT("'TOD1_output'!B6")</f>
        <v>342797</v>
      </c>
      <c r="C19" s="166">
        <f ca="1">INDIRECT("'TOD1_output'!C6")</f>
        <v>610344</v>
      </c>
      <c r="D19" s="168">
        <f ca="1">(B19+C19)/(D21)</f>
        <v>0.52399578666355873</v>
      </c>
      <c r="E19" s="507" t="str">
        <f ca="1">IF($D$21='Destination Choice'!$B$7,"Matches Destination Choice", "Does Not Match Destination Choice")</f>
        <v>Matches Destination Choice</v>
      </c>
    </row>
    <row r="20" spans="1:5" x14ac:dyDescent="0.2">
      <c r="A20" s="160" t="s">
        <v>309</v>
      </c>
      <c r="B20" s="164">
        <f ca="1">INDIRECT("'TOD1_output'!D6")</f>
        <v>143960</v>
      </c>
      <c r="C20" s="156">
        <f ca="1">INDIRECT("'TOD1_output'!E6")</f>
        <v>721885</v>
      </c>
      <c r="D20" s="169">
        <f ca="1">(B20+C20)/(D21)</f>
        <v>0.47600421333644127</v>
      </c>
      <c r="E20" s="507"/>
    </row>
    <row r="21" spans="1:5" ht="13.5" thickBot="1" x14ac:dyDescent="0.25">
      <c r="A21" s="162"/>
      <c r="B21" s="165">
        <f ca="1">(B19+B20)/D21</f>
        <v>0.26759799140840007</v>
      </c>
      <c r="C21" s="167">
        <f ca="1">(C19+C20)/D21</f>
        <v>0.73240200859159998</v>
      </c>
      <c r="D21" s="170">
        <f ca="1">SUM(B19:C20)</f>
        <v>1818986</v>
      </c>
      <c r="E21" s="508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>
        <f ca="1">INDIRECT("'TOD1_output'!B7")</f>
        <v>2662</v>
      </c>
      <c r="C23" s="166">
        <f ca="1">INDIRECT("'TOD1_output'!C7")</f>
        <v>7670</v>
      </c>
      <c r="D23" s="168">
        <f ca="1">(B23+C23)/(D25)</f>
        <v>0.11340636182029723</v>
      </c>
      <c r="E23" s="507" t="str">
        <f ca="1">IF($D$25='Destination Choice'!$B$8,"Matches Destination Choice", "Does Not Match Destination Choice")</f>
        <v>Matches Destination Choice</v>
      </c>
    </row>
    <row r="24" spans="1:5" x14ac:dyDescent="0.2">
      <c r="A24" s="160" t="s">
        <v>309</v>
      </c>
      <c r="B24" s="164">
        <f ca="1">INDIRECT("'TOD1_output'!D7")</f>
        <v>1800</v>
      </c>
      <c r="C24" s="156">
        <f ca="1">INDIRECT("'TOD1_output'!E7")</f>
        <v>78974</v>
      </c>
      <c r="D24" s="169">
        <f ca="1">(B24+C24)/(D25)</f>
        <v>0.88659363817970271</v>
      </c>
      <c r="E24" s="507"/>
    </row>
    <row r="25" spans="1:5" ht="13.5" thickBot="1" x14ac:dyDescent="0.25">
      <c r="A25" s="162"/>
      <c r="B25" s="165">
        <f ca="1">(B23+B24)/D25</f>
        <v>4.8975918161262705E-2</v>
      </c>
      <c r="C25" s="167">
        <f ca="1">(C23+C24)/D25</f>
        <v>0.95102408183873732</v>
      </c>
      <c r="D25" s="170">
        <f ca="1">SUM(B23:C24)</f>
        <v>91106</v>
      </c>
      <c r="E25" s="508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>
        <f ca="1">INDIRECT("'TOD1_output'!B8")</f>
        <v>8963</v>
      </c>
      <c r="C27" s="166">
        <f ca="1">INDIRECT("'TOD1_output'!C8")</f>
        <v>11348</v>
      </c>
      <c r="D27" s="168">
        <f ca="1">(B27+C27)/(D29)</f>
        <v>0.49095963258399805</v>
      </c>
      <c r="E27" s="507" t="str">
        <f ca="1">IF($D$29='Destination Choice'!C3,"Matches Destination Choice", "Does Not Match Destination Choice")</f>
        <v>Matches Destination Choice</v>
      </c>
    </row>
    <row r="28" spans="1:5" x14ac:dyDescent="0.2">
      <c r="A28" s="160" t="s">
        <v>309</v>
      </c>
      <c r="B28" s="164">
        <f ca="1">INDIRECT("'TOD1_output'!D8")</f>
        <v>8007</v>
      </c>
      <c r="C28" s="156">
        <f ca="1">INDIRECT("'TOD1_output'!E8")</f>
        <v>13052</v>
      </c>
      <c r="D28" s="169">
        <f ca="1">(B28+C28)/(D29)</f>
        <v>0.50904036741600189</v>
      </c>
      <c r="E28" s="507"/>
    </row>
    <row r="29" spans="1:5" ht="13.5" thickBot="1" x14ac:dyDescent="0.25">
      <c r="A29" s="162"/>
      <c r="B29" s="165">
        <f ca="1">(B27+B28)/D29</f>
        <v>0.41020062847474015</v>
      </c>
      <c r="C29" s="167">
        <f ca="1">(C27+C28)/D29</f>
        <v>0.58979937152525985</v>
      </c>
      <c r="D29" s="170">
        <f ca="1">SUM(B27:C28)</f>
        <v>41370</v>
      </c>
      <c r="E29" s="508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>
        <f ca="1">INDIRECT("'TOD1_output'!B9")</f>
        <v>15838</v>
      </c>
      <c r="C31" s="166">
        <f ca="1">INDIRECT("'TOD1_output'!C9")</f>
        <v>21827</v>
      </c>
      <c r="D31" s="168">
        <f ca="1">(B31+C31)/(D33)</f>
        <v>0.45737149518524367</v>
      </c>
      <c r="E31" s="507" t="str">
        <f ca="1">IF($D$33=SUM('Destination Choice'!C4:C10),"Matches Destination Choice", "Does Not Match Destination Choice")</f>
        <v>Matches Destination Choice</v>
      </c>
    </row>
    <row r="32" spans="1:5" x14ac:dyDescent="0.2">
      <c r="A32" s="160" t="s">
        <v>309</v>
      </c>
      <c r="B32" s="164">
        <f ca="1">INDIRECT("'TOD1_output'!D9")</f>
        <v>15781</v>
      </c>
      <c r="C32" s="156">
        <f ca="1">INDIRECT("'TOD1_output'!E9")</f>
        <v>28905</v>
      </c>
      <c r="D32" s="169">
        <f ca="1">(B32+C32)/(D33)</f>
        <v>0.54262850481475633</v>
      </c>
      <c r="E32" s="507"/>
    </row>
    <row r="33" spans="1:5" ht="13.5" thickBot="1" x14ac:dyDescent="0.25">
      <c r="A33" s="162"/>
      <c r="B33" s="165">
        <f ca="1">(B31+B32)/D33</f>
        <v>0.38395405034547242</v>
      </c>
      <c r="C33" s="167">
        <f ca="1">(C31+C32)/D33</f>
        <v>0.61604594965452752</v>
      </c>
      <c r="D33" s="170">
        <f ca="1">SUM(B31:C32)</f>
        <v>82351</v>
      </c>
      <c r="E33" s="508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>
        <f ca="1">INDIRECT("'TOD1_output'!B10")</f>
        <v>30325</v>
      </c>
      <c r="C35" s="166">
        <f ca="1">INDIRECT("'TOD1_output'!C10")</f>
        <v>13465</v>
      </c>
      <c r="D35" s="168">
        <f ca="1">(B35+C35)/(D37)</f>
        <v>0.77156197691833317</v>
      </c>
      <c r="E35" s="507" t="str">
        <f ca="1">IF($D$37='Destination Choice'!$D$9,"Matches Destination Choice", "Does Not Match Destination Choice")</f>
        <v>Matches Destination Choice</v>
      </c>
    </row>
    <row r="36" spans="1:5" x14ac:dyDescent="0.2">
      <c r="A36" s="160" t="s">
        <v>309</v>
      </c>
      <c r="B36" s="164">
        <f ca="1">INDIRECT("'TOD1_output'!D10")</f>
        <v>8120</v>
      </c>
      <c r="C36" s="156">
        <f ca="1">INDIRECT("'TOD1_output'!E10")</f>
        <v>4845</v>
      </c>
      <c r="D36" s="169">
        <f ca="1">(B36+C36)/(D37)</f>
        <v>0.2284380230816668</v>
      </c>
      <c r="E36" s="507"/>
    </row>
    <row r="37" spans="1:5" ht="13.5" thickBot="1" x14ac:dyDescent="0.25">
      <c r="A37" s="162"/>
      <c r="B37" s="165">
        <f ca="1">(B35+B36)/D37</f>
        <v>0.67738525240066949</v>
      </c>
      <c r="C37" s="167">
        <f ca="1">(C35+C36)/D37</f>
        <v>0.32261474759933045</v>
      </c>
      <c r="D37" s="170">
        <f ca="1">SUM(B35:C36)</f>
        <v>56755</v>
      </c>
      <c r="E37" s="508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>
        <f ca="1">INDIRECT("'TOD1_output'!B11")</f>
        <v>12255</v>
      </c>
      <c r="C39" s="166">
        <f ca="1">INDIRECT("'TOD1_output'!C11")</f>
        <v>23324</v>
      </c>
      <c r="D39" s="168">
        <f ca="1">(B39+C39)/(D41)</f>
        <v>0.49260654058095421</v>
      </c>
      <c r="E39" s="507" t="str">
        <f ca="1">IF($D$41='Destination Choice'!$D$10,"Matches Destination Choice", "Does Not Match Destination Choice")</f>
        <v>Matches Destination Choice</v>
      </c>
    </row>
    <row r="40" spans="1:5" x14ac:dyDescent="0.2">
      <c r="A40" s="160" t="s">
        <v>309</v>
      </c>
      <c r="B40" s="164">
        <f ca="1">INDIRECT("'TOD1_output'!D11")</f>
        <v>6001</v>
      </c>
      <c r="C40" s="156">
        <f ca="1">INDIRECT("'TOD1_output'!E11")</f>
        <v>30646</v>
      </c>
      <c r="D40" s="169">
        <f ca="1">(B40+C40)/(D41)</f>
        <v>0.50739345941904579</v>
      </c>
      <c r="E40" s="507"/>
    </row>
    <row r="41" spans="1:5" ht="13.5" thickBot="1" x14ac:dyDescent="0.25">
      <c r="A41" s="162"/>
      <c r="B41" s="165">
        <f ca="1">(B39+B40)/D41</f>
        <v>0.2527621632099244</v>
      </c>
      <c r="C41" s="167">
        <f ca="1">(C39+C40)/D41</f>
        <v>0.7472378367900756</v>
      </c>
      <c r="D41" s="170">
        <f ca="1">SUM(B39:C40)</f>
        <v>72226</v>
      </c>
      <c r="E41" s="508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9" t="s">
        <v>94</v>
      </c>
      <c r="C2" s="510"/>
      <c r="D2" s="511"/>
      <c r="E2" s="509" t="s">
        <v>95</v>
      </c>
      <c r="F2" s="510" t="s">
        <v>95</v>
      </c>
      <c r="G2" s="511"/>
      <c r="H2" s="509" t="s">
        <v>93</v>
      </c>
      <c r="I2" s="510" t="s">
        <v>93</v>
      </c>
      <c r="J2" s="511"/>
      <c r="K2" s="509" t="s">
        <v>53</v>
      </c>
      <c r="L2" s="510" t="s">
        <v>53</v>
      </c>
      <c r="M2" s="511"/>
      <c r="N2" s="509" t="s">
        <v>7</v>
      </c>
      <c r="O2" s="510" t="s">
        <v>75</v>
      </c>
      <c r="P2" s="511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>
        <f ca="1">INDIRECT("'MS_Statistics'!C2")</f>
        <v>835771.78113699995</v>
      </c>
      <c r="C4" s="83">
        <f ca="1">INDIRECT("'MS_Statistics'!C13")</f>
        <v>418239.72370500001</v>
      </c>
      <c r="D4" s="84">
        <f t="shared" ref="D4:D14" ca="1" si="0">+B4+C4</f>
        <v>1254011.5048420001</v>
      </c>
      <c r="E4" s="83">
        <f ca="1">INDIRECT("'MS_Statistics'!C24")</f>
        <v>826609.75318899995</v>
      </c>
      <c r="F4" s="83">
        <f ca="1">INDIRECT("'MS_Statistics'!C35")</f>
        <v>1623887.822809</v>
      </c>
      <c r="G4" s="84">
        <f t="shared" ref="G4:G14" ca="1" si="1">+E4+F4</f>
        <v>2450497.5759979999</v>
      </c>
      <c r="H4" s="83">
        <f ca="1">INDIRECT("'MS_Statistics'!C46")</f>
        <v>461201.71535999997</v>
      </c>
      <c r="I4" s="83">
        <f ca="1">INDIRECT("'MS_Statistics'!C57")</f>
        <v>842095.861485</v>
      </c>
      <c r="J4" s="84">
        <f t="shared" ref="J4:J14" ca="1" si="2">+H4+I4</f>
        <v>1303297.576845</v>
      </c>
      <c r="K4" s="83">
        <f ca="1">INDIRECT("'MS_Statistics'!C68")</f>
        <v>27943.407753</v>
      </c>
      <c r="L4" s="83">
        <f ca="1">INDIRECT("'MS_Statistics'!C79")</f>
        <v>35834.990124999997</v>
      </c>
      <c r="M4" s="84">
        <f t="shared" ref="M4:M14" ca="1" si="3">+K4+L4</f>
        <v>63778.397877999996</v>
      </c>
      <c r="N4" s="83">
        <f t="shared" ref="N4:N14" ca="1" si="4">+B4+E4+H4+K4</f>
        <v>2151526.657439</v>
      </c>
      <c r="O4" s="83">
        <f t="shared" ref="O4:O14" ca="1" si="5">+C4+F4+I4+L4</f>
        <v>2920058.3981240001</v>
      </c>
      <c r="P4" s="84">
        <f t="shared" ref="P4:P14" ca="1" si="6">+N4+O4</f>
        <v>5071585.055563</v>
      </c>
    </row>
    <row r="5" spans="1:16" x14ac:dyDescent="0.2">
      <c r="A5" s="82" t="s">
        <v>166</v>
      </c>
      <c r="B5" s="83">
        <f ca="1">INDIRECT("'MS_Statistics'!C3")</f>
        <v>71543.264339999994</v>
      </c>
      <c r="C5" s="83">
        <f ca="1">INDIRECT("'MS_Statistics'!C14")</f>
        <v>34012.963365000003</v>
      </c>
      <c r="D5" s="84">
        <f t="shared" ca="1" si="0"/>
        <v>105556.227705</v>
      </c>
      <c r="E5" s="83">
        <f ca="1">INDIRECT("'MS_Statistics'!C25")</f>
        <v>718872.01852599997</v>
      </c>
      <c r="F5" s="83">
        <f ca="1">INDIRECT("'MS_Statistics'!C36")</f>
        <v>1217275.7014639999</v>
      </c>
      <c r="G5" s="84">
        <f t="shared" ca="1" si="1"/>
        <v>1936147.7199899999</v>
      </c>
      <c r="H5" s="83">
        <f ca="1">INDIRECT("'MS_Statistics'!C47")</f>
        <v>262511.83474899997</v>
      </c>
      <c r="I5" s="83">
        <f ca="1">INDIRECT("'MS_Statistics'!C58")</f>
        <v>532796.90772400005</v>
      </c>
      <c r="J5" s="84">
        <f t="shared" ca="1" si="2"/>
        <v>795308.74247299996</v>
      </c>
      <c r="K5" s="83">
        <f ca="1">INDIRECT("'MS_Statistics'!C69")</f>
        <v>5239.1599720000004</v>
      </c>
      <c r="L5" s="83">
        <f ca="1">INDIRECT("'MS_Statistics'!C80")</f>
        <v>7215.5555359999998</v>
      </c>
      <c r="M5" s="84">
        <f t="shared" ca="1" si="3"/>
        <v>12454.715508000001</v>
      </c>
      <c r="N5" s="83">
        <f t="shared" ca="1" si="4"/>
        <v>1058166.2775869998</v>
      </c>
      <c r="O5" s="83">
        <f t="shared" ca="1" si="5"/>
        <v>1791301.128089</v>
      </c>
      <c r="P5" s="84">
        <f t="shared" ca="1" si="6"/>
        <v>2849467.4056759998</v>
      </c>
    </row>
    <row r="6" spans="1:16" x14ac:dyDescent="0.2">
      <c r="A6" s="85" t="s">
        <v>167</v>
      </c>
      <c r="B6" s="86">
        <f ca="1">INDIRECT("'MS_Statistics'!C4")</f>
        <v>15655.097066</v>
      </c>
      <c r="C6" s="86">
        <f ca="1">INDIRECT("'MS_Statistics'!C15")</f>
        <v>8725.0802719999992</v>
      </c>
      <c r="D6" s="87">
        <f t="shared" ca="1" si="0"/>
        <v>24380.177338000001</v>
      </c>
      <c r="E6" s="86">
        <f ca="1">INDIRECT("'MS_Statistics'!C26")</f>
        <v>522056.10190800001</v>
      </c>
      <c r="F6" s="86">
        <f ca="1">INDIRECT("'MS_Statistics'!C37")</f>
        <v>539120.36203600001</v>
      </c>
      <c r="G6" s="87">
        <f t="shared" ca="1" si="1"/>
        <v>1061176.463944</v>
      </c>
      <c r="H6" s="86">
        <f ca="1">INDIRECT("'MS_Statistics'!C48")</f>
        <v>174937.159743</v>
      </c>
      <c r="I6" s="86">
        <f ca="1">INDIRECT("'MS_Statistics'!C59")</f>
        <v>243360.61963199999</v>
      </c>
      <c r="J6" s="87">
        <f t="shared" ca="1" si="2"/>
        <v>418297.77937499998</v>
      </c>
      <c r="K6" s="86">
        <f ca="1">INDIRECT("'MS_Statistics'!C70")</f>
        <v>2194.843496</v>
      </c>
      <c r="L6" s="86">
        <f ca="1">INDIRECT("'MS_Statistics'!C81")</f>
        <v>1445.556223</v>
      </c>
      <c r="M6" s="87">
        <f t="shared" ca="1" si="3"/>
        <v>3640.399719</v>
      </c>
      <c r="N6" s="86">
        <f t="shared" ca="1" si="4"/>
        <v>714843.20221300016</v>
      </c>
      <c r="O6" s="86">
        <f t="shared" ca="1" si="5"/>
        <v>792651.61816300009</v>
      </c>
      <c r="P6" s="87">
        <f t="shared" ca="1" si="6"/>
        <v>1507494.8203760004</v>
      </c>
    </row>
    <row r="7" spans="1:16" x14ac:dyDescent="0.2">
      <c r="A7" s="101" t="s">
        <v>168</v>
      </c>
      <c r="B7" s="102">
        <f ca="1">INDIRECT("'MS_Statistics'!C5")</f>
        <v>4833.8779610000001</v>
      </c>
      <c r="C7" s="102">
        <f ca="1">INDIRECT("'MS_Statistics'!C16")</f>
        <v>3303.7766350000002</v>
      </c>
      <c r="D7" s="103">
        <f t="shared" ca="1" si="0"/>
        <v>8137.6545960000003</v>
      </c>
      <c r="E7" s="102">
        <f ca="1">INDIRECT("'MS_Statistics'!C27")</f>
        <v>2449.4112719999998</v>
      </c>
      <c r="F7" s="102">
        <f ca="1">INDIRECT("'MS_Statistics'!C38")</f>
        <v>3924.7180659999999</v>
      </c>
      <c r="G7" s="103">
        <f t="shared" ca="1" si="1"/>
        <v>6374.1293379999997</v>
      </c>
      <c r="H7" s="102">
        <f ca="1">INDIRECT("'MS_Statistics'!C49")</f>
        <v>1293.7286750000001</v>
      </c>
      <c r="I7" s="102">
        <f ca="1">INDIRECT("'MS_Statistics'!C60")</f>
        <v>1528.461415</v>
      </c>
      <c r="J7" s="103">
        <f t="shared" ca="1" si="2"/>
        <v>2822.1900900000001</v>
      </c>
      <c r="K7" s="102">
        <f ca="1">INDIRECT("'MS_Statistics'!C71")</f>
        <v>981.51601400000004</v>
      </c>
      <c r="L7" s="102">
        <f ca="1">INDIRECT("'MS_Statistics'!C82")</f>
        <v>819.40334700000005</v>
      </c>
      <c r="M7" s="103">
        <f t="shared" ca="1" si="3"/>
        <v>1800.9193610000002</v>
      </c>
      <c r="N7" s="102">
        <f t="shared" ca="1" si="4"/>
        <v>9558.5339220000005</v>
      </c>
      <c r="O7" s="102">
        <f t="shared" ca="1" si="5"/>
        <v>9576.3594629999989</v>
      </c>
      <c r="P7" s="103">
        <f t="shared" ca="1" si="6"/>
        <v>19134.893384999999</v>
      </c>
    </row>
    <row r="8" spans="1:16" x14ac:dyDescent="0.2">
      <c r="A8" s="101" t="s">
        <v>169</v>
      </c>
      <c r="B8" s="102">
        <f ca="1">INDIRECT("'MS_Statistics'!C6")</f>
        <v>6867.3380980000002</v>
      </c>
      <c r="C8" s="102">
        <f ca="1">INDIRECT("'MS_Statistics'!C17")</f>
        <v>5389.7201139999997</v>
      </c>
      <c r="D8" s="103">
        <f t="shared" ca="1" si="0"/>
        <v>12257.058212</v>
      </c>
      <c r="E8" s="102">
        <f ca="1">INDIRECT("'MS_Statistics'!C28")</f>
        <v>4788.4637290000001</v>
      </c>
      <c r="F8" s="102">
        <f ca="1">INDIRECT("'MS_Statistics'!C39")</f>
        <v>8389.9414830000005</v>
      </c>
      <c r="G8" s="103">
        <f t="shared" ca="1" si="1"/>
        <v>13178.405212000001</v>
      </c>
      <c r="H8" s="102">
        <f ca="1">INDIRECT("'MS_Statistics'!C50")</f>
        <v>1403.5740969999999</v>
      </c>
      <c r="I8" s="102">
        <f ca="1">INDIRECT("'MS_Statistics'!C61")</f>
        <v>2501.4909069999999</v>
      </c>
      <c r="J8" s="103">
        <f t="shared" ca="1" si="2"/>
        <v>3905.065004</v>
      </c>
      <c r="K8" s="102">
        <f ca="1">INDIRECT("'MS_Statistics'!C72")</f>
        <v>910.62984600000004</v>
      </c>
      <c r="L8" s="102">
        <f ca="1">INDIRECT("'MS_Statistics'!C83")</f>
        <v>1031.075165</v>
      </c>
      <c r="M8" s="103">
        <f t="shared" ca="1" si="3"/>
        <v>1941.705011</v>
      </c>
      <c r="N8" s="102">
        <f t="shared" ca="1" si="4"/>
        <v>13970.00577</v>
      </c>
      <c r="O8" s="102">
        <f t="shared" ca="1" si="5"/>
        <v>17312.227669</v>
      </c>
      <c r="P8" s="103">
        <f t="shared" ca="1" si="6"/>
        <v>31282.233439</v>
      </c>
    </row>
    <row r="9" spans="1:16" x14ac:dyDescent="0.2">
      <c r="A9" s="101" t="s">
        <v>170</v>
      </c>
      <c r="B9" s="102">
        <f ca="1">INDIRECT("'MS_Statistics'!C7")</f>
        <v>4137.4510010000004</v>
      </c>
      <c r="C9" s="102">
        <f ca="1">INDIRECT("'MS_Statistics'!C18")</f>
        <v>1282.2493669999999</v>
      </c>
      <c r="D9" s="103">
        <f t="shared" ca="1" si="0"/>
        <v>5419.7003679999998</v>
      </c>
      <c r="E9" s="102">
        <f ca="1">INDIRECT("'MS_Statistics'!C29")</f>
        <v>507.41919300000001</v>
      </c>
      <c r="F9" s="102">
        <f ca="1">INDIRECT("'MS_Statistics'!C40")</f>
        <v>548.18437700000004</v>
      </c>
      <c r="G9" s="103">
        <f t="shared" ca="1" si="1"/>
        <v>1055.60357</v>
      </c>
      <c r="H9" s="102">
        <f ca="1">INDIRECT("'MS_Statistics'!C51")</f>
        <v>98.349124000000003</v>
      </c>
      <c r="I9" s="102">
        <f ca="1">INDIRECT("'MS_Statistics'!C62")</f>
        <v>126.609984</v>
      </c>
      <c r="J9" s="103">
        <f t="shared" ca="1" si="2"/>
        <v>224.95910800000001</v>
      </c>
      <c r="K9" s="102">
        <f ca="1">INDIRECT("'MS_Statistics'!C73")</f>
        <v>725.19963299999995</v>
      </c>
      <c r="L9" s="102">
        <f ca="1">INDIRECT("'MS_Statistics'!C84")</f>
        <v>532.38080600000001</v>
      </c>
      <c r="M9" s="103">
        <f t="shared" ca="1" si="3"/>
        <v>1257.5804389999998</v>
      </c>
      <c r="N9" s="102">
        <f t="shared" ca="1" si="4"/>
        <v>5468.4189510000006</v>
      </c>
      <c r="O9" s="102">
        <f t="shared" ca="1" si="5"/>
        <v>2489.4245339999998</v>
      </c>
      <c r="P9" s="103">
        <f t="shared" ca="1" si="6"/>
        <v>7957.8434850000003</v>
      </c>
    </row>
    <row r="10" spans="1:16" x14ac:dyDescent="0.2">
      <c r="A10" s="101" t="s">
        <v>171</v>
      </c>
      <c r="B10" s="102">
        <f ca="1">INDIRECT("'MS_Statistics'!C8")</f>
        <v>1701.5561640000001</v>
      </c>
      <c r="C10" s="102">
        <f ca="1">INDIRECT("'MS_Statistics'!C19")</f>
        <v>281.81476099999998</v>
      </c>
      <c r="D10" s="103">
        <f t="shared" ca="1" si="0"/>
        <v>1983.3709250000002</v>
      </c>
      <c r="E10" s="102">
        <f ca="1">INDIRECT("'MS_Statistics'!C30")</f>
        <v>73.334328999999997</v>
      </c>
      <c r="F10" s="102">
        <f ca="1">INDIRECT("'MS_Statistics'!C41")</f>
        <v>127.71774499999999</v>
      </c>
      <c r="G10" s="103">
        <f t="shared" ca="1" si="1"/>
        <v>201.052074</v>
      </c>
      <c r="H10" s="102">
        <f ca="1">INDIRECT("'MS_Statistics'!C52")</f>
        <v>20.861678000000001</v>
      </c>
      <c r="I10" s="102">
        <f ca="1">INDIRECT("'MS_Statistics'!C63")</f>
        <v>7.3093700000000004</v>
      </c>
      <c r="J10" s="103">
        <f t="shared" ca="1" si="2"/>
        <v>28.171048000000003</v>
      </c>
      <c r="K10" s="102">
        <f ca="1">INDIRECT("'MS_Statistics'!C74")</f>
        <v>18.136604999999999</v>
      </c>
      <c r="L10" s="102">
        <f ca="1">INDIRECT("'MS_Statistics'!C85")</f>
        <v>69.329222000000001</v>
      </c>
      <c r="M10" s="103">
        <f t="shared" ca="1" si="3"/>
        <v>87.465827000000004</v>
      </c>
      <c r="N10" s="102">
        <f t="shared" ca="1" si="4"/>
        <v>1813.888776</v>
      </c>
      <c r="O10" s="102">
        <f t="shared" ca="1" si="5"/>
        <v>486.17109799999997</v>
      </c>
      <c r="P10" s="103">
        <f t="shared" ca="1" si="6"/>
        <v>2300.059874</v>
      </c>
    </row>
    <row r="11" spans="1:16" x14ac:dyDescent="0.2">
      <c r="A11" s="101" t="s">
        <v>172</v>
      </c>
      <c r="B11" s="102">
        <f ca="1">INDIRECT("'MS_Statistics'!C9")</f>
        <v>314.28666099999998</v>
      </c>
      <c r="C11" s="102">
        <f ca="1">INDIRECT("'MS_Statistics'!C20")</f>
        <v>140.63120499999999</v>
      </c>
      <c r="D11" s="103">
        <f t="shared" ca="1" si="0"/>
        <v>454.917866</v>
      </c>
      <c r="E11" s="102">
        <f ca="1">INDIRECT("'MS_Statistics'!C31")</f>
        <v>121.35077800000001</v>
      </c>
      <c r="F11" s="102">
        <f ca="1">INDIRECT("'MS_Statistics'!C42")</f>
        <v>133.11550700000001</v>
      </c>
      <c r="G11" s="103">
        <f t="shared" ca="1" si="1"/>
        <v>254.46628500000003</v>
      </c>
      <c r="H11" s="102">
        <f ca="1">INDIRECT("'MS_Statistics'!C53")</f>
        <v>25.519410000000001</v>
      </c>
      <c r="I11" s="102">
        <f ca="1">INDIRECT("'MS_Statistics'!C64")</f>
        <v>49.950194000000003</v>
      </c>
      <c r="J11" s="103">
        <f t="shared" ca="1" si="2"/>
        <v>75.469604000000004</v>
      </c>
      <c r="K11" s="102">
        <f ca="1">INDIRECT("'MS_Statistics'!C75")</f>
        <v>188.73666299999999</v>
      </c>
      <c r="L11" s="102">
        <f ca="1">INDIRECT("'MS_Statistics'!C86")</f>
        <v>110.818623</v>
      </c>
      <c r="M11" s="103">
        <f t="shared" ca="1" si="3"/>
        <v>299.55528600000002</v>
      </c>
      <c r="N11" s="102">
        <f t="shared" ca="1" si="4"/>
        <v>649.89351199999999</v>
      </c>
      <c r="O11" s="102">
        <f t="shared" ca="1" si="5"/>
        <v>434.51552900000002</v>
      </c>
      <c r="P11" s="103">
        <f t="shared" ca="1" si="6"/>
        <v>1084.4090409999999</v>
      </c>
    </row>
    <row r="12" spans="1:16" x14ac:dyDescent="0.2">
      <c r="A12" s="104" t="s">
        <v>173</v>
      </c>
      <c r="B12" s="105">
        <f ca="1">INDIRECT("'MS_Statistics'!C10")</f>
        <v>468.728747</v>
      </c>
      <c r="C12" s="105">
        <f ca="1">INDIRECT("'MS_Statistics'!C21")</f>
        <v>96.881596999999999</v>
      </c>
      <c r="D12" s="106">
        <f t="shared" ca="1" si="0"/>
        <v>565.61034399999994</v>
      </c>
      <c r="E12" s="105">
        <f ca="1">INDIRECT("'MS_Statistics'!C32")</f>
        <v>92.687661000000006</v>
      </c>
      <c r="F12" s="105">
        <f ca="1">INDIRECT("'MS_Statistics'!C43")</f>
        <v>63.135299000000003</v>
      </c>
      <c r="G12" s="106">
        <f t="shared" ca="1" si="1"/>
        <v>155.82296000000002</v>
      </c>
      <c r="H12" s="105">
        <f ca="1">INDIRECT("'MS_Statistics'!C54")</f>
        <v>49.780875000000002</v>
      </c>
      <c r="I12" s="105">
        <f ca="1">INDIRECT("'MS_Statistics'!C65")</f>
        <v>28.233115999999999</v>
      </c>
      <c r="J12" s="106">
        <f t="shared" ca="1" si="2"/>
        <v>78.013991000000004</v>
      </c>
      <c r="K12" s="105">
        <f ca="1">INDIRECT("'MS_Statistics'!C76")</f>
        <v>37.214995000000002</v>
      </c>
      <c r="L12" s="105">
        <f ca="1">INDIRECT("'MS_Statistics'!C87")</f>
        <v>91.624303999999995</v>
      </c>
      <c r="M12" s="106">
        <f t="shared" ca="1" si="3"/>
        <v>128.83929899999998</v>
      </c>
      <c r="N12" s="105">
        <f t="shared" ca="1" si="4"/>
        <v>648.41227800000013</v>
      </c>
      <c r="O12" s="105">
        <f t="shared" ca="1" si="5"/>
        <v>279.87431600000002</v>
      </c>
      <c r="P12" s="106">
        <f t="shared" ca="1" si="6"/>
        <v>928.28659400000015</v>
      </c>
    </row>
    <row r="13" spans="1:16" x14ac:dyDescent="0.2">
      <c r="A13" s="82" t="s">
        <v>174</v>
      </c>
      <c r="B13" s="83">
        <f ca="1">INDIRECT("'MS_Statistics'!C11")</f>
        <v>5811.1286479999999</v>
      </c>
      <c r="C13" s="83">
        <f ca="1">INDIRECT("'MS_Statistics'!C22")</f>
        <v>2786.3044070000001</v>
      </c>
      <c r="D13" s="84">
        <f t="shared" ca="1" si="0"/>
        <v>8597.4330549999995</v>
      </c>
      <c r="E13" s="83">
        <f ca="1">INDIRECT("'MS_Statistics'!C33")</f>
        <v>74029.611825999993</v>
      </c>
      <c r="F13" s="83">
        <f ca="1">INDIRECT("'MS_Statistics'!C44")</f>
        <v>75428.569059000001</v>
      </c>
      <c r="G13" s="84">
        <f t="shared" ca="1" si="1"/>
        <v>149458.18088499998</v>
      </c>
      <c r="H13" s="83">
        <f ca="1">INDIRECT("'MS_Statistics'!C55")</f>
        <v>14651.229766</v>
      </c>
      <c r="I13" s="83">
        <f ca="1">INDIRECT("'MS_Statistics'!C66")</f>
        <v>34874.508693999996</v>
      </c>
      <c r="J13" s="84">
        <f t="shared" ca="1" si="2"/>
        <v>49525.738459999993</v>
      </c>
      <c r="K13" s="83">
        <f ca="1">INDIRECT("'MS_Statistics'!C77")</f>
        <v>1371.7817230000001</v>
      </c>
      <c r="L13" s="83">
        <f ca="1">INDIRECT("'MS_Statistics'!C88")</f>
        <v>3926.3855140000001</v>
      </c>
      <c r="M13" s="84">
        <f t="shared" ca="1" si="3"/>
        <v>5298.1672369999997</v>
      </c>
      <c r="N13" s="83">
        <f t="shared" ca="1" si="4"/>
        <v>95863.751962999988</v>
      </c>
      <c r="O13" s="83">
        <f t="shared" ca="1" si="5"/>
        <v>117015.767674</v>
      </c>
      <c r="P13" s="84">
        <f t="shared" ca="1" si="6"/>
        <v>212879.51963699999</v>
      </c>
    </row>
    <row r="14" spans="1:16" ht="13.5" thickBot="1" x14ac:dyDescent="0.25">
      <c r="A14" s="88" t="s">
        <v>175</v>
      </c>
      <c r="B14" s="89">
        <f ca="1">INDIRECT("'MS_Statistics'!C12")</f>
        <v>1925.4901749999999</v>
      </c>
      <c r="C14" s="89">
        <f ca="1">INDIRECT("'MS_Statistics'!C23")</f>
        <v>2295.8545709999999</v>
      </c>
      <c r="D14" s="90">
        <f t="shared" ca="1" si="0"/>
        <v>4221.3447459999998</v>
      </c>
      <c r="E14" s="89">
        <f ca="1">INDIRECT("'MS_Statistics'!C34")</f>
        <v>5377.847589</v>
      </c>
      <c r="F14" s="89">
        <f ca="1">INDIRECT("'MS_Statistics'!C45")</f>
        <v>10098.732153999999</v>
      </c>
      <c r="G14" s="90">
        <f t="shared" ca="1" si="1"/>
        <v>15476.579742999998</v>
      </c>
      <c r="H14" s="89">
        <f ca="1">INDIRECT("'MS_Statistics'!C56")</f>
        <v>2258.2465240000001</v>
      </c>
      <c r="I14" s="89">
        <f ca="1">INDIRECT("'MS_Statistics'!C67")</f>
        <v>3403.0474789999998</v>
      </c>
      <c r="J14" s="90">
        <f t="shared" ca="1" si="2"/>
        <v>5661.294003</v>
      </c>
      <c r="K14" s="89">
        <f ca="1">INDIRECT("'MS_Statistics'!C78")</f>
        <v>87.373299000000003</v>
      </c>
      <c r="L14" s="89">
        <f ca="1">INDIRECT("'MS_Statistics'!C89")</f>
        <v>393.88113499999997</v>
      </c>
      <c r="M14" s="90">
        <f t="shared" ca="1" si="3"/>
        <v>481.25443399999995</v>
      </c>
      <c r="N14" s="89">
        <f t="shared" ca="1" si="4"/>
        <v>9648.9575870000008</v>
      </c>
      <c r="O14" s="89">
        <f t="shared" ca="1" si="5"/>
        <v>16191.515338999998</v>
      </c>
      <c r="P14" s="90">
        <f t="shared" ca="1" si="6"/>
        <v>25840.472925999999</v>
      </c>
    </row>
    <row r="15" spans="1:16" ht="13.5" thickBot="1" x14ac:dyDescent="0.25">
      <c r="A15" s="108" t="s">
        <v>7</v>
      </c>
      <c r="B15" s="109">
        <f t="shared" ref="B15:P15" ca="1" si="7">SUM(B4:B14)</f>
        <v>949029.99999799987</v>
      </c>
      <c r="C15" s="109">
        <f t="shared" ca="1" si="7"/>
        <v>476554.99999899999</v>
      </c>
      <c r="D15" s="110">
        <f t="shared" ca="1" si="7"/>
        <v>1425584.9999969995</v>
      </c>
      <c r="E15" s="109">
        <f t="shared" ca="1" si="7"/>
        <v>2154978</v>
      </c>
      <c r="F15" s="109">
        <f t="shared" ca="1" si="7"/>
        <v>3478997.9999989998</v>
      </c>
      <c r="G15" s="110">
        <f t="shared" ca="1" si="7"/>
        <v>5633975.9999989998</v>
      </c>
      <c r="H15" s="109">
        <f t="shared" ca="1" si="7"/>
        <v>918452.00000099977</v>
      </c>
      <c r="I15" s="109">
        <f t="shared" ca="1" si="7"/>
        <v>1660772.9999999998</v>
      </c>
      <c r="J15" s="110">
        <f t="shared" ca="1" si="7"/>
        <v>2579225.0000010007</v>
      </c>
      <c r="K15" s="109">
        <f t="shared" ca="1" si="7"/>
        <v>39697.999999000007</v>
      </c>
      <c r="L15" s="109">
        <f t="shared" ca="1" si="7"/>
        <v>51471</v>
      </c>
      <c r="M15" s="110">
        <f t="shared" ca="1" si="7"/>
        <v>91168.999999000007</v>
      </c>
      <c r="N15" s="109">
        <f t="shared" ca="1" si="7"/>
        <v>4062157.9999979995</v>
      </c>
      <c r="O15" s="109">
        <f t="shared" ca="1" si="7"/>
        <v>5667796.9999980005</v>
      </c>
      <c r="P15" s="110">
        <f t="shared" ca="1" si="7"/>
        <v>9729954.9999960009</v>
      </c>
    </row>
    <row r="16" spans="1:16" x14ac:dyDescent="0.2">
      <c r="A16" s="91" t="s">
        <v>184</v>
      </c>
      <c r="B16" s="92">
        <f ca="1">+B7+B8+B9+B10+B11+B12</f>
        <v>18323.238632000001</v>
      </c>
      <c r="C16" s="92">
        <f ca="1">+C7+C8+C9+C10+C11+C12</f>
        <v>10495.073678999999</v>
      </c>
      <c r="D16" s="93">
        <f ca="1">+B16+C16</f>
        <v>28818.312311000002</v>
      </c>
      <c r="E16" s="92">
        <f ca="1">+E7+E8+E9+E10+E11+E12</f>
        <v>8032.6669620000002</v>
      </c>
      <c r="F16" s="92">
        <f ca="1">+F7+F8+F9+F10+F11+F12</f>
        <v>13186.812476999999</v>
      </c>
      <c r="G16" s="93">
        <f ca="1">+E16+F16</f>
        <v>21219.479438999999</v>
      </c>
      <c r="H16" s="92">
        <f ca="1">+H7+H8+H9+H10+H11+H12</f>
        <v>2891.8138589999999</v>
      </c>
      <c r="I16" s="92">
        <f ca="1">+I7+I8+I9+I10+I11+I12</f>
        <v>4242.0549860000001</v>
      </c>
      <c r="J16" s="93">
        <f ca="1">+H16+I16</f>
        <v>7133.868845</v>
      </c>
      <c r="K16" s="92">
        <f ca="1">+K7+K8+K9+K10+K11+K12</f>
        <v>2861.4337559999999</v>
      </c>
      <c r="L16" s="92">
        <f ca="1">+L7+L8+L9+L10+L11+L12</f>
        <v>2654.6314670000002</v>
      </c>
      <c r="M16" s="93">
        <f ca="1">+K16+L16</f>
        <v>5516.0652229999996</v>
      </c>
      <c r="N16" s="94">
        <f ca="1">+N7+N8+N9+N10+N11+N12</f>
        <v>32109.153208999996</v>
      </c>
      <c r="O16" s="92">
        <f ca="1">+O7+O8+O9+O10+O11+O12</f>
        <v>30578.572608999999</v>
      </c>
      <c r="P16" s="93">
        <f ca="1">+N16+O16</f>
        <v>62687.725817999992</v>
      </c>
    </row>
    <row r="17" spans="1:16" x14ac:dyDescent="0.2">
      <c r="A17" s="82" t="s">
        <v>185</v>
      </c>
      <c r="B17" s="97">
        <f t="shared" ref="B17:P17" ca="1" si="8">(B7+B9+B11)/B16</f>
        <v>0.50676716106198882</v>
      </c>
      <c r="C17" s="97">
        <f t="shared" ca="1" si="8"/>
        <v>0.45036913046715932</v>
      </c>
      <c r="D17" s="98">
        <f t="shared" ca="1" si="8"/>
        <v>0.48622808576654541</v>
      </c>
      <c r="E17" s="97">
        <f t="shared" ca="1" si="8"/>
        <v>0.38320787573565529</v>
      </c>
      <c r="F17" s="97">
        <f t="shared" ca="1" si="8"/>
        <v>0.34928971334305875</v>
      </c>
      <c r="G17" s="98">
        <f t="shared" ca="1" si="8"/>
        <v>0.36212948649800292</v>
      </c>
      <c r="H17" s="97">
        <f t="shared" ca="1" si="8"/>
        <v>0.49021039324094351</v>
      </c>
      <c r="I17" s="97">
        <f t="shared" ca="1" si="8"/>
        <v>0.4019329307675315</v>
      </c>
      <c r="J17" s="98">
        <f t="shared" ca="1" si="8"/>
        <v>0.43771743914083688</v>
      </c>
      <c r="K17" s="97">
        <f t="shared" ca="1" si="8"/>
        <v>0.66241348625510521</v>
      </c>
      <c r="L17" s="97">
        <f t="shared" ca="1" si="8"/>
        <v>0.55096264554299434</v>
      </c>
      <c r="M17" s="98">
        <f t="shared" ca="1" si="8"/>
        <v>0.6087772624584139</v>
      </c>
      <c r="N17" s="97">
        <f t="shared" ca="1" si="8"/>
        <v>0.48823605789161328</v>
      </c>
      <c r="O17" s="97">
        <f t="shared" ca="1" si="8"/>
        <v>0.40879277413756271</v>
      </c>
      <c r="P17" s="98">
        <f t="shared" ca="1" si="8"/>
        <v>0.44948425777649259</v>
      </c>
    </row>
    <row r="18" spans="1:16" x14ac:dyDescent="0.2">
      <c r="A18" s="85" t="s">
        <v>186</v>
      </c>
      <c r="B18" s="95">
        <f t="shared" ref="B18:P18" ca="1" si="9">(B8+B10+B12)/B16</f>
        <v>0.49323283893801112</v>
      </c>
      <c r="C18" s="95">
        <f t="shared" ca="1" si="9"/>
        <v>0.54963086953284068</v>
      </c>
      <c r="D18" s="96">
        <f t="shared" ca="1" si="9"/>
        <v>0.51377191423345459</v>
      </c>
      <c r="E18" s="95">
        <f t="shared" ca="1" si="9"/>
        <v>0.61679212426434471</v>
      </c>
      <c r="F18" s="95">
        <f t="shared" ca="1" si="9"/>
        <v>0.65071028665694131</v>
      </c>
      <c r="G18" s="96">
        <f t="shared" ca="1" si="9"/>
        <v>0.63787051350199719</v>
      </c>
      <c r="H18" s="95">
        <f t="shared" ca="1" si="9"/>
        <v>0.5097896067590566</v>
      </c>
      <c r="I18" s="95">
        <f t="shared" ca="1" si="9"/>
        <v>0.59806706923246833</v>
      </c>
      <c r="J18" s="96">
        <f t="shared" ca="1" si="9"/>
        <v>0.56228256085916306</v>
      </c>
      <c r="K18" s="95">
        <f t="shared" ca="1" si="9"/>
        <v>0.33758651374489484</v>
      </c>
      <c r="L18" s="95">
        <f t="shared" ca="1" si="9"/>
        <v>0.44903735445700566</v>
      </c>
      <c r="M18" s="96">
        <f t="shared" ca="1" si="9"/>
        <v>0.39122273754158626</v>
      </c>
      <c r="N18" s="95">
        <f t="shared" ca="1" si="9"/>
        <v>0.51176394210838694</v>
      </c>
      <c r="O18" s="95">
        <f t="shared" ca="1" si="9"/>
        <v>0.59120722586243724</v>
      </c>
      <c r="P18" s="96">
        <f t="shared" ca="1" si="9"/>
        <v>0.55051574222350752</v>
      </c>
    </row>
    <row r="19" spans="1:16" x14ac:dyDescent="0.2">
      <c r="A19" s="82" t="s">
        <v>187</v>
      </c>
      <c r="B19" s="97">
        <f t="shared" ref="B19:P19" ca="1" si="10">(B7+B8)/B16</f>
        <v>0.63859977452702099</v>
      </c>
      <c r="C19" s="97">
        <f t="shared" ca="1" si="10"/>
        <v>0.82834070678275995</v>
      </c>
      <c r="D19" s="98">
        <f t="shared" ca="1" si="10"/>
        <v>0.70769976353595498</v>
      </c>
      <c r="E19" s="97">
        <f t="shared" ca="1" si="10"/>
        <v>0.90105503380634244</v>
      </c>
      <c r="F19" s="97">
        <f t="shared" ca="1" si="10"/>
        <v>0.93386173273327577</v>
      </c>
      <c r="G19" s="98">
        <f t="shared" ca="1" si="10"/>
        <v>0.92144270580284526</v>
      </c>
      <c r="H19" s="97">
        <f t="shared" ca="1" si="10"/>
        <v>0.93273734186084079</v>
      </c>
      <c r="I19" s="97">
        <f t="shared" ca="1" si="10"/>
        <v>0.95000002010817874</v>
      </c>
      <c r="J19" s="98">
        <f t="shared" ca="1" si="10"/>
        <v>0.94300235120176223</v>
      </c>
      <c r="K19" s="97">
        <f t="shared" ca="1" si="10"/>
        <v>0.66125796413509574</v>
      </c>
      <c r="L19" s="97">
        <f t="shared" ca="1" si="10"/>
        <v>0.69707548298266298</v>
      </c>
      <c r="M19" s="98">
        <f t="shared" ca="1" si="10"/>
        <v>0.67849530792250401</v>
      </c>
      <c r="N19" s="97">
        <f t="shared" ca="1" si="10"/>
        <v>0.73276736819721222</v>
      </c>
      <c r="O19" s="97">
        <f t="shared" ca="1" si="10"/>
        <v>0.87932773958474608</v>
      </c>
      <c r="P19" s="98">
        <f t="shared" ca="1" si="10"/>
        <v>0.80425834828296416</v>
      </c>
    </row>
    <row r="20" spans="1:16" x14ac:dyDescent="0.2">
      <c r="A20" s="82" t="s">
        <v>188</v>
      </c>
      <c r="B20" s="97">
        <f t="shared" ref="B20:P20" ca="1" si="11">(B9+B10)/B16</f>
        <v>0.31866676422598483</v>
      </c>
      <c r="C20" s="97">
        <f t="shared" ca="1" si="11"/>
        <v>0.14902840855034649</v>
      </c>
      <c r="D20" s="98">
        <f t="shared" ca="1" si="11"/>
        <v>0.2568877459966396</v>
      </c>
      <c r="E20" s="97">
        <f t="shared" ca="1" si="11"/>
        <v>7.2298966799863695E-2</v>
      </c>
      <c r="F20" s="97">
        <f t="shared" ca="1" si="11"/>
        <v>5.1255913677311034E-2</v>
      </c>
      <c r="G20" s="98">
        <f t="shared" ca="1" si="11"/>
        <v>5.9221794182676792E-2</v>
      </c>
      <c r="H20" s="97">
        <f t="shared" ca="1" si="11"/>
        <v>4.122353920844115E-2</v>
      </c>
      <c r="I20" s="97">
        <f t="shared" ca="1" si="11"/>
        <v>3.1569452645468371E-2</v>
      </c>
      <c r="J20" s="98">
        <f t="shared" ca="1" si="11"/>
        <v>3.5482872127290982E-2</v>
      </c>
      <c r="K20" s="97">
        <f t="shared" ca="1" si="11"/>
        <v>0.25977754558928184</v>
      </c>
      <c r="L20" s="97">
        <f t="shared" ca="1" si="11"/>
        <v>0.22666424152652445</v>
      </c>
      <c r="M20" s="98">
        <f t="shared" ca="1" si="11"/>
        <v>0.24384161746159974</v>
      </c>
      <c r="N20" s="97">
        <f t="shared" ca="1" si="11"/>
        <v>0.22679849822258205</v>
      </c>
      <c r="O20" s="97">
        <f t="shared" ca="1" si="11"/>
        <v>9.7309827703475321E-2</v>
      </c>
      <c r="P20" s="98">
        <f t="shared" ca="1" si="11"/>
        <v>0.16363495764356747</v>
      </c>
    </row>
    <row r="21" spans="1:16" x14ac:dyDescent="0.2">
      <c r="A21" s="85" t="s">
        <v>189</v>
      </c>
      <c r="B21" s="95">
        <f t="shared" ref="B21:P21" ca="1" si="12">(B11+B12)/B16</f>
        <v>4.2733461246994252E-2</v>
      </c>
      <c r="C21" s="95">
        <f t="shared" ca="1" si="12"/>
        <v>2.2630884666893631E-2</v>
      </c>
      <c r="D21" s="96">
        <f t="shared" ca="1" si="12"/>
        <v>3.5412490467405425E-2</v>
      </c>
      <c r="E21" s="95">
        <f t="shared" ca="1" si="12"/>
        <v>2.6645999393793866E-2</v>
      </c>
      <c r="F21" s="95">
        <f t="shared" ca="1" si="12"/>
        <v>1.4882353589413222E-2</v>
      </c>
      <c r="G21" s="96">
        <f t="shared" ca="1" si="12"/>
        <v>1.9335500014477997E-2</v>
      </c>
      <c r="H21" s="95">
        <f t="shared" ca="1" si="12"/>
        <v>2.6039118930718148E-2</v>
      </c>
      <c r="I21" s="95">
        <f t="shared" ca="1" si="12"/>
        <v>1.843052724635286E-2</v>
      </c>
      <c r="J21" s="96">
        <f t="shared" ca="1" si="12"/>
        <v>2.1514776670946773E-2</v>
      </c>
      <c r="K21" s="95">
        <f t="shared" ca="1" si="12"/>
        <v>7.8964490275622523E-2</v>
      </c>
      <c r="L21" s="95">
        <f t="shared" ca="1" si="12"/>
        <v>7.6260275490812601E-2</v>
      </c>
      <c r="M21" s="96">
        <f t="shared" ca="1" si="12"/>
        <v>7.7663074615896374E-2</v>
      </c>
      <c r="N21" s="95">
        <f t="shared" ca="1" si="12"/>
        <v>4.0434133580205818E-2</v>
      </c>
      <c r="O21" s="95">
        <f t="shared" ca="1" si="12"/>
        <v>2.3362432711778645E-2</v>
      </c>
      <c r="P21" s="96">
        <f t="shared" ca="1" si="12"/>
        <v>3.2106694073468521E-2</v>
      </c>
    </row>
    <row r="22" spans="1:16" ht="13.5" thickBot="1" x14ac:dyDescent="0.25">
      <c r="A22" s="88" t="s">
        <v>192</v>
      </c>
      <c r="B22" s="99">
        <f t="shared" ref="B22:P22" ca="1" si="13">+B16/B15</f>
        <v>1.9307333416265681E-2</v>
      </c>
      <c r="C22" s="99">
        <f t="shared" ca="1" si="13"/>
        <v>2.2022796275397431E-2</v>
      </c>
      <c r="D22" s="100">
        <f t="shared" ca="1" si="13"/>
        <v>2.0215078238800671E-2</v>
      </c>
      <c r="E22" s="99">
        <f t="shared" ca="1" si="13"/>
        <v>3.7274937201215047E-3</v>
      </c>
      <c r="F22" s="99">
        <f t="shared" ca="1" si="13"/>
        <v>3.790405305494223E-3</v>
      </c>
      <c r="G22" s="100">
        <f t="shared" ca="1" si="13"/>
        <v>3.7663418230755273E-3</v>
      </c>
      <c r="H22" s="99">
        <f t="shared" ca="1" si="13"/>
        <v>3.1485737512650111E-3</v>
      </c>
      <c r="I22" s="99">
        <f t="shared" ca="1" si="13"/>
        <v>2.5542653848539209E-3</v>
      </c>
      <c r="J22" s="100">
        <f t="shared" ca="1" si="13"/>
        <v>2.7658962847356208E-3</v>
      </c>
      <c r="K22" s="99">
        <f t="shared" ca="1" si="13"/>
        <v>7.208004826621188E-2</v>
      </c>
      <c r="L22" s="99">
        <f t="shared" ca="1" si="13"/>
        <v>5.1575284470867094E-2</v>
      </c>
      <c r="M22" s="100">
        <f t="shared" ca="1" si="13"/>
        <v>6.0503737268813994E-2</v>
      </c>
      <c r="N22" s="99">
        <f t="shared" ca="1" si="13"/>
        <v>7.9044569928141181E-3</v>
      </c>
      <c r="O22" s="99">
        <f t="shared" ca="1" si="13"/>
        <v>5.3951425234550193E-3</v>
      </c>
      <c r="P22" s="100">
        <f t="shared" ca="1" si="13"/>
        <v>6.4427559858216974E-3</v>
      </c>
    </row>
    <row r="23" spans="1:16" x14ac:dyDescent="0.2">
      <c r="A23" s="101" t="s">
        <v>190</v>
      </c>
      <c r="B23" s="102">
        <f ca="1">+B13+B14</f>
        <v>7736.6188229999998</v>
      </c>
      <c r="C23" s="102">
        <f ca="1">+C13+C14</f>
        <v>5082.1589779999995</v>
      </c>
      <c r="D23" s="103">
        <f ca="1">+B23+C23</f>
        <v>12818.777801</v>
      </c>
      <c r="E23" s="102">
        <f ca="1">+E13+E14</f>
        <v>79407.45941499999</v>
      </c>
      <c r="F23" s="102">
        <f ca="1">+F13+F14</f>
        <v>85527.301212999999</v>
      </c>
      <c r="G23" s="103">
        <f ca="1">+E23+F23</f>
        <v>164934.76062799999</v>
      </c>
      <c r="H23" s="102">
        <f ca="1">+H13+H14</f>
        <v>16909.476289999999</v>
      </c>
      <c r="I23" s="102">
        <f ca="1">+I13+I14</f>
        <v>38277.556172999997</v>
      </c>
      <c r="J23" s="103">
        <f ca="1">+H23+I23</f>
        <v>55187.032462999996</v>
      </c>
      <c r="K23" s="102">
        <f ca="1">+K13+K14</f>
        <v>1459.1550220000001</v>
      </c>
      <c r="L23" s="102">
        <f ca="1">+L13+L14</f>
        <v>4320.2666490000001</v>
      </c>
      <c r="M23" s="103">
        <f ca="1">+K23+L23</f>
        <v>5779.4216710000001</v>
      </c>
      <c r="N23" s="102">
        <f ca="1">+N13+N14</f>
        <v>105512.70954999999</v>
      </c>
      <c r="O23" s="102">
        <f ca="1">+O13+O14</f>
        <v>133207.28301300001</v>
      </c>
      <c r="P23" s="103">
        <f ca="1">+N23+O23</f>
        <v>238719.99256300001</v>
      </c>
    </row>
    <row r="24" spans="1:16" ht="13.5" thickBot="1" x14ac:dyDescent="0.25">
      <c r="A24" s="107" t="s">
        <v>191</v>
      </c>
      <c r="B24" s="111">
        <f t="shared" ref="B24:P24" ca="1" si="14">B23/B15</f>
        <v>8.1521330442834317E-3</v>
      </c>
      <c r="C24" s="111">
        <f t="shared" ca="1" si="14"/>
        <v>1.0664370278374299E-2</v>
      </c>
      <c r="D24" s="112">
        <f t="shared" ca="1" si="14"/>
        <v>8.9919421157117815E-3</v>
      </c>
      <c r="E24" s="111">
        <f t="shared" ca="1" si="14"/>
        <v>3.6848385187691006E-2</v>
      </c>
      <c r="F24" s="111">
        <f t="shared" ca="1" si="14"/>
        <v>2.4583889158034753E-2</v>
      </c>
      <c r="G24" s="112">
        <f t="shared" ca="1" si="14"/>
        <v>2.9275020097357402E-2</v>
      </c>
      <c r="H24" s="111">
        <f t="shared" ca="1" si="14"/>
        <v>1.8410843778424557E-2</v>
      </c>
      <c r="I24" s="111">
        <f t="shared" ca="1" si="14"/>
        <v>2.3048036169301886E-2</v>
      </c>
      <c r="J24" s="112">
        <f t="shared" ca="1" si="14"/>
        <v>2.1396749978376678E-2</v>
      </c>
      <c r="K24" s="111">
        <f t="shared" ca="1" si="14"/>
        <v>3.675638626723654E-2</v>
      </c>
      <c r="L24" s="111">
        <f t="shared" ca="1" si="14"/>
        <v>8.3935937693069881E-2</v>
      </c>
      <c r="M24" s="112">
        <f t="shared" ca="1" si="14"/>
        <v>6.3392399511493946E-2</v>
      </c>
      <c r="N24" s="111">
        <f t="shared" ca="1" si="14"/>
        <v>2.5974545931017935E-2</v>
      </c>
      <c r="O24" s="111">
        <f t="shared" ca="1" si="14"/>
        <v>2.3502479537119449E-2</v>
      </c>
      <c r="P24" s="112">
        <f t="shared" ca="1" si="14"/>
        <v>2.4534542303957019E-2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>
        <f ca="1">+B4</f>
        <v>835771.78113699995</v>
      </c>
      <c r="C26" s="83">
        <f ca="1">+C4</f>
        <v>418239.72370500001</v>
      </c>
      <c r="D26" s="84">
        <f ca="1">+B26+C26</f>
        <v>1254011.5048420001</v>
      </c>
      <c r="E26" s="83">
        <f ca="1">+E4</f>
        <v>826609.75318899995</v>
      </c>
      <c r="F26" s="83">
        <f ca="1">+F4</f>
        <v>1623887.822809</v>
      </c>
      <c r="G26" s="84">
        <f ca="1">+E26+F26</f>
        <v>2450497.5759979999</v>
      </c>
      <c r="H26" s="83">
        <f ca="1">+H4</f>
        <v>461201.71535999997</v>
      </c>
      <c r="I26" s="83">
        <f ca="1">+I4</f>
        <v>842095.861485</v>
      </c>
      <c r="J26" s="84">
        <f ca="1">+H26+I26</f>
        <v>1303297.576845</v>
      </c>
      <c r="K26" s="83">
        <f ca="1">+K4</f>
        <v>27943.407753</v>
      </c>
      <c r="L26" s="83">
        <f ca="1">+L4</f>
        <v>35834.990124999997</v>
      </c>
      <c r="M26" s="84">
        <f ca="1">+K26+L26</f>
        <v>63778.397877999996</v>
      </c>
      <c r="N26" s="83">
        <f t="shared" ref="N26:O30" ca="1" si="15">+B26+E26+H26+K26</f>
        <v>2151526.657439</v>
      </c>
      <c r="O26" s="83">
        <f t="shared" ca="1" si="15"/>
        <v>2920058.3981240001</v>
      </c>
      <c r="P26" s="84">
        <f ca="1">+N26+O26</f>
        <v>5071585.055563</v>
      </c>
    </row>
    <row r="27" spans="1:16" x14ac:dyDescent="0.2">
      <c r="A27" s="82" t="s">
        <v>181</v>
      </c>
      <c r="B27" s="83">
        <f ca="1">+B5/2</f>
        <v>35771.632169999997</v>
      </c>
      <c r="C27" s="83">
        <f ca="1">+C5/2</f>
        <v>17006.481682500002</v>
      </c>
      <c r="D27" s="84">
        <f ca="1">+B27+C27</f>
        <v>52778.113852499999</v>
      </c>
      <c r="E27" s="83">
        <f ca="1">+E5/2</f>
        <v>359436.00926299999</v>
      </c>
      <c r="F27" s="83">
        <f ca="1">+F5/2</f>
        <v>608637.85073199996</v>
      </c>
      <c r="G27" s="84">
        <f ca="1">+E27+F27</f>
        <v>968073.85999499995</v>
      </c>
      <c r="H27" s="83">
        <f ca="1">+H5/2</f>
        <v>131255.91737449999</v>
      </c>
      <c r="I27" s="83">
        <f ca="1">+I5/2</f>
        <v>266398.45386200002</v>
      </c>
      <c r="J27" s="84">
        <f ca="1">+H27+I27</f>
        <v>397654.37123649998</v>
      </c>
      <c r="K27" s="83">
        <f ca="1">+K5/2</f>
        <v>2619.5799860000002</v>
      </c>
      <c r="L27" s="83">
        <f ca="1">+L5/2</f>
        <v>3607.7777679999999</v>
      </c>
      <c r="M27" s="84">
        <f ca="1">+K27+L27</f>
        <v>6227.3577540000006</v>
      </c>
      <c r="N27" s="83">
        <f t="shared" ca="1" si="15"/>
        <v>529083.13879349991</v>
      </c>
      <c r="O27" s="83">
        <f t="shared" ca="1" si="15"/>
        <v>895650.5640445</v>
      </c>
      <c r="P27" s="84">
        <f ca="1">+N27+O27</f>
        <v>1424733.7028379999</v>
      </c>
    </row>
    <row r="28" spans="1:16" x14ac:dyDescent="0.2">
      <c r="A28" s="82" t="s">
        <v>182</v>
      </c>
      <c r="B28" s="83">
        <f ca="1">+B6/D31</f>
        <v>4399.8474090104273</v>
      </c>
      <c r="C28" s="83">
        <f ca="1">+C6/D31</f>
        <v>2452.1739894887719</v>
      </c>
      <c r="D28" s="84">
        <f ca="1">+B28+C28</f>
        <v>6852.0213984991988</v>
      </c>
      <c r="E28" s="83">
        <f ca="1">+E6/G31</f>
        <v>146517.38708091268</v>
      </c>
      <c r="F28" s="83">
        <f ca="1">+F6/G31</f>
        <v>151306.54824057702</v>
      </c>
      <c r="G28" s="84">
        <f ca="1">+E28+F28</f>
        <v>297823.9353214897</v>
      </c>
      <c r="H28" s="83">
        <f ca="1">+H6/J31</f>
        <v>47815.32819739791</v>
      </c>
      <c r="I28" s="83">
        <f ca="1">+I6/J31</f>
        <v>66517.416397529116</v>
      </c>
      <c r="J28" s="84">
        <f ca="1">+H28+I28</f>
        <v>114332.74459492703</v>
      </c>
      <c r="K28" s="83">
        <f ca="1">+K6/M31</f>
        <v>653.79151529593992</v>
      </c>
      <c r="L28" s="83">
        <f ca="1">+L6/M31</f>
        <v>430.59671234100864</v>
      </c>
      <c r="M28" s="84">
        <f ca="1">+K28+L28</f>
        <v>1084.3882276369486</v>
      </c>
      <c r="N28" s="83">
        <f t="shared" ca="1" si="15"/>
        <v>199386.35420261696</v>
      </c>
      <c r="O28" s="83">
        <f t="shared" ca="1" si="15"/>
        <v>220706.73533993593</v>
      </c>
      <c r="P28" s="84">
        <f ca="1">+N28+O28</f>
        <v>420093.08954255289</v>
      </c>
    </row>
    <row r="29" spans="1:16" ht="13.5" thickBot="1" x14ac:dyDescent="0.25">
      <c r="A29" s="82" t="s">
        <v>183</v>
      </c>
      <c r="B29" s="83">
        <f ca="1">+B26+B27+B28</f>
        <v>875943.26071601035</v>
      </c>
      <c r="C29" s="83">
        <f ca="1">+C26+C27+C28</f>
        <v>437698.37937698874</v>
      </c>
      <c r="D29" s="84">
        <f ca="1">+B29+C29</f>
        <v>1313641.6400929992</v>
      </c>
      <c r="E29" s="83">
        <f ca="1">+E26+E27+E28</f>
        <v>1332563.1495329125</v>
      </c>
      <c r="F29" s="83">
        <f ca="1">+F26+F27+F28</f>
        <v>2383832.221781577</v>
      </c>
      <c r="G29" s="84">
        <f ca="1">+E29+F29</f>
        <v>3716395.3713144893</v>
      </c>
      <c r="H29" s="83">
        <f ca="1">+H26+H27+H28</f>
        <v>640272.96093189786</v>
      </c>
      <c r="I29" s="83">
        <f ca="1">+I26+I27+I28</f>
        <v>1175011.7317445292</v>
      </c>
      <c r="J29" s="84">
        <f ca="1">+H29+I29</f>
        <v>1815284.6926764271</v>
      </c>
      <c r="K29" s="83">
        <f ca="1">+K26+K27+K28</f>
        <v>31216.77925429594</v>
      </c>
      <c r="L29" s="83">
        <f ca="1">+L26+L27+L28</f>
        <v>39873.364605341005</v>
      </c>
      <c r="M29" s="84">
        <f ca="1">+K29+L29</f>
        <v>71090.143859636941</v>
      </c>
      <c r="N29" s="83">
        <f t="shared" ca="1" si="15"/>
        <v>2879996.1504351171</v>
      </c>
      <c r="O29" s="83">
        <f t="shared" ca="1" si="15"/>
        <v>4036415.6975084362</v>
      </c>
      <c r="P29" s="90">
        <f ca="1">+N29+O29</f>
        <v>6916411.8479435537</v>
      </c>
    </row>
    <row r="30" spans="1:16" ht="13.5" thickBot="1" x14ac:dyDescent="0.25">
      <c r="A30" s="75" t="s">
        <v>179</v>
      </c>
      <c r="B30" s="73">
        <f ca="1">+INDIRECT("'MS_Statistics'!D2")+INDIRECT("'MS_Statistics'!D3")+INDIRECT("'MS_Statistics'!D4")</f>
        <v>2471</v>
      </c>
      <c r="C30" s="73">
        <f ca="1">+INDIRECT("'MS_Statistics'!D13")+INDIRECT("'MS_Statistics'!D14")+INDIRECT("'MS_Statistics'!D15")</f>
        <v>1340.9999990000001</v>
      </c>
      <c r="D30" s="76">
        <f ca="1">+B30+C30</f>
        <v>3811.9999990000001</v>
      </c>
      <c r="E30" s="73">
        <f ca="1">+INDIRECT("'MS_Statistics'!D24")+INDIRECT("'MS_Statistics'!D25")+INDIRECT("'MS_Statistics'!D26")</f>
        <v>133254</v>
      </c>
      <c r="F30" s="73">
        <f ca="1">+INDIRECT("'MS_Statistics'!D35")+INDIRECT("'MS_Statistics'!D36")+INDIRECT("'MS_Statistics'!D37")</f>
        <v>208827</v>
      </c>
      <c r="G30" s="76">
        <f ca="1">+E30+F30</f>
        <v>342081</v>
      </c>
      <c r="H30" s="73">
        <f ca="1">+INDIRECT("'MS_Statistics'!D46")+INDIRECT("'MS_Statistics'!D47")+INDIRECT("'MS_Statistics'!D48")</f>
        <v>98336.000001000008</v>
      </c>
      <c r="I30" s="73">
        <f ca="1">+INDIRECT("'MS_Statistics'!D57")+INDIRECT("'MS_Statistics'!D58")+INDIRECT("'MS_Statistics'!D59")</f>
        <v>187493</v>
      </c>
      <c r="J30" s="76">
        <f ca="1">+H30+I30</f>
        <v>285829.00000100001</v>
      </c>
      <c r="K30" s="73">
        <f ca="1">+INDIRECT("'MS_Statistics'!D68")+INDIRECT("'MS_Statistics'!D69")+INDIRECT("'MS_Statistics'!D70")</f>
        <v>170</v>
      </c>
      <c r="L30" s="73">
        <f ca="1">+INDIRECT("'MS_Statistics'!D79")+INDIRECT("'MS_Statistics'!D80")+INDIRECT("'MS_Statistics'!D81")</f>
        <v>195.999999</v>
      </c>
      <c r="M30" s="76">
        <f ca="1">+K30+L30</f>
        <v>365.999999</v>
      </c>
      <c r="N30" s="73">
        <f t="shared" ca="1" si="15"/>
        <v>234231.00000100001</v>
      </c>
      <c r="O30" s="73">
        <f t="shared" ca="1" si="15"/>
        <v>397856.99999799998</v>
      </c>
      <c r="P30" s="79">
        <f ca="1">+N30+O30</f>
        <v>632087.99999899999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2" t="s">
        <v>360</v>
      </c>
      <c r="B32" s="512"/>
      <c r="C32" s="512"/>
      <c r="D32" s="512"/>
      <c r="E32" s="512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3" t="s">
        <v>46</v>
      </c>
      <c r="B3" s="181" t="s">
        <v>87</v>
      </c>
      <c r="C3" s="374">
        <f ca="1">INDIRECT("'OD_Statistics'!C2")</f>
        <v>1130955.9613020001</v>
      </c>
      <c r="D3" s="373">
        <f ca="1">INDIRECT("'OD_Statistics'!D2")</f>
        <v>57780.788235</v>
      </c>
      <c r="E3" s="379">
        <f ca="1">INDIRECT("'AvgTripLength'!C1")</f>
        <v>10.967620999999999</v>
      </c>
      <c r="F3" s="379">
        <f ca="1">INDIRECT("'AvgTripLength'!C2")</f>
        <v>19.437294999999999</v>
      </c>
      <c r="G3" s="382">
        <f ca="1">IF(E3&gt;0,E3/(F3/60),0)</f>
        <v>33.855392944337162</v>
      </c>
    </row>
    <row r="4" spans="1:7" x14ac:dyDescent="0.2">
      <c r="A4" s="514"/>
      <c r="B4" s="174" t="s">
        <v>113</v>
      </c>
      <c r="C4" s="48">
        <f ca="1">INDIRECT("'OD_Statistics'!C3")</f>
        <v>268561.68636300002</v>
      </c>
      <c r="D4" s="49">
        <f ca="1">INDIRECT("'OD_Statistics'!D3")</f>
        <v>18625.827765999999</v>
      </c>
      <c r="E4" s="380">
        <f ca="1">INDIRECT("'AvgTripLength'!C3")</f>
        <v>8.0167319999999993</v>
      </c>
      <c r="F4" s="380">
        <f ca="1">INDIRECT("'AvgTripLength'!C4")</f>
        <v>16.175279</v>
      </c>
      <c r="G4" s="324">
        <f ca="1">IF(E4&gt;0,E4/(F4/60),0)</f>
        <v>29.73697826170417</v>
      </c>
    </row>
    <row r="5" spans="1:7" x14ac:dyDescent="0.2">
      <c r="A5" s="514"/>
      <c r="B5" s="173" t="s">
        <v>112</v>
      </c>
      <c r="C5" s="56">
        <f ca="1">INDIRECT("'OD_Statistics'!C4")</f>
        <v>98157.938834</v>
      </c>
      <c r="D5" s="57">
        <f ca="1">INDIRECT("'OD_Statistics'!D4")</f>
        <v>6944.6092699999999</v>
      </c>
      <c r="E5" s="381">
        <f ca="1">INDIRECT("'AvgTripLength'!C5")</f>
        <v>7.6276820000000001</v>
      </c>
      <c r="F5" s="381">
        <f ca="1">INDIRECT("'AvgTripLength'!C6")</f>
        <v>15.819573999999999</v>
      </c>
      <c r="G5" s="323">
        <f t="shared" ref="G5:G12" ca="1" si="0">IF(E5&gt;0,E5/(F5/60),0)</f>
        <v>28.93004072043912</v>
      </c>
    </row>
    <row r="6" spans="1:7" x14ac:dyDescent="0.2">
      <c r="A6" s="514"/>
      <c r="B6" s="174" t="s">
        <v>55</v>
      </c>
      <c r="C6" s="48">
        <f ca="1">INDIRECT("'OD_Statistics'!C5")</f>
        <v>228229.621453</v>
      </c>
      <c r="D6" s="49">
        <f ca="1">INDIRECT("'OD_Statistics'!D5")</f>
        <v>2877.5564869999998</v>
      </c>
      <c r="E6" s="380">
        <f ca="1">INDIRECT("'AvgTripLength'!C7")</f>
        <v>9.0032990000000002</v>
      </c>
      <c r="F6" s="380">
        <f ca="1">INDIRECT("'AvgTripLength'!C8")</f>
        <v>18.313901000000001</v>
      </c>
      <c r="G6" s="324">
        <f t="shared" ca="1" si="0"/>
        <v>29.496606976307234</v>
      </c>
    </row>
    <row r="7" spans="1:7" x14ac:dyDescent="0.2">
      <c r="A7" s="514"/>
      <c r="B7" s="173" t="s">
        <v>56</v>
      </c>
      <c r="C7" s="56">
        <f ca="1">INDIRECT("'OD_Statistics'!C6")</f>
        <v>91472.489170000001</v>
      </c>
      <c r="D7" s="57">
        <f ca="1">INDIRECT("'OD_Statistics'!D6")</f>
        <v>1090.217946</v>
      </c>
      <c r="E7" s="381">
        <f ca="1">INDIRECT("'AvgTripLength'!C9")</f>
        <v>9.6882579999999994</v>
      </c>
      <c r="F7" s="381">
        <f ca="1">INDIRECT("'AvgTripLength'!C10")</f>
        <v>18.622138</v>
      </c>
      <c r="G7" s="323">
        <f t="shared" ca="1" si="0"/>
        <v>31.215292250546099</v>
      </c>
    </row>
    <row r="8" spans="1:7" x14ac:dyDescent="0.2">
      <c r="A8" s="514"/>
      <c r="B8" s="174" t="s">
        <v>57</v>
      </c>
      <c r="C8" s="48">
        <f ca="1">INDIRECT("'OD_Statistics'!C7")</f>
        <v>40910.474113999997</v>
      </c>
      <c r="D8" s="49">
        <f ca="1">INDIRECT("'OD_Statistics'!D7")</f>
        <v>245.041766</v>
      </c>
      <c r="E8" s="380">
        <f ca="1">INDIRECT("'AvgTripLength'!C11")</f>
        <v>24.369187</v>
      </c>
      <c r="F8" s="380">
        <f ca="1">INDIRECT("'AvgTripLength'!C12")</f>
        <v>32.190984999999998</v>
      </c>
      <c r="G8" s="324">
        <f t="shared" ca="1" si="0"/>
        <v>45.421139489829223</v>
      </c>
    </row>
    <row r="9" spans="1:7" ht="15" customHeight="1" x14ac:dyDescent="0.2">
      <c r="A9" s="514"/>
      <c r="B9" s="173" t="s">
        <v>238</v>
      </c>
      <c r="C9" s="56">
        <f ca="1">INDIRECT("'OD_Statistics'!C8")</f>
        <v>452.03553199999999</v>
      </c>
      <c r="D9" s="57">
        <f ca="1">INDIRECT("'OD_Statistics'!D8")</f>
        <v>0</v>
      </c>
      <c r="E9" s="381">
        <f ca="1">INDIRECT("'AvgTripLength'!C13")</f>
        <v>24.174786000000001</v>
      </c>
      <c r="F9" s="381">
        <f ca="1">INDIRECT("'AvgTripLength'!C14")</f>
        <v>34.129967999999998</v>
      </c>
      <c r="G9" s="323">
        <f t="shared" ca="1" si="0"/>
        <v>42.498931144617551</v>
      </c>
    </row>
    <row r="10" spans="1:7" ht="15" customHeight="1" x14ac:dyDescent="0.2">
      <c r="A10" s="514"/>
      <c r="B10" s="174" t="s">
        <v>239</v>
      </c>
      <c r="C10" s="48">
        <f ca="1">INDIRECT("'OD_Statistics'!C9")</f>
        <v>59.064069000000003</v>
      </c>
      <c r="D10" s="49">
        <f ca="1">INDIRECT("'OD_Statistics'!D9")</f>
        <v>0</v>
      </c>
      <c r="E10" s="380">
        <f ca="1">INDIRECT("'AvgTripLength'!C15")</f>
        <v>21.548241999999998</v>
      </c>
      <c r="F10" s="380">
        <f ca="1">INDIRECT("'AvgTripLength'!C16")</f>
        <v>31.670966</v>
      </c>
      <c r="G10" s="324">
        <f t="shared" ca="1" si="0"/>
        <v>40.822705565722245</v>
      </c>
    </row>
    <row r="11" spans="1:7" ht="15" customHeight="1" x14ac:dyDescent="0.2">
      <c r="A11" s="514"/>
      <c r="B11" s="173" t="s">
        <v>275</v>
      </c>
      <c r="C11" s="56">
        <f ca="1">INDIRECT("'OD_Statistics'!C10")</f>
        <v>20.134098000000002</v>
      </c>
      <c r="D11" s="57">
        <f ca="1">INDIRECT("'OD_Statistics'!D10")</f>
        <v>0</v>
      </c>
      <c r="E11" s="381">
        <f ca="1">INDIRECT("'AvgTripLength'!C17")</f>
        <v>21.010207999999999</v>
      </c>
      <c r="F11" s="381">
        <f ca="1">INDIRECT("'AvgTripLength'!C18")</f>
        <v>31.118113999999998</v>
      </c>
      <c r="G11" s="323">
        <f t="shared" ca="1" si="0"/>
        <v>40.510568217598276</v>
      </c>
    </row>
    <row r="12" spans="1:7" ht="15" customHeight="1" x14ac:dyDescent="0.2">
      <c r="A12" s="515"/>
      <c r="B12" s="372" t="s">
        <v>240</v>
      </c>
      <c r="C12" s="375">
        <f ca="1">INDIRECT("'OD_Statistics'!C11")</f>
        <v>99.718190000000007</v>
      </c>
      <c r="D12" s="68">
        <f ca="1">INDIRECT("'OD_Statistics'!D11")</f>
        <v>0</v>
      </c>
      <c r="E12" s="380">
        <f ca="1">INDIRECT("'AvgTripLength'!C19")</f>
        <v>19.759716000000001</v>
      </c>
      <c r="F12" s="380">
        <f ca="1">INDIRECT("'AvgTripLength'!C20")</f>
        <v>29.879270999999999</v>
      </c>
      <c r="G12" s="324">
        <f t="shared" ca="1" si="0"/>
        <v>39.679112653049671</v>
      </c>
    </row>
    <row r="13" spans="1:7" x14ac:dyDescent="0.2">
      <c r="A13" s="36"/>
      <c r="B13" s="371" t="s">
        <v>75</v>
      </c>
      <c r="C13" s="376">
        <f ca="1">SUM(C3:C12)</f>
        <v>1858919.1231249999</v>
      </c>
      <c r="D13" s="376">
        <f ca="1">SUM(D3:D12)</f>
        <v>87564.041469999996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3" t="s">
        <v>44</v>
      </c>
      <c r="B15" s="181" t="s">
        <v>87</v>
      </c>
      <c r="C15" s="374">
        <f ca="1">INDIRECT("'OD_Statistics'!C12")</f>
        <v>1286615.090637</v>
      </c>
      <c r="D15" s="373">
        <f ca="1">INDIRECT("'OD_Statistics'!D12")</f>
        <v>69536.782795000006</v>
      </c>
      <c r="E15" s="379">
        <f ca="1">INDIRECT("'AvgTripLength'!C21")</f>
        <v>10.289828</v>
      </c>
      <c r="F15" s="379">
        <f ca="1">INDIRECT("'AvgTripLength'!C22")</f>
        <v>18.846350999999999</v>
      </c>
      <c r="G15" s="382">
        <f ca="1">IF(E15&gt;0,E15/(F15/60),0)</f>
        <v>32.759109707762534</v>
      </c>
    </row>
    <row r="16" spans="1:7" x14ac:dyDescent="0.2">
      <c r="A16" s="514"/>
      <c r="B16" s="174" t="s">
        <v>113</v>
      </c>
      <c r="C16" s="48">
        <f ca="1">INDIRECT("'OD_Statistics'!C13")</f>
        <v>324471.25085900002</v>
      </c>
      <c r="D16" s="49">
        <f ca="1">INDIRECT("'OD_Statistics'!D13")</f>
        <v>23044.464317000002</v>
      </c>
      <c r="E16" s="380">
        <f ca="1">INDIRECT("'AvgTripLength'!C23")</f>
        <v>7.5483650000000004</v>
      </c>
      <c r="F16" s="380">
        <f ca="1">INDIRECT("'AvgTripLength'!C24")</f>
        <v>15.819254000000001</v>
      </c>
      <c r="G16" s="324">
        <f ca="1">IF(E16&gt;0,E16/(F16/60),0)</f>
        <v>28.629788737193298</v>
      </c>
    </row>
    <row r="17" spans="1:7" x14ac:dyDescent="0.2">
      <c r="A17" s="514"/>
      <c r="B17" s="173" t="s">
        <v>112</v>
      </c>
      <c r="C17" s="56">
        <f ca="1">INDIRECT("'OD_Statistics'!C14")</f>
        <v>120429.070781</v>
      </c>
      <c r="D17" s="57">
        <f ca="1">INDIRECT("'OD_Statistics'!D14")</f>
        <v>8602.0061829999995</v>
      </c>
      <c r="E17" s="381">
        <f ca="1">INDIRECT("'AvgTripLength'!C25")</f>
        <v>7.2647000000000004</v>
      </c>
      <c r="F17" s="381">
        <f ca="1">INDIRECT("'AvgTripLength'!C26")</f>
        <v>15.558840999999999</v>
      </c>
      <c r="G17" s="323">
        <f t="shared" ref="G17:G24" ca="1" si="1">IF(E17&gt;0,E17/(F17/60),0)</f>
        <v>28.015068731661955</v>
      </c>
    </row>
    <row r="18" spans="1:7" x14ac:dyDescent="0.2">
      <c r="A18" s="514"/>
      <c r="B18" s="174" t="s">
        <v>55</v>
      </c>
      <c r="C18" s="48">
        <f ca="1">INDIRECT("'OD_Statistics'!C15")</f>
        <v>228077.11827599999</v>
      </c>
      <c r="D18" s="49">
        <f ca="1">INDIRECT("'OD_Statistics'!D15")</f>
        <v>2877.5564869999998</v>
      </c>
      <c r="E18" s="380">
        <f ca="1">INDIRECT("'AvgTripLength'!C27")</f>
        <v>8.9932929999999995</v>
      </c>
      <c r="F18" s="380">
        <f ca="1">INDIRECT("'AvgTripLength'!C28")</f>
        <v>18.304074</v>
      </c>
      <c r="G18" s="324">
        <f t="shared" ca="1" si="1"/>
        <v>29.479643712104746</v>
      </c>
    </row>
    <row r="19" spans="1:7" x14ac:dyDescent="0.2">
      <c r="A19" s="514"/>
      <c r="B19" s="173" t="s">
        <v>56</v>
      </c>
      <c r="C19" s="56">
        <f ca="1">INDIRECT("'OD_Statistics'!C16")</f>
        <v>91472.489170000001</v>
      </c>
      <c r="D19" s="57">
        <f ca="1">INDIRECT("'OD_Statistics'!D16")</f>
        <v>1090.217946</v>
      </c>
      <c r="E19" s="381">
        <f ca="1">INDIRECT("'AvgTripLength'!C29")</f>
        <v>9.6882579999999994</v>
      </c>
      <c r="F19" s="381">
        <f ca="1">INDIRECT("'AvgTripLength'!C30")</f>
        <v>18.622138</v>
      </c>
      <c r="G19" s="323">
        <f t="shared" ca="1" si="1"/>
        <v>31.215292250546099</v>
      </c>
    </row>
    <row r="20" spans="1:7" x14ac:dyDescent="0.2">
      <c r="A20" s="514"/>
      <c r="B20" s="174" t="s">
        <v>57</v>
      </c>
      <c r="C20" s="48">
        <f ca="1">INDIRECT("'OD_Statistics'!C17")</f>
        <v>40910.474113999997</v>
      </c>
      <c r="D20" s="49">
        <f ca="1">INDIRECT("'OD_Statistics'!D17")</f>
        <v>245.041766</v>
      </c>
      <c r="E20" s="380">
        <f ca="1">INDIRECT("'AvgTripLength'!C31")</f>
        <v>24.369187</v>
      </c>
      <c r="F20" s="380">
        <f ca="1">INDIRECT("'AvgTripLength'!C32")</f>
        <v>32.190984999999998</v>
      </c>
      <c r="G20" s="324">
        <f t="shared" ca="1" si="1"/>
        <v>45.421139489829223</v>
      </c>
    </row>
    <row r="21" spans="1:7" x14ac:dyDescent="0.2">
      <c r="A21" s="514"/>
      <c r="B21" s="173" t="s">
        <v>238</v>
      </c>
      <c r="C21" s="56">
        <f ca="1">INDIRECT("'OD_Statistics'!C18")</f>
        <v>1379.569911</v>
      </c>
      <c r="D21" s="57">
        <f ca="1">INDIRECT("'OD_Statistics'!D18")</f>
        <v>0</v>
      </c>
      <c r="E21" s="381">
        <f ca="1">INDIRECT("'AvgTripLength'!C33")</f>
        <v>25.576066000000001</v>
      </c>
      <c r="F21" s="381">
        <f ca="1">INDIRECT("'AvgTripLength'!C34")</f>
        <v>35.206966000000001</v>
      </c>
      <c r="G21" s="323">
        <f t="shared" ca="1" si="1"/>
        <v>43.586941288834709</v>
      </c>
    </row>
    <row r="22" spans="1:7" x14ac:dyDescent="0.2">
      <c r="A22" s="514"/>
      <c r="B22" s="174" t="s">
        <v>239</v>
      </c>
      <c r="C22" s="48">
        <f ca="1">INDIRECT("'OD_Statistics'!C19")</f>
        <v>180.68141600000001</v>
      </c>
      <c r="D22" s="49">
        <f ca="1">INDIRECT("'OD_Statistics'!D19")</f>
        <v>0</v>
      </c>
      <c r="E22" s="380">
        <f ca="1">INDIRECT("'AvgTripLength'!C35")</f>
        <v>21.741648999999999</v>
      </c>
      <c r="F22" s="380">
        <f ca="1">INDIRECT("'AvgTripLength'!C36")</f>
        <v>31.629244</v>
      </c>
      <c r="G22" s="324">
        <f t="shared" ca="1" si="1"/>
        <v>41.243443567604714</v>
      </c>
    </row>
    <row r="23" spans="1:7" x14ac:dyDescent="0.2">
      <c r="A23" s="514"/>
      <c r="B23" s="173" t="s">
        <v>275</v>
      </c>
      <c r="C23" s="56">
        <f ca="1">INDIRECT("'OD_Statistics'!C20")</f>
        <v>62.103557000000002</v>
      </c>
      <c r="D23" s="57">
        <f ca="1">INDIRECT("'OD_Statistics'!D20")</f>
        <v>0</v>
      </c>
      <c r="E23" s="381">
        <f ca="1">INDIRECT("'AvgTripLength'!C37")</f>
        <v>20.682687999999999</v>
      </c>
      <c r="F23" s="381">
        <f ca="1">INDIRECT("'AvgTripLength'!C38")</f>
        <v>30.611991</v>
      </c>
      <c r="G23" s="323">
        <f t="shared" ca="1" si="1"/>
        <v>40.538404705528627</v>
      </c>
    </row>
    <row r="24" spans="1:7" x14ac:dyDescent="0.2">
      <c r="A24" s="515"/>
      <c r="B24" s="372" t="s">
        <v>240</v>
      </c>
      <c r="C24" s="375">
        <f ca="1">INDIRECT("'OD_Statistics'!C21")</f>
        <v>252.221371</v>
      </c>
      <c r="D24" s="68">
        <f ca="1">INDIRECT("'OD_Statistics'!D21")</f>
        <v>0</v>
      </c>
      <c r="E24" s="380">
        <f ca="1">INDIRECT("'AvgTripLength'!C39")</f>
        <v>22.304034999999999</v>
      </c>
      <c r="F24" s="380">
        <f ca="1">INDIRECT("'AvgTripLength'!C40")</f>
        <v>31.772483999999999</v>
      </c>
      <c r="G24" s="324">
        <f t="shared" ca="1" si="1"/>
        <v>42.119530219922375</v>
      </c>
    </row>
    <row r="25" spans="1:7" x14ac:dyDescent="0.2">
      <c r="A25" s="36"/>
      <c r="B25" s="371" t="s">
        <v>75</v>
      </c>
      <c r="C25" s="376">
        <f ca="1">SUM(C15:C24)</f>
        <v>2093850.0700920001</v>
      </c>
      <c r="D25" s="376">
        <f ca="1">SUM(D15:D24)</f>
        <v>105396.06949400001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3" t="s">
        <v>45</v>
      </c>
      <c r="B27" s="181" t="s">
        <v>87</v>
      </c>
      <c r="C27" s="374">
        <f ca="1">INDIRECT("'OD_Statistics'!C22")</f>
        <v>2161894.364906</v>
      </c>
      <c r="D27" s="374">
        <f ca="1">INDIRECT("'OD_Statistics'!D22")</f>
        <v>170647.42580600001</v>
      </c>
      <c r="E27" s="379">
        <f ca="1">INDIRECT("'AvgTripLength'!C41")</f>
        <v>7.3516450000000004</v>
      </c>
      <c r="F27" s="379">
        <f ca="1">INDIRECT("'AvgTripLength'!C42")</f>
        <v>15.567788999999999</v>
      </c>
      <c r="G27" s="382">
        <f ca="1">IF(E27&gt;0,E27/(F27/60),0)</f>
        <v>28.334062081648206</v>
      </c>
    </row>
    <row r="28" spans="1:7" x14ac:dyDescent="0.2">
      <c r="A28" s="514"/>
      <c r="B28" s="174" t="s">
        <v>113</v>
      </c>
      <c r="C28" s="48">
        <f ca="1">INDIRECT("'OD_Statistics'!C23")</f>
        <v>686091.778452</v>
      </c>
      <c r="D28" s="48">
        <f ca="1">INDIRECT("'OD_Statistics'!D23")</f>
        <v>54655.550630999998</v>
      </c>
      <c r="E28" s="380">
        <f ca="1">INDIRECT("'AvgTripLength'!C43")</f>
        <v>6.5075180000000001</v>
      </c>
      <c r="F28" s="380">
        <f ca="1">INDIRECT("'AvgTripLength'!C44")</f>
        <v>14.667111999999999</v>
      </c>
      <c r="G28" s="324">
        <f ca="1">IF(E28&gt;0,E28/(F28/60),0)</f>
        <v>26.620856239456003</v>
      </c>
    </row>
    <row r="29" spans="1:7" x14ac:dyDescent="0.2">
      <c r="A29" s="514"/>
      <c r="B29" s="173" t="s">
        <v>112</v>
      </c>
      <c r="C29" s="56">
        <f ca="1">INDIRECT("'OD_Statistics'!C24")</f>
        <v>173426.97661499999</v>
      </c>
      <c r="D29" s="56">
        <f ca="1">INDIRECT("'OD_Statistics'!D24")</f>
        <v>13622.054378000001</v>
      </c>
      <c r="E29" s="381">
        <f ca="1">INDIRECT("'AvgTripLength'!C45")</f>
        <v>6.7899070000000004</v>
      </c>
      <c r="F29" s="381">
        <f ca="1">INDIRECT("'AvgTripLength'!C46")</f>
        <v>14.902462999999999</v>
      </c>
      <c r="G29" s="323">
        <f t="shared" ref="G29:G35" ca="1" si="2">IF(E29&gt;0,E29/(F29/60),0)</f>
        <v>27.337388457196642</v>
      </c>
    </row>
    <row r="30" spans="1:7" x14ac:dyDescent="0.2">
      <c r="A30" s="514"/>
      <c r="B30" s="174" t="s">
        <v>55</v>
      </c>
      <c r="C30" s="48">
        <f ca="1">INDIRECT("'OD_Statistics'!C25")</f>
        <v>273995.20760600001</v>
      </c>
      <c r="D30" s="48">
        <f ca="1">INDIRECT("'OD_Statistics'!D25")</f>
        <v>3453.0677909999999</v>
      </c>
      <c r="E30" s="380">
        <f ca="1">INDIRECT("'AvgTripLength'!C47")</f>
        <v>9.0079960000000003</v>
      </c>
      <c r="F30" s="380">
        <f ca="1">INDIRECT("'AvgTripLength'!C48")</f>
        <v>18.318951999999999</v>
      </c>
      <c r="G30" s="324">
        <f t="shared" ca="1" si="2"/>
        <v>29.503858080964459</v>
      </c>
    </row>
    <row r="31" spans="1:7" x14ac:dyDescent="0.2">
      <c r="A31" s="514"/>
      <c r="B31" s="173" t="s">
        <v>56</v>
      </c>
      <c r="C31" s="56">
        <f ca="1">INDIRECT("'OD_Statistics'!C26")</f>
        <v>109766.987004</v>
      </c>
      <c r="D31" s="56">
        <f ca="1">INDIRECT("'OD_Statistics'!D26")</f>
        <v>1308.2615330000001</v>
      </c>
      <c r="E31" s="381">
        <f ca="1">INDIRECT("'AvgTripLength'!C49")</f>
        <v>9.6882579999999994</v>
      </c>
      <c r="F31" s="381">
        <f ca="1">INDIRECT("'AvgTripLength'!C50")</f>
        <v>18.622138</v>
      </c>
      <c r="G31" s="323">
        <f t="shared" ca="1" si="2"/>
        <v>31.215292250546099</v>
      </c>
    </row>
    <row r="32" spans="1:7" x14ac:dyDescent="0.2">
      <c r="A32" s="514"/>
      <c r="B32" s="174" t="s">
        <v>57</v>
      </c>
      <c r="C32" s="48">
        <f ca="1">INDIRECT("'OD_Statistics'!C27")</f>
        <v>49092.568938999997</v>
      </c>
      <c r="D32" s="48">
        <f ca="1">INDIRECT("'OD_Statistics'!D27")</f>
        <v>294.05012099999999</v>
      </c>
      <c r="E32" s="380">
        <f ca="1">INDIRECT("'AvgTripLength'!C51")</f>
        <v>24.369187</v>
      </c>
      <c r="F32" s="380">
        <f ca="1">INDIRECT("'AvgTripLength'!C52")</f>
        <v>32.190984999999998</v>
      </c>
      <c r="G32" s="324">
        <f t="shared" ca="1" si="2"/>
        <v>45.421139489829223</v>
      </c>
    </row>
    <row r="33" spans="1:7" x14ac:dyDescent="0.2">
      <c r="A33" s="514"/>
      <c r="B33" s="173" t="s">
        <v>238</v>
      </c>
      <c r="C33" s="56">
        <f ca="1">INDIRECT("'OD_Statistics'!C28")</f>
        <v>0</v>
      </c>
      <c r="D33" s="56">
        <f ca="1">INDIRECT("'OD_Statistics'!D28")</f>
        <v>0</v>
      </c>
      <c r="E33" s="381">
        <f ca="1">INDIRECT("'AvgTripLength'!C53")</f>
        <v>0</v>
      </c>
      <c r="F33" s="381">
        <f ca="1">INDIRECT("'AvgTripLength'!C54")</f>
        <v>0</v>
      </c>
      <c r="G33" s="323">
        <f t="shared" ca="1" si="2"/>
        <v>0</v>
      </c>
    </row>
    <row r="34" spans="1:7" x14ac:dyDescent="0.2">
      <c r="A34" s="514"/>
      <c r="B34" s="174" t="s">
        <v>239</v>
      </c>
      <c r="C34" s="48">
        <f ca="1">INDIRECT("'OD_Statistics'!C29")</f>
        <v>0</v>
      </c>
      <c r="D34" s="48">
        <f ca="1">INDIRECT("'OD_Statistics'!D29")</f>
        <v>0</v>
      </c>
      <c r="E34" s="380">
        <f ca="1">INDIRECT("'AvgTripLength'!C55")</f>
        <v>0</v>
      </c>
      <c r="F34" s="380">
        <f ca="1">INDIRECT("'AvgTripLength'!C56")</f>
        <v>0</v>
      </c>
      <c r="G34" s="324">
        <f t="shared" ca="1" si="2"/>
        <v>0</v>
      </c>
    </row>
    <row r="35" spans="1:7" x14ac:dyDescent="0.2">
      <c r="A35" s="514"/>
      <c r="B35" s="173" t="s">
        <v>275</v>
      </c>
      <c r="C35" s="56">
        <f ca="1">INDIRECT("'OD_Statistics'!C30")</f>
        <v>0</v>
      </c>
      <c r="D35" s="56">
        <f ca="1">INDIRECT("'OD_Statistics'!D30")</f>
        <v>0</v>
      </c>
      <c r="E35" s="381">
        <f ca="1">INDIRECT("'AvgTripLength'!C57")</f>
        <v>0</v>
      </c>
      <c r="F35" s="381">
        <f ca="1">INDIRECT("'AvgTripLength'!C58")</f>
        <v>0</v>
      </c>
      <c r="G35" s="323">
        <f t="shared" ca="1" si="2"/>
        <v>0</v>
      </c>
    </row>
    <row r="36" spans="1:7" x14ac:dyDescent="0.2">
      <c r="A36" s="515"/>
      <c r="B36" s="372" t="s">
        <v>240</v>
      </c>
      <c r="C36" s="375">
        <f ca="1">INDIRECT("'OD_Statistics'!C31")</f>
        <v>0</v>
      </c>
      <c r="D36" s="375">
        <f ca="1">INDIRECT("'OD_Statistics'!D31")</f>
        <v>0</v>
      </c>
      <c r="E36" s="380">
        <f ca="1">INDIRECT("'AvgTripLength'!C59")</f>
        <v>0</v>
      </c>
      <c r="F36" s="380">
        <f ca="1">INDIRECT("'AvgTripLength'!C60")</f>
        <v>0</v>
      </c>
      <c r="G36" s="324">
        <f t="shared" ref="G36" ca="1" si="3">IF(E36&gt;0,E36/(F36/60),0)</f>
        <v>0</v>
      </c>
    </row>
    <row r="37" spans="1:7" x14ac:dyDescent="0.2">
      <c r="A37" s="36"/>
      <c r="B37" s="371" t="s">
        <v>75</v>
      </c>
      <c r="C37" s="376">
        <f ca="1">SUM(C27:C36)</f>
        <v>3454267.8835219997</v>
      </c>
      <c r="D37" s="376">
        <f ca="1">SUM(D27:D36)</f>
        <v>243980.41026000003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3" t="s">
        <v>43</v>
      </c>
      <c r="B39" s="181" t="s">
        <v>87</v>
      </c>
      <c r="C39" s="374">
        <f ca="1">INDIRECT("'OD_Statistics'!C32")</f>
        <v>998573.03281600005</v>
      </c>
      <c r="D39" s="374">
        <f ca="1">INDIRECT("'OD_Statistics'!D32")</f>
        <v>54442.925953999998</v>
      </c>
      <c r="E39" s="379">
        <f ca="1">INDIRECT("'AvgTripLength'!C61")</f>
        <v>9.4073869999999999</v>
      </c>
      <c r="F39" s="379">
        <f ca="1">INDIRECT("'AvgTripLength'!C62")</f>
        <v>17.782973999999999</v>
      </c>
      <c r="G39" s="382">
        <f ca="1">IF(E39&gt;0,E39/(F39/60),0)</f>
        <v>31.74065372867328</v>
      </c>
    </row>
    <row r="40" spans="1:7" x14ac:dyDescent="0.2">
      <c r="A40" s="514"/>
      <c r="B40" s="174" t="s">
        <v>113</v>
      </c>
      <c r="C40" s="48">
        <f ca="1">INDIRECT("'OD_Statistics'!C33")</f>
        <v>279438.63609699998</v>
      </c>
      <c r="D40" s="48">
        <f ca="1">INDIRECT("'OD_Statistics'!D33")</f>
        <v>18024.253497000002</v>
      </c>
      <c r="E40" s="380">
        <f ca="1">INDIRECT("'AvgTripLength'!C63")</f>
        <v>7.2958069999999999</v>
      </c>
      <c r="F40" s="380">
        <f ca="1">INDIRECT("'AvgTripLength'!C64")</f>
        <v>15.480969999999999</v>
      </c>
      <c r="G40" s="324">
        <f ca="1">IF(E40&gt;0,E40/(F40/60),0)</f>
        <v>28.276549854434187</v>
      </c>
    </row>
    <row r="41" spans="1:7" x14ac:dyDescent="0.2">
      <c r="A41" s="514"/>
      <c r="B41" s="173" t="s">
        <v>112</v>
      </c>
      <c r="C41" s="56">
        <f ca="1">INDIRECT("'OD_Statistics'!C34")</f>
        <v>69814.345386999994</v>
      </c>
      <c r="D41" s="56">
        <f ca="1">INDIRECT("'OD_Statistics'!D34")</f>
        <v>4540.2759859999996</v>
      </c>
      <c r="E41" s="381">
        <f ca="1">INDIRECT("'AvgTripLength'!C65")</f>
        <v>7.587885</v>
      </c>
      <c r="F41" s="381">
        <f ca="1">INDIRECT("'AvgTripLength'!C66")</f>
        <v>15.717509</v>
      </c>
      <c r="G41" s="323">
        <f t="shared" ref="G41:G48" ca="1" si="4">IF(E41&gt;0,E41/(F41/60),0)</f>
        <v>28.965983095667386</v>
      </c>
    </row>
    <row r="42" spans="1:7" x14ac:dyDescent="0.2">
      <c r="A42" s="514"/>
      <c r="B42" s="174" t="s">
        <v>55</v>
      </c>
      <c r="C42" s="48">
        <f ca="1">INDIRECT("'OD_Statistics'!C35")</f>
        <v>182663.471735</v>
      </c>
      <c r="D42" s="48">
        <f ca="1">INDIRECT("'OD_Statistics'!D35")</f>
        <v>2302.045192</v>
      </c>
      <c r="E42" s="380">
        <f ca="1">INDIRECT("'AvgTripLength'!C67")</f>
        <v>9.0079960000000003</v>
      </c>
      <c r="F42" s="380">
        <f ca="1">INDIRECT("'AvgTripLength'!C68")</f>
        <v>18.318951999999999</v>
      </c>
      <c r="G42" s="324">
        <f t="shared" ca="1" si="4"/>
        <v>29.503858080964459</v>
      </c>
    </row>
    <row r="43" spans="1:7" x14ac:dyDescent="0.2">
      <c r="A43" s="514"/>
      <c r="B43" s="173" t="s">
        <v>56</v>
      </c>
      <c r="C43" s="56">
        <f ca="1">INDIRECT("'OD_Statistics'!C36")</f>
        <v>73177.991334999999</v>
      </c>
      <c r="D43" s="56">
        <f ca="1">INDIRECT("'OD_Statistics'!D36")</f>
        <v>872.17435799999998</v>
      </c>
      <c r="E43" s="381">
        <f ca="1">INDIRECT("'AvgTripLength'!C69")</f>
        <v>9.6882579999999994</v>
      </c>
      <c r="F43" s="381">
        <f ca="1">INDIRECT("'AvgTripLength'!C70")</f>
        <v>18.622138</v>
      </c>
      <c r="G43" s="323">
        <f t="shared" ca="1" si="4"/>
        <v>31.215292250546099</v>
      </c>
    </row>
    <row r="44" spans="1:7" x14ac:dyDescent="0.2">
      <c r="A44" s="514"/>
      <c r="B44" s="174" t="s">
        <v>57</v>
      </c>
      <c r="C44" s="48">
        <f ca="1">INDIRECT("'OD_Statistics'!C37")</f>
        <v>32728.379287</v>
      </c>
      <c r="D44" s="48">
        <f ca="1">INDIRECT("'OD_Statistics'!D37")</f>
        <v>196.033411</v>
      </c>
      <c r="E44" s="380">
        <f ca="1">INDIRECT("'AvgTripLength'!C71")</f>
        <v>24.369187</v>
      </c>
      <c r="F44" s="380">
        <f ca="1">INDIRECT("'AvgTripLength'!C72")</f>
        <v>32.190984999999998</v>
      </c>
      <c r="G44" s="324">
        <f t="shared" ca="1" si="4"/>
        <v>45.421139489829223</v>
      </c>
    </row>
    <row r="45" spans="1:7" x14ac:dyDescent="0.2">
      <c r="A45" s="514"/>
      <c r="B45" s="173" t="s">
        <v>238</v>
      </c>
      <c r="C45" s="56">
        <f ca="1">INDIRECT("'OD_Statistics'!C38")</f>
        <v>0</v>
      </c>
      <c r="D45" s="56">
        <f ca="1">INDIRECT("'OD_Statistics'!D38")</f>
        <v>0</v>
      </c>
      <c r="E45" s="381">
        <f ca="1">INDIRECT("'AvgTripLength'!C73")</f>
        <v>0</v>
      </c>
      <c r="F45" s="381">
        <f ca="1">INDIRECT("'AvgTripLength'!C74")</f>
        <v>0</v>
      </c>
      <c r="G45" s="323">
        <f t="shared" ca="1" si="4"/>
        <v>0</v>
      </c>
    </row>
    <row r="46" spans="1:7" x14ac:dyDescent="0.2">
      <c r="A46" s="514"/>
      <c r="B46" s="174" t="s">
        <v>239</v>
      </c>
      <c r="C46" s="48">
        <f ca="1">INDIRECT("'OD_Statistics'!C39")</f>
        <v>0</v>
      </c>
      <c r="D46" s="48">
        <f ca="1">INDIRECT("'OD_Statistics'!D39")</f>
        <v>0</v>
      </c>
      <c r="E46" s="380">
        <f ca="1">INDIRECT("'AvgTripLength'!C75")</f>
        <v>0</v>
      </c>
      <c r="F46" s="380">
        <f ca="1">INDIRECT("'AvgTripLength'!C76")</f>
        <v>0</v>
      </c>
      <c r="G46" s="324">
        <f t="shared" ca="1" si="4"/>
        <v>0</v>
      </c>
    </row>
    <row r="47" spans="1:7" x14ac:dyDescent="0.2">
      <c r="A47" s="514"/>
      <c r="B47" s="173" t="s">
        <v>275</v>
      </c>
      <c r="C47" s="56">
        <f ca="1">INDIRECT("'OD_Statistics'!C40")</f>
        <v>0</v>
      </c>
      <c r="D47" s="56">
        <f ca="1">INDIRECT("'OD_Statistics'!D40")</f>
        <v>0</v>
      </c>
      <c r="E47" s="381">
        <f ca="1">INDIRECT("'AvgTripLength'!C77")</f>
        <v>0</v>
      </c>
      <c r="F47" s="381">
        <f ca="1">INDIRECT("'AvgTripLength'!C78")</f>
        <v>0</v>
      </c>
      <c r="G47" s="323">
        <f t="shared" ca="1" si="4"/>
        <v>0</v>
      </c>
    </row>
    <row r="48" spans="1:7" x14ac:dyDescent="0.2">
      <c r="A48" s="515"/>
      <c r="B48" s="372" t="s">
        <v>240</v>
      </c>
      <c r="C48" s="375">
        <f ca="1">INDIRECT("'OD_Statistics'!C41")</f>
        <v>0</v>
      </c>
      <c r="D48" s="375">
        <f ca="1">INDIRECT("'OD_Statistics'!D41")</f>
        <v>0</v>
      </c>
      <c r="E48" s="380">
        <f ca="1">INDIRECT("'AvgTripLength'!C79")</f>
        <v>0</v>
      </c>
      <c r="F48" s="380">
        <f ca="1">INDIRECT("'AvgTripLength'!C80")</f>
        <v>0</v>
      </c>
      <c r="G48" s="324">
        <f t="shared" ca="1" si="4"/>
        <v>0</v>
      </c>
    </row>
    <row r="49" spans="1:7" x14ac:dyDescent="0.2">
      <c r="A49" s="36"/>
      <c r="B49" s="371" t="s">
        <v>75</v>
      </c>
      <c r="C49" s="376">
        <f ca="1">SUM(C39:C48)</f>
        <v>1636395.8566569998</v>
      </c>
      <c r="D49" s="376">
        <f ca="1">SUM(D39:D48)</f>
        <v>80377.708398000002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3" t="s">
        <v>90</v>
      </c>
      <c r="B52" s="181" t="s">
        <v>87</v>
      </c>
      <c r="C52" s="374">
        <f t="shared" ref="C52:D61" ca="1" si="5">+C3+C15+C27+C39</f>
        <v>5578038.4496610006</v>
      </c>
      <c r="D52" s="374">
        <f t="shared" ca="1" si="5"/>
        <v>352407.92278999998</v>
      </c>
      <c r="E52" s="30"/>
      <c r="F52" s="30"/>
      <c r="G52" s="21"/>
    </row>
    <row r="53" spans="1:7" x14ac:dyDescent="0.2">
      <c r="A53" s="514"/>
      <c r="B53" s="174" t="s">
        <v>113</v>
      </c>
      <c r="C53" s="48">
        <f t="shared" ca="1" si="5"/>
        <v>1558563.3517709998</v>
      </c>
      <c r="D53" s="48">
        <f t="shared" ca="1" si="5"/>
        <v>114350.096211</v>
      </c>
      <c r="E53" s="30"/>
      <c r="F53" s="30"/>
      <c r="G53" s="21"/>
    </row>
    <row r="54" spans="1:7" x14ac:dyDescent="0.2">
      <c r="A54" s="514"/>
      <c r="B54" s="173" t="s">
        <v>112</v>
      </c>
      <c r="C54" s="56">
        <f t="shared" ca="1" si="5"/>
        <v>461828.33161699999</v>
      </c>
      <c r="D54" s="56">
        <f t="shared" ca="1" si="5"/>
        <v>33708.945817</v>
      </c>
      <c r="E54" s="30"/>
      <c r="F54" s="30"/>
      <c r="G54" s="21"/>
    </row>
    <row r="55" spans="1:7" x14ac:dyDescent="0.2">
      <c r="A55" s="514"/>
      <c r="B55" s="174" t="s">
        <v>55</v>
      </c>
      <c r="C55" s="48">
        <f t="shared" ca="1" si="5"/>
        <v>912965.41907000006</v>
      </c>
      <c r="D55" s="48">
        <f t="shared" ca="1" si="5"/>
        <v>11510.225956999999</v>
      </c>
      <c r="E55" s="30"/>
      <c r="F55" s="30"/>
      <c r="G55" s="21"/>
    </row>
    <row r="56" spans="1:7" x14ac:dyDescent="0.2">
      <c r="A56" s="514"/>
      <c r="B56" s="173" t="s">
        <v>56</v>
      </c>
      <c r="C56" s="56">
        <f t="shared" ca="1" si="5"/>
        <v>365889.95667900005</v>
      </c>
      <c r="D56" s="56">
        <f t="shared" ca="1" si="5"/>
        <v>4360.8717830000005</v>
      </c>
      <c r="E56" s="30"/>
      <c r="F56" s="30"/>
      <c r="G56" s="21"/>
    </row>
    <row r="57" spans="1:7" x14ac:dyDescent="0.2">
      <c r="A57" s="514"/>
      <c r="B57" s="174" t="s">
        <v>57</v>
      </c>
      <c r="C57" s="48">
        <f t="shared" ca="1" si="5"/>
        <v>163641.89645399997</v>
      </c>
      <c r="D57" s="48">
        <f t="shared" ca="1" si="5"/>
        <v>980.16706399999998</v>
      </c>
      <c r="E57" s="30"/>
      <c r="F57" s="30"/>
      <c r="G57" s="21"/>
    </row>
    <row r="58" spans="1:7" x14ac:dyDescent="0.2">
      <c r="A58" s="514"/>
      <c r="B58" s="173" t="s">
        <v>238</v>
      </c>
      <c r="C58" s="56">
        <f t="shared" ca="1" si="5"/>
        <v>1831.6054429999999</v>
      </c>
      <c r="D58" s="56">
        <f t="shared" ca="1" si="5"/>
        <v>0</v>
      </c>
      <c r="E58" s="30"/>
      <c r="F58" s="30"/>
      <c r="G58" s="21"/>
    </row>
    <row r="59" spans="1:7" x14ac:dyDescent="0.2">
      <c r="A59" s="514"/>
      <c r="B59" s="174" t="s">
        <v>239</v>
      </c>
      <c r="C59" s="48">
        <f t="shared" ca="1" si="5"/>
        <v>239.74548500000003</v>
      </c>
      <c r="D59" s="48">
        <f t="shared" ca="1" si="5"/>
        <v>0</v>
      </c>
      <c r="E59" s="30"/>
      <c r="F59" s="30"/>
      <c r="G59" s="21"/>
    </row>
    <row r="60" spans="1:7" x14ac:dyDescent="0.2">
      <c r="A60" s="514"/>
      <c r="B60" s="173" t="s">
        <v>275</v>
      </c>
      <c r="C60" s="56">
        <f t="shared" ca="1" si="5"/>
        <v>82.237655000000004</v>
      </c>
      <c r="D60" s="56">
        <f t="shared" ca="1" si="5"/>
        <v>0</v>
      </c>
      <c r="E60" s="30"/>
      <c r="F60" s="30"/>
      <c r="G60" s="21"/>
    </row>
    <row r="61" spans="1:7" x14ac:dyDescent="0.2">
      <c r="A61" s="515"/>
      <c r="B61" s="372" t="s">
        <v>240</v>
      </c>
      <c r="C61" s="375">
        <f t="shared" ca="1" si="5"/>
        <v>351.93956100000003</v>
      </c>
      <c r="D61" s="375">
        <f t="shared" ca="1" si="5"/>
        <v>0</v>
      </c>
      <c r="E61" s="30"/>
      <c r="F61" s="30"/>
      <c r="G61" s="21"/>
    </row>
    <row r="62" spans="1:7" x14ac:dyDescent="0.2">
      <c r="A62" s="36"/>
      <c r="B62" s="371" t="s">
        <v>75</v>
      </c>
      <c r="C62" s="376">
        <f ca="1">SUM(C52:C61)</f>
        <v>9043432.9333960023</v>
      </c>
      <c r="D62" s="376">
        <f ca="1">SUM(D52:D61)</f>
        <v>517318.22962199996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str">
        <f ca="1">INDIRECT("'RUNSTATS_VMTCNTY'!B9")</f>
        <v>25IR</v>
      </c>
      <c r="B3" s="122" t="s">
        <v>82</v>
      </c>
      <c r="C3" s="405">
        <f ca="1">INDIRECT("'RUNSTATS_VMTCNTY'!E9")</f>
        <v>0</v>
      </c>
      <c r="D3" s="406">
        <f t="shared" ref="D3:D15" ca="1" si="0">+F3+J3+H3+L3</f>
        <v>0</v>
      </c>
      <c r="E3" s="407">
        <f ca="1">IF(R3&gt;0,D3/(R3),0)</f>
        <v>0</v>
      </c>
      <c r="F3" s="406">
        <f ca="1">INDIRECT("'RUNSTATS_VMTCNTY'!H9")</f>
        <v>0</v>
      </c>
      <c r="G3" s="407">
        <f ca="1">IF(N3&gt;0,F3/(N3),0)</f>
        <v>0</v>
      </c>
      <c r="H3" s="406">
        <f ca="1">INDIRECT("'RUNSTATS_VMTCNTY'!L9")</f>
        <v>0</v>
      </c>
      <c r="I3" s="407">
        <f ca="1">IF(O3&gt;0,H3/(O3),0)</f>
        <v>0</v>
      </c>
      <c r="J3" s="406">
        <f ca="1">INDIRECT("'RUNSTATS_VMTCNTY'!J9")</f>
        <v>0</v>
      </c>
      <c r="K3" s="407">
        <f t="shared" ref="K3:K18" ca="1" si="1">IF(P3&gt;0,J3/(P3),0)</f>
        <v>0</v>
      </c>
      <c r="L3" s="406">
        <f ca="1">INDIRECT("'RUNSTATS_VMTCNTY'!N9")</f>
        <v>0</v>
      </c>
      <c r="M3" s="407">
        <f ca="1">IF(Q3&gt;0,L3/(Q3),0)</f>
        <v>0</v>
      </c>
      <c r="N3" s="408">
        <f ca="1">INDIRECT("'RUNSTATS_VMTCNTY'!I9")</f>
        <v>0</v>
      </c>
      <c r="O3" s="409">
        <f ca="1">INDIRECT("'RUNSTATS_VMTCNTY'!M9")</f>
        <v>0</v>
      </c>
      <c r="P3" s="409">
        <f ca="1">INDIRECT("'RUNSTATS_VMTCNTY'!K9")</f>
        <v>0</v>
      </c>
      <c r="Q3" s="409">
        <f ca="1">INDIRECT("'RUNSTATS_VMTCNTY'!O9")</f>
        <v>0</v>
      </c>
      <c r="R3" s="410">
        <f t="shared" ref="R3:R15" ca="1" si="2">+N3+O3+P3+Q3</f>
        <v>0</v>
      </c>
      <c r="S3" s="143"/>
    </row>
    <row r="4" spans="1:19" x14ac:dyDescent="0.2">
      <c r="A4" s="113" t="str">
        <f ca="1">INDIRECT("'RUNSTATS_VMTCNTY'!B10")</f>
        <v>25PR</v>
      </c>
      <c r="B4" s="123" t="s">
        <v>83</v>
      </c>
      <c r="C4" s="411">
        <f ca="1">INDIRECT("'RUNSTATS_VMTCNTY'!E10")</f>
        <v>16.577545000000001</v>
      </c>
      <c r="D4" s="412">
        <f t="shared" ca="1" si="0"/>
        <v>163000.46888499998</v>
      </c>
      <c r="E4" s="411">
        <f t="shared" ref="E4:E18" ca="1" si="3">IF(R4&gt;0,D4/(R4),0)</f>
        <v>51.547281664703874</v>
      </c>
      <c r="F4" s="412">
        <f ca="1">INDIRECT("'RUNSTATS_VMTCNTY'!H10")</f>
        <v>40781.034226000003</v>
      </c>
      <c r="G4" s="411">
        <f t="shared" ref="G4:G18" ca="1" si="4">IF(N4&gt;0,F4/(N4),0)</f>
        <v>50.471504490820898</v>
      </c>
      <c r="H4" s="412">
        <f ca="1">INDIRECT("'RUNSTATS_VMTCNTY'!L10")</f>
        <v>48740.706459000001</v>
      </c>
      <c r="I4" s="411">
        <f t="shared" ref="I4:I18" ca="1" si="5">IF(O4&gt;0,H4/(O4),0)</f>
        <v>52.705607649822809</v>
      </c>
      <c r="J4" s="412">
        <f ca="1">INDIRECT("'RUNSTATS_VMTCNTY'!J10")</f>
        <v>40137.164850000001</v>
      </c>
      <c r="K4" s="411">
        <f t="shared" ca="1" si="1"/>
        <v>48.317138737751335</v>
      </c>
      <c r="L4" s="412">
        <f ca="1">INDIRECT("'RUNSTATS_VMTCNTY'!N10")</f>
        <v>33341.563349999997</v>
      </c>
      <c r="M4" s="411">
        <f t="shared" ref="M4:M18" ca="1" si="6">IF(Q4&gt;0,L4/(Q4),0)</f>
        <v>55.691959874023738</v>
      </c>
      <c r="N4" s="412">
        <f ca="1">INDIRECT("'RUNSTATS_VMTCNTY'!I10")</f>
        <v>808.00116100000002</v>
      </c>
      <c r="O4" s="50">
        <f ca="1">INDIRECT("'RUNSTATS_VMTCNTY'!M10")</f>
        <v>924.77268800000002</v>
      </c>
      <c r="P4" s="50">
        <f ca="1">INDIRECT("'RUNSTATS_VMTCNTY'!K10")</f>
        <v>830.70243600000003</v>
      </c>
      <c r="Q4" s="50">
        <f ca="1">INDIRECT("'RUNSTATS_VMTCNTY'!O10")</f>
        <v>598.67821900000001</v>
      </c>
      <c r="R4" s="413">
        <f t="shared" ca="1" si="2"/>
        <v>3162.1545040000001</v>
      </c>
      <c r="S4" s="143"/>
    </row>
    <row r="5" spans="1:19" x14ac:dyDescent="0.2">
      <c r="A5" s="113" t="str">
        <f ca="1">INDIRECT("'RUNSTATS_VMTCNTY'!B11")</f>
        <v>25MR</v>
      </c>
      <c r="B5" s="123" t="s">
        <v>84</v>
      </c>
      <c r="C5" s="411">
        <f ca="1">INDIRECT("'RUNSTATS_VMTCNTY'!E11")</f>
        <v>20.053978000000001</v>
      </c>
      <c r="D5" s="412">
        <f t="shared" ca="1" si="0"/>
        <v>236537.23446900002</v>
      </c>
      <c r="E5" s="411">
        <f t="shared" ca="1" si="3"/>
        <v>56.432578372118172</v>
      </c>
      <c r="F5" s="412">
        <f ca="1">INDIRECT("'RUNSTATS_VMTCNTY'!H11")</f>
        <v>62079.505116</v>
      </c>
      <c r="G5" s="411">
        <f t="shared" ca="1" si="4"/>
        <v>56.057302314297942</v>
      </c>
      <c r="H5" s="412">
        <f ca="1">INDIRECT("'RUNSTATS_VMTCNTY'!L11")</f>
        <v>64347.261562</v>
      </c>
      <c r="I5" s="411">
        <f t="shared" ca="1" si="5"/>
        <v>57.131258126690227</v>
      </c>
      <c r="J5" s="412">
        <f ca="1">INDIRECT("'RUNSTATS_VMTCNTY'!J11")</f>
        <v>66867.175816000003</v>
      </c>
      <c r="K5" s="411">
        <f t="shared" ca="1" si="1"/>
        <v>55.011085231462872</v>
      </c>
      <c r="L5" s="412">
        <f ca="1">INDIRECT("'RUNSTATS_VMTCNTY'!N11")</f>
        <v>43243.291975</v>
      </c>
      <c r="M5" s="411">
        <f t="shared" ca="1" si="6"/>
        <v>58.260171177339778</v>
      </c>
      <c r="N5" s="412">
        <f ca="1">INDIRECT("'RUNSTATS_VMTCNTY'!I11")</f>
        <v>1107.429408</v>
      </c>
      <c r="O5" s="50">
        <f ca="1">INDIRECT("'RUNSTATS_VMTCNTY'!M11")</f>
        <v>1126.3056979999999</v>
      </c>
      <c r="P5" s="50">
        <f ca="1">INDIRECT("'RUNSTATS_VMTCNTY'!K11")</f>
        <v>1215.521845</v>
      </c>
      <c r="Q5" s="50">
        <f ca="1">INDIRECT("'RUNSTATS_VMTCNTY'!O11")</f>
        <v>742.244506</v>
      </c>
      <c r="R5" s="413">
        <f t="shared" ca="1" si="2"/>
        <v>4191.5014570000003</v>
      </c>
      <c r="S5" s="143"/>
    </row>
    <row r="6" spans="1:19" x14ac:dyDescent="0.2">
      <c r="A6" s="113" t="str">
        <f ca="1">INDIRECT("'RUNSTATS_VMTCNTY'!B12")</f>
        <v>25CM</v>
      </c>
      <c r="B6" s="123" t="s">
        <v>85</v>
      </c>
      <c r="C6" s="411">
        <f ca="1">INDIRECT("'RUNSTATS_VMTCNTY'!E12")</f>
        <v>49.852939999999997</v>
      </c>
      <c r="D6" s="412">
        <f t="shared" ca="1" si="0"/>
        <v>381533.37874499999</v>
      </c>
      <c r="E6" s="411">
        <f t="shared" ca="1" si="3"/>
        <v>41.565813705174676</v>
      </c>
      <c r="F6" s="412">
        <f ca="1">INDIRECT("'RUNSTATS_VMTCNTY'!H12")</f>
        <v>97169.868122</v>
      </c>
      <c r="G6" s="411">
        <f t="shared" ca="1" si="4"/>
        <v>39.186659087262065</v>
      </c>
      <c r="H6" s="412">
        <f ca="1">INDIRECT("'RUNSTATS_VMTCNTY'!L12")</f>
        <v>112405.47457599999</v>
      </c>
      <c r="I6" s="411">
        <f t="shared" ca="1" si="5"/>
        <v>44.915338712453575</v>
      </c>
      <c r="J6" s="412">
        <f ca="1">INDIRECT("'RUNSTATS_VMTCNTY'!J12")</f>
        <v>107758.63647300001</v>
      </c>
      <c r="K6" s="411">
        <f t="shared" ca="1" si="1"/>
        <v>36.744735238352369</v>
      </c>
      <c r="L6" s="412">
        <f ca="1">INDIRECT("'RUNSTATS_VMTCNTY'!N12")</f>
        <v>64199.399574000003</v>
      </c>
      <c r="M6" s="411">
        <f t="shared" ca="1" si="6"/>
        <v>50.786007376097388</v>
      </c>
      <c r="N6" s="412">
        <f ca="1">INDIRECT("'RUNSTATS_VMTCNTY'!I12")</f>
        <v>2479.66707</v>
      </c>
      <c r="O6" s="50">
        <f ca="1">INDIRECT("'RUNSTATS_VMTCNTY'!M12")</f>
        <v>2502.6077460000001</v>
      </c>
      <c r="P6" s="50">
        <f ca="1">INDIRECT("'RUNSTATS_VMTCNTY'!K12")</f>
        <v>2932.6279199999999</v>
      </c>
      <c r="Q6" s="50">
        <f ca="1">INDIRECT("'RUNSTATS_VMTCNTY'!O12")</f>
        <v>1264.1159029999999</v>
      </c>
      <c r="R6" s="413">
        <f t="shared" ca="1" si="2"/>
        <v>9179.0186389999999</v>
      </c>
      <c r="S6" s="143"/>
    </row>
    <row r="7" spans="1:19" x14ac:dyDescent="0.2">
      <c r="A7" s="113" t="str">
        <f ca="1">INDIRECT("'RUNSTATS_VMTCNTY'!B13")</f>
        <v>25CR</v>
      </c>
      <c r="B7" s="123" t="s">
        <v>86</v>
      </c>
      <c r="C7" s="411">
        <f ca="1">INDIRECT("'RUNSTATS_VMTCNTY'!E13")</f>
        <v>55.942321999999997</v>
      </c>
      <c r="D7" s="412">
        <f t="shared" ca="1" si="0"/>
        <v>237480.24947000001</v>
      </c>
      <c r="E7" s="411">
        <f t="shared" ca="1" si="3"/>
        <v>41.092396659494476</v>
      </c>
      <c r="F7" s="412">
        <f ca="1">INDIRECT("'RUNSTATS_VMTCNTY'!H13")</f>
        <v>57753.337010000003</v>
      </c>
      <c r="G7" s="411">
        <f t="shared" ca="1" si="4"/>
        <v>40.797399901292245</v>
      </c>
      <c r="H7" s="412">
        <f ca="1">INDIRECT("'RUNSTATS_VMTCNTY'!L13")</f>
        <v>69431.021187999999</v>
      </c>
      <c r="I7" s="411">
        <f t="shared" ca="1" si="5"/>
        <v>40.989982720995705</v>
      </c>
      <c r="J7" s="412">
        <f ca="1">INDIRECT("'RUNSTATS_VMTCNTY'!J13")</f>
        <v>69998.105448000002</v>
      </c>
      <c r="K7" s="411">
        <f t="shared" ca="1" si="1"/>
        <v>39.037300750559545</v>
      </c>
      <c r="L7" s="412">
        <f ca="1">INDIRECT("'RUNSTATS_VMTCNTY'!N13")</f>
        <v>40297.785823999999</v>
      </c>
      <c r="M7" s="411">
        <f t="shared" ca="1" si="6"/>
        <v>45.970416632814384</v>
      </c>
      <c r="N7" s="412">
        <f ca="1">INDIRECT("'RUNSTATS_VMTCNTY'!I13")</f>
        <v>1415.6131800000001</v>
      </c>
      <c r="O7" s="50">
        <f ca="1">INDIRECT("'RUNSTATS_VMTCNTY'!M13")</f>
        <v>1693.85339</v>
      </c>
      <c r="P7" s="50">
        <f ca="1">INDIRECT("'RUNSTATS_VMTCNTY'!K13")</f>
        <v>1793.1082349999999</v>
      </c>
      <c r="Q7" s="50">
        <f ca="1">INDIRECT("'RUNSTATS_VMTCNTY'!O13")</f>
        <v>876.60257999999999</v>
      </c>
      <c r="R7" s="413">
        <f t="shared" ca="1" si="2"/>
        <v>5779.177385</v>
      </c>
      <c r="S7" s="143"/>
    </row>
    <row r="8" spans="1:19" ht="13.5" thickBot="1" x14ac:dyDescent="0.25">
      <c r="B8" s="125" t="s">
        <v>154</v>
      </c>
      <c r="C8" s="411"/>
      <c r="D8" s="412">
        <f ca="1">+F8+J8+H8+L8</f>
        <v>447157.27167100005</v>
      </c>
      <c r="E8" s="414">
        <f t="shared" ca="1" si="3"/>
        <v>28.516114503195954</v>
      </c>
      <c r="F8" s="412">
        <f ca="1">INDIRECT("'RUNSTATS_VMTCNTY'!H14")</f>
        <v>97871.625014000005</v>
      </c>
      <c r="G8" s="414">
        <f t="shared" ca="1" si="4"/>
        <v>28.818970151893161</v>
      </c>
      <c r="H8" s="412">
        <f ca="1">INDIRECT("'RUNSTATS_VMTCNTY'!L14")</f>
        <v>152627.40932100001</v>
      </c>
      <c r="I8" s="414">
        <f t="shared" ca="1" si="5"/>
        <v>28.194586643574326</v>
      </c>
      <c r="J8" s="412">
        <f ca="1">INDIRECT("'RUNSTATS_VMTCNTY'!J14")</f>
        <v>116532.58878000001</v>
      </c>
      <c r="K8" s="414">
        <f t="shared" ca="1" si="1"/>
        <v>28.928993372226387</v>
      </c>
      <c r="L8" s="412">
        <f ca="1">INDIRECT("'RUNSTATS_VMTCNTY'!N14")</f>
        <v>80125.648556</v>
      </c>
      <c r="M8" s="414">
        <f t="shared" ca="1" si="6"/>
        <v>28.181579356988607</v>
      </c>
      <c r="N8" s="415">
        <f ca="1">INDIRECT("'RUNSTATS_VMTCNTY'!I14")</f>
        <v>3396.083361</v>
      </c>
      <c r="O8" s="416">
        <f ca="1">INDIRECT("'RUNSTATS_VMTCNTY'!M14")</f>
        <v>5413.3586439999999</v>
      </c>
      <c r="P8" s="416">
        <f ca="1">INDIRECT("'RUNSTATS_VMTCNTY'!K14")</f>
        <v>4028.2282650000002</v>
      </c>
      <c r="Q8" s="416">
        <f ca="1">INDIRECT("'RUNSTATS_VMTCNTY'!O14")</f>
        <v>2843.1922690000001</v>
      </c>
      <c r="R8" s="417">
        <f ca="1">+N8+O8+P8+Q8</f>
        <v>15680.862539000002</v>
      </c>
      <c r="S8" s="143"/>
    </row>
    <row r="9" spans="1:19" x14ac:dyDescent="0.2">
      <c r="A9" s="113" t="str">
        <f ca="1">INDIRECT("'RUNSTATS_VMTCNTY'!B2")</f>
        <v>25IU</v>
      </c>
      <c r="B9" s="126" t="s">
        <v>77</v>
      </c>
      <c r="C9" s="407">
        <f ca="1">INDIRECT("'RUNSTATS_VMTCNTY'!E2")</f>
        <v>28.205916999999999</v>
      </c>
      <c r="D9" s="408">
        <f t="shared" ca="1" si="0"/>
        <v>1590333.2153659998</v>
      </c>
      <c r="E9" s="407">
        <f t="shared" ca="1" si="3"/>
        <v>63.100198119036975</v>
      </c>
      <c r="F9" s="408">
        <f ca="1">INDIRECT("'RUNSTATS_VMTCNTY'!H2")</f>
        <v>429980.89972799999</v>
      </c>
      <c r="G9" s="407">
        <f t="shared" ca="1" si="4"/>
        <v>62.226591316520739</v>
      </c>
      <c r="H9" s="408">
        <f ca="1">INDIRECT("'RUNSTATS_VMTCNTY'!L2")</f>
        <v>427467.231699</v>
      </c>
      <c r="I9" s="407">
        <f t="shared" ca="1" si="5"/>
        <v>66.452643727097822</v>
      </c>
      <c r="J9" s="408">
        <f ca="1">INDIRECT("'RUNSTATS_VMTCNTY'!J2")</f>
        <v>448810.13098999998</v>
      </c>
      <c r="K9" s="407">
        <f t="shared" ca="1" si="1"/>
        <v>59.141837437065867</v>
      </c>
      <c r="L9" s="408">
        <f ca="1">INDIRECT("'RUNSTATS_VMTCNTY'!N2")</f>
        <v>284074.952949</v>
      </c>
      <c r="M9" s="407">
        <f t="shared" ca="1" si="6"/>
        <v>66.496785650303124</v>
      </c>
      <c r="N9" s="408">
        <f ca="1">INDIRECT("'RUNSTATS_VMTCNTY'!I2")</f>
        <v>6909.9221189999998</v>
      </c>
      <c r="O9" s="409">
        <f ca="1">INDIRECT("'RUNSTATS_VMTCNTY'!M2")</f>
        <v>6432.6595260000004</v>
      </c>
      <c r="P9" s="409">
        <f ca="1">INDIRECT("'RUNSTATS_VMTCNTY'!K2")</f>
        <v>7588.707934</v>
      </c>
      <c r="Q9" s="409">
        <f ca="1">INDIRECT("'RUNSTATS_VMTCNTY'!O2")</f>
        <v>4272.0102960000004</v>
      </c>
      <c r="R9" s="410">
        <f t="shared" ca="1" si="2"/>
        <v>25203.299875000001</v>
      </c>
      <c r="S9" s="21"/>
    </row>
    <row r="10" spans="1:19" x14ac:dyDescent="0.2">
      <c r="A10" s="113" t="str">
        <f ca="1">INDIRECT("'RUNSTATS_VMTCNTY'!B3")</f>
        <v>25FU</v>
      </c>
      <c r="B10" s="123" t="s">
        <v>78</v>
      </c>
      <c r="C10" s="411">
        <f ca="1">INDIRECT("'RUNSTATS_VMTCNTY'!E3")</f>
        <v>0</v>
      </c>
      <c r="D10" s="412">
        <f t="shared" ca="1" si="0"/>
        <v>0</v>
      </c>
      <c r="E10" s="411">
        <f t="shared" ca="1" si="3"/>
        <v>0</v>
      </c>
      <c r="F10" s="412">
        <f ca="1">INDIRECT("'RUNSTATS_VMTCNTY'!H3")</f>
        <v>0</v>
      </c>
      <c r="G10" s="411">
        <f t="shared" ca="1" si="4"/>
        <v>0</v>
      </c>
      <c r="H10" s="412">
        <f ca="1">INDIRECT("'RUNSTATS_VMTCNTY'!L3")</f>
        <v>0</v>
      </c>
      <c r="I10" s="411">
        <f t="shared" ca="1" si="5"/>
        <v>0</v>
      </c>
      <c r="J10" s="412">
        <f ca="1">INDIRECT("'RUNSTATS_VMTCNTY'!J3")</f>
        <v>0</v>
      </c>
      <c r="K10" s="411">
        <f t="shared" ca="1" si="1"/>
        <v>0</v>
      </c>
      <c r="L10" s="412">
        <f ca="1">INDIRECT("'RUNSTATS_VMTCNTY'!N3")</f>
        <v>0</v>
      </c>
      <c r="M10" s="411">
        <f t="shared" ca="1" si="6"/>
        <v>0</v>
      </c>
      <c r="N10" s="412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3">
        <f t="shared" ca="1" si="2"/>
        <v>0</v>
      </c>
      <c r="S10" s="21"/>
    </row>
    <row r="11" spans="1:19" x14ac:dyDescent="0.2">
      <c r="A11" s="113" t="str">
        <f ca="1">INDIRECT("'RUNSTATS_VMTCNTY'!B4")</f>
        <v>25PU</v>
      </c>
      <c r="B11" s="123" t="s">
        <v>79</v>
      </c>
      <c r="C11" s="411">
        <f ca="1">INDIRECT("'RUNSTATS_VMTCNTY'!E4")</f>
        <v>37.531005999999998</v>
      </c>
      <c r="D11" s="412">
        <f t="shared" ca="1" si="0"/>
        <v>791611.10782400006</v>
      </c>
      <c r="E11" s="411">
        <f t="shared" ca="1" si="3"/>
        <v>36.46674773106637</v>
      </c>
      <c r="F11" s="412">
        <f ca="1">INDIRECT("'RUNSTATS_VMTCNTY'!H4")</f>
        <v>177542.783356</v>
      </c>
      <c r="G11" s="411">
        <f t="shared" ca="1" si="4"/>
        <v>35.200137382987108</v>
      </c>
      <c r="H11" s="412">
        <f ca="1">INDIRECT("'RUNSTATS_VMTCNTY'!L4")</f>
        <v>262332.92537200003</v>
      </c>
      <c r="I11" s="411">
        <f t="shared" ca="1" si="5"/>
        <v>37.556290604346181</v>
      </c>
      <c r="J11" s="412">
        <f ca="1">INDIRECT("'RUNSTATS_VMTCNTY'!J4")</f>
        <v>192407.32779000001</v>
      </c>
      <c r="K11" s="411">
        <f t="shared" ca="1" si="1"/>
        <v>32.104229149791834</v>
      </c>
      <c r="L11" s="412">
        <f ca="1">INDIRECT("'RUNSTATS_VMTCNTY'!N4")</f>
        <v>159328.071306</v>
      </c>
      <c r="M11" s="411">
        <f t="shared" ca="1" si="6"/>
        <v>43.22901059541821</v>
      </c>
      <c r="N11" s="412">
        <f ca="1">INDIRECT("'RUNSTATS_VMTCNTY'!I4")</f>
        <v>5043.8093870000002</v>
      </c>
      <c r="O11" s="50">
        <f ca="1">INDIRECT("'RUNSTATS_VMTCNTY'!M4")</f>
        <v>6985.0595240000002</v>
      </c>
      <c r="P11" s="50">
        <f ca="1">INDIRECT("'RUNSTATS_VMTCNTY'!K4")</f>
        <v>5993.2081500000004</v>
      </c>
      <c r="Q11" s="50">
        <f ca="1">INDIRECT("'RUNSTATS_VMTCNTY'!O4")</f>
        <v>3685.6747150000001</v>
      </c>
      <c r="R11" s="413">
        <f t="shared" ca="1" si="2"/>
        <v>21707.751776000005</v>
      </c>
      <c r="S11" s="21"/>
    </row>
    <row r="12" spans="1:19" x14ac:dyDescent="0.2">
      <c r="A12" s="113" t="str">
        <f ca="1">INDIRECT("'RUNSTATS_VMTCNTY'!B5")</f>
        <v>25MU</v>
      </c>
      <c r="B12" s="123" t="s">
        <v>80</v>
      </c>
      <c r="C12" s="411">
        <f ca="1">INDIRECT("'RUNSTATS_VMTCNTY'!E5")</f>
        <v>70.093147000000002</v>
      </c>
      <c r="D12" s="412">
        <f t="shared" ca="1" si="0"/>
        <v>823752.77694399981</v>
      </c>
      <c r="E12" s="411">
        <f t="shared" ca="1" si="3"/>
        <v>35.13138657609386</v>
      </c>
      <c r="F12" s="412">
        <f ca="1">INDIRECT("'RUNSTATS_VMTCNTY'!H5")</f>
        <v>183102.06714699999</v>
      </c>
      <c r="G12" s="411">
        <f t="shared" ca="1" si="4"/>
        <v>34.539040289492391</v>
      </c>
      <c r="H12" s="412">
        <f ca="1">INDIRECT("'RUNSTATS_VMTCNTY'!L5")</f>
        <v>279167.28839399997</v>
      </c>
      <c r="I12" s="411">
        <f t="shared" ca="1" si="5"/>
        <v>35.747641921837506</v>
      </c>
      <c r="J12" s="412">
        <f ca="1">INDIRECT("'RUNSTATS_VMTCNTY'!J5")</f>
        <v>208349.36615799999</v>
      </c>
      <c r="K12" s="411">
        <f t="shared" ca="1" si="1"/>
        <v>31.669126604985255</v>
      </c>
      <c r="L12" s="412">
        <f ca="1">INDIRECT("'RUNSTATS_VMTCNTY'!N5")</f>
        <v>153134.055245</v>
      </c>
      <c r="M12" s="411">
        <f t="shared" ca="1" si="6"/>
        <v>40.747377868703545</v>
      </c>
      <c r="N12" s="412">
        <f ca="1">INDIRECT("'RUNSTATS_VMTCNTY'!I5")</f>
        <v>5301.3073210000002</v>
      </c>
      <c r="O12" s="50">
        <f ca="1">INDIRECT("'RUNSTATS_VMTCNTY'!M5")</f>
        <v>7809.3903090000003</v>
      </c>
      <c r="P12" s="50">
        <f ca="1">INDIRECT("'RUNSTATS_VMTCNTY'!K5")</f>
        <v>6578.9426009999997</v>
      </c>
      <c r="Q12" s="50">
        <f ca="1">INDIRECT("'RUNSTATS_VMTCNTY'!O5")</f>
        <v>3758.1327500000002</v>
      </c>
      <c r="R12" s="413">
        <f t="shared" ca="1" si="2"/>
        <v>23447.772981000002</v>
      </c>
      <c r="S12" s="21"/>
    </row>
    <row r="13" spans="1:19" x14ac:dyDescent="0.2">
      <c r="A13" s="113" t="str">
        <f ca="1">INDIRECT("'RUNSTATS_VMTCNTY'!B6")</f>
        <v>25CU</v>
      </c>
      <c r="B13" s="123" t="s">
        <v>81</v>
      </c>
      <c r="C13" s="418">
        <f ca="1">INDIRECT("'RUNSTATS_VMTCNTY'!E6")</f>
        <v>101.048027</v>
      </c>
      <c r="D13" s="412">
        <f t="shared" ca="1" si="0"/>
        <v>630310.03276900004</v>
      </c>
      <c r="E13" s="411">
        <f t="shared" ca="1" si="3"/>
        <v>30.699886771385092</v>
      </c>
      <c r="F13" s="412">
        <f ca="1">INDIRECT("'RUNSTATS_VMTCNTY'!H6")</f>
        <v>143302.255164</v>
      </c>
      <c r="G13" s="411">
        <f t="shared" ca="1" si="4"/>
        <v>28.865182628695479</v>
      </c>
      <c r="H13" s="412">
        <f ca="1">INDIRECT("'RUNSTATS_VMTCNTY'!L6")</f>
        <v>215808.361798</v>
      </c>
      <c r="I13" s="411">
        <f t="shared" ca="1" si="5"/>
        <v>32.795670281739774</v>
      </c>
      <c r="J13" s="412">
        <f ca="1">INDIRECT("'RUNSTATS_VMTCNTY'!J6")</f>
        <v>165655.30877500001</v>
      </c>
      <c r="K13" s="411">
        <f t="shared" ca="1" si="1"/>
        <v>26.366431510899407</v>
      </c>
      <c r="L13" s="412">
        <f ca="1">INDIRECT("'RUNSTATS_VMTCNTY'!N6")</f>
        <v>105544.107032</v>
      </c>
      <c r="M13" s="411">
        <f t="shared" ca="1" si="6"/>
        <v>39.038249170891049</v>
      </c>
      <c r="N13" s="412">
        <f ca="1">INDIRECT("'RUNSTATS_VMTCNTY'!I6")</f>
        <v>4964.5365840000004</v>
      </c>
      <c r="O13" s="50">
        <f ca="1">INDIRECT("'RUNSTATS_VMTCNTY'!M6")</f>
        <v>6580.3918610000001</v>
      </c>
      <c r="P13" s="50">
        <f ca="1">INDIRECT("'RUNSTATS_VMTCNTY'!K6")</f>
        <v>6282.8111079999999</v>
      </c>
      <c r="Q13" s="50">
        <f ca="1">INDIRECT("'RUNSTATS_VMTCNTY'!O6")</f>
        <v>2703.6075970000002</v>
      </c>
      <c r="R13" s="413">
        <f t="shared" ca="1" si="2"/>
        <v>20531.347150000001</v>
      </c>
      <c r="S13" s="21"/>
    </row>
    <row r="14" spans="1:19" x14ac:dyDescent="0.2">
      <c r="B14" s="127" t="s">
        <v>155</v>
      </c>
      <c r="C14" s="419"/>
      <c r="D14" s="412">
        <f ca="1">+F14+J14+H14+L14</f>
        <v>887140.15179599996</v>
      </c>
      <c r="E14" s="419">
        <f t="shared" ca="1" si="3"/>
        <v>23.189038743915464</v>
      </c>
      <c r="F14" s="412">
        <f ca="1">INDIRECT("'RUNSTATS_VMTCNTY'!H7")</f>
        <v>185248.98229700001</v>
      </c>
      <c r="G14" s="419">
        <f t="shared" ca="1" si="4"/>
        <v>23.890406430715988</v>
      </c>
      <c r="H14" s="412">
        <f ca="1">INDIRECT("'RUNSTATS_VMTCNTY'!L7")</f>
        <v>326238.90107800002</v>
      </c>
      <c r="I14" s="419">
        <f t="shared" ca="1" si="5"/>
        <v>22.064028136114239</v>
      </c>
      <c r="J14" s="412">
        <f ca="1">INDIRECT("'RUNSTATS_VMTCNTY'!J7")</f>
        <v>217003.792254</v>
      </c>
      <c r="K14" s="419">
        <f t="shared" ca="1" si="1"/>
        <v>22.836576067834564</v>
      </c>
      <c r="L14" s="412">
        <f ca="1">INDIRECT("'RUNSTATS_VMTCNTY'!N7")</f>
        <v>158648.47616699999</v>
      </c>
      <c r="M14" s="419">
        <f t="shared" ca="1" si="6"/>
        <v>25.529645225905885</v>
      </c>
      <c r="N14" s="412">
        <f ca="1">INDIRECT("'RUNSTATS_VMTCNTY'!I7")</f>
        <v>7754.1159809999999</v>
      </c>
      <c r="O14" s="50">
        <f ca="1">INDIRECT("'RUNSTATS_VMTCNTY'!M7")</f>
        <v>14786.008206</v>
      </c>
      <c r="P14" s="50">
        <f ca="1">INDIRECT("'RUNSTATS_VMTCNTY'!K7")</f>
        <v>9502.4662019999996</v>
      </c>
      <c r="Q14" s="50">
        <f ca="1">INDIRECT("'RUNSTATS_VMTCNTY'!O7")</f>
        <v>6214.284404</v>
      </c>
      <c r="R14" s="413">
        <f ca="1">+N14+O14+P14+Q14</f>
        <v>38256.874793000003</v>
      </c>
      <c r="S14" s="21"/>
    </row>
    <row r="15" spans="1:19" ht="13.5" thickBot="1" x14ac:dyDescent="0.25">
      <c r="A15" s="113" t="str">
        <f ca="1">INDIRECT("'RUNSTATS_VMTCNTY'!B8")</f>
        <v>25HO</v>
      </c>
      <c r="B15" s="123" t="s">
        <v>21</v>
      </c>
      <c r="C15" s="411">
        <f ca="1">INDIRECT("'RUNSTATS_VMTCNTY'!E8")</f>
        <v>0</v>
      </c>
      <c r="D15" s="420">
        <f t="shared" ca="1" si="0"/>
        <v>0</v>
      </c>
      <c r="E15" s="421">
        <f t="shared" ca="1" si="3"/>
        <v>0</v>
      </c>
      <c r="F15" s="420">
        <f ca="1">INDIRECT("'RUNSTATS_VMTCNTY'!H8")</f>
        <v>0</v>
      </c>
      <c r="G15" s="421">
        <f t="shared" ca="1" si="4"/>
        <v>0</v>
      </c>
      <c r="H15" s="420">
        <f ca="1">INDIRECT("'RUNSTATS_VMTCNTY'!L8")</f>
        <v>0</v>
      </c>
      <c r="I15" s="421">
        <f t="shared" ca="1" si="5"/>
        <v>0</v>
      </c>
      <c r="J15" s="420">
        <f ca="1">INDIRECT("'RUNSTATS_VMTCNTY'!J8")</f>
        <v>0</v>
      </c>
      <c r="K15" s="421">
        <f t="shared" ca="1" si="1"/>
        <v>0</v>
      </c>
      <c r="L15" s="420">
        <f ca="1">INDIRECT("'RUNSTATS_VMTCNTY'!N8")</f>
        <v>0</v>
      </c>
      <c r="M15" s="422">
        <f t="shared" ca="1" si="6"/>
        <v>0</v>
      </c>
      <c r="N15" s="423">
        <f ca="1">INDIRECT("'RUNSTATS_VMTCNTY'!I8")</f>
        <v>0</v>
      </c>
      <c r="O15" s="424">
        <f ca="1">INDIRECT("'RUNSTATS_VMTCNTY'!M8")</f>
        <v>0</v>
      </c>
      <c r="P15" s="424">
        <f ca="1">INDIRECT("'RUNSTATS_VMTCNTY'!K8")</f>
        <v>0</v>
      </c>
      <c r="Q15" s="424">
        <f ca="1">INDIRECT("'RUNSTATS_VMTCNTY'!O8")</f>
        <v>0</v>
      </c>
      <c r="R15" s="425">
        <f t="shared" ca="1" si="2"/>
        <v>0</v>
      </c>
      <c r="S15" s="21"/>
    </row>
    <row r="16" spans="1:19" x14ac:dyDescent="0.2">
      <c r="B16" s="126" t="s">
        <v>41</v>
      </c>
      <c r="C16" s="407">
        <f ca="1">SUM(C3:C8)</f>
        <v>142.426785</v>
      </c>
      <c r="D16" s="408">
        <f ca="1">SUM(D3:D8)</f>
        <v>1465708.6032400001</v>
      </c>
      <c r="E16" s="407">
        <f t="shared" ca="1" si="3"/>
        <v>38.578675454056118</v>
      </c>
      <c r="F16" s="408">
        <f ca="1">SUM(F3:F8)</f>
        <v>355655.369488</v>
      </c>
      <c r="G16" s="407">
        <f t="shared" ca="1" si="4"/>
        <v>38.629664412461096</v>
      </c>
      <c r="H16" s="408">
        <f ca="1">SUM(H3:H8)</f>
        <v>447551.87310600001</v>
      </c>
      <c r="I16" s="407">
        <f t="shared" ca="1" si="5"/>
        <v>38.380566122336887</v>
      </c>
      <c r="J16" s="408">
        <f ca="1">SUM(J3:J8)</f>
        <v>401293.67136700003</v>
      </c>
      <c r="K16" s="407">
        <f t="shared" ca="1" si="1"/>
        <v>37.156172218532063</v>
      </c>
      <c r="L16" s="408">
        <f ca="1">SUM(L3:L8)</f>
        <v>261207.68927899998</v>
      </c>
      <c r="M16" s="407">
        <f t="shared" ca="1" si="6"/>
        <v>41.298745686960949</v>
      </c>
      <c r="N16" s="408">
        <f ca="1">SUM(N3:N8)</f>
        <v>9206.7941800000008</v>
      </c>
      <c r="O16" s="409">
        <f ca="1">SUM(O3:O8)</f>
        <v>11660.898166000001</v>
      </c>
      <c r="P16" s="409">
        <f ca="1">SUM(P3:P8)</f>
        <v>10800.188700999999</v>
      </c>
      <c r="Q16" s="409">
        <f ca="1">SUM(Q3:Q8)</f>
        <v>6324.8334770000001</v>
      </c>
      <c r="R16" s="410">
        <f ca="1">SUM(R3:R8)</f>
        <v>37992.714523999995</v>
      </c>
      <c r="S16" s="21"/>
    </row>
    <row r="17" spans="1:19" ht="13.5" thickBot="1" x14ac:dyDescent="0.25">
      <c r="B17" s="125" t="s">
        <v>40</v>
      </c>
      <c r="C17" s="414">
        <f ca="1">SUM(C9:C15)</f>
        <v>236.87809699999997</v>
      </c>
      <c r="D17" s="415">
        <f ca="1">SUM(D9:D15)</f>
        <v>4723147.2846989995</v>
      </c>
      <c r="E17" s="414">
        <f t="shared" ca="1" si="3"/>
        <v>36.571856731978066</v>
      </c>
      <c r="F17" s="415">
        <f ca="1">SUM(F9:F15)</f>
        <v>1119176.9876919999</v>
      </c>
      <c r="G17" s="414">
        <f t="shared" ca="1" si="4"/>
        <v>37.338643847874842</v>
      </c>
      <c r="H17" s="415">
        <f ca="1">SUM(H9:H15)</f>
        <v>1511014.7083409999</v>
      </c>
      <c r="I17" s="414">
        <f t="shared" ca="1" si="5"/>
        <v>35.47523387257317</v>
      </c>
      <c r="J17" s="415">
        <f ca="1">SUM(J9:J15)</f>
        <v>1232225.925967</v>
      </c>
      <c r="K17" s="414">
        <f t="shared" ca="1" si="1"/>
        <v>34.279788129060627</v>
      </c>
      <c r="L17" s="415">
        <f ca="1">SUM(L9:L15)</f>
        <v>860729.66269899998</v>
      </c>
      <c r="M17" s="414">
        <f t="shared" ca="1" si="6"/>
        <v>41.714731506215131</v>
      </c>
      <c r="N17" s="415">
        <f ca="1">SUM(N9:N15)</f>
        <v>29973.691392000001</v>
      </c>
      <c r="O17" s="416">
        <f ca="1">SUM(O9:O15)</f>
        <v>42593.509426000004</v>
      </c>
      <c r="P17" s="416">
        <f ca="1">SUM(P9:P15)</f>
        <v>35946.135995000004</v>
      </c>
      <c r="Q17" s="416">
        <f ca="1">SUM(Q9:Q15)</f>
        <v>20633.709761999999</v>
      </c>
      <c r="R17" s="417">
        <f ca="1">SUM(R9:R15)</f>
        <v>129147.04657500001</v>
      </c>
      <c r="S17" s="21"/>
    </row>
    <row r="18" spans="1:19" ht="13.5" thickBot="1" x14ac:dyDescent="0.25">
      <c r="B18" s="128" t="s">
        <v>42</v>
      </c>
      <c r="C18" s="426">
        <f ca="1">+C17+C16</f>
        <v>379.30488199999996</v>
      </c>
      <c r="D18" s="427">
        <f ca="1">+D17+D16</f>
        <v>6188855.8879389996</v>
      </c>
      <c r="E18" s="426">
        <f t="shared" ca="1" si="3"/>
        <v>37.028028802034875</v>
      </c>
      <c r="F18" s="427">
        <f ca="1">+F17+F16</f>
        <v>1474832.3571799998</v>
      </c>
      <c r="G18" s="426">
        <f t="shared" ca="1" si="4"/>
        <v>37.642013253505361</v>
      </c>
      <c r="H18" s="427">
        <f ca="1">+H17+H16</f>
        <v>1958566.5814469999</v>
      </c>
      <c r="I18" s="426">
        <f t="shared" ca="1" si="5"/>
        <v>36.099676844242182</v>
      </c>
      <c r="J18" s="427">
        <f ca="1">+J17+J16</f>
        <v>1633519.597334</v>
      </c>
      <c r="K18" s="426">
        <f t="shared" ca="1" si="1"/>
        <v>34.944342853841029</v>
      </c>
      <c r="L18" s="427">
        <f ca="1">+L17+L16</f>
        <v>1121937.351978</v>
      </c>
      <c r="M18" s="426">
        <f t="shared" ca="1" si="6"/>
        <v>41.617135689844389</v>
      </c>
      <c r="N18" s="298">
        <f ca="1">+N17+N16</f>
        <v>39180.485572000005</v>
      </c>
      <c r="O18" s="298">
        <f ca="1">+O17+O16</f>
        <v>54254.407592000003</v>
      </c>
      <c r="P18" s="298">
        <f ca="1">+P17+P16</f>
        <v>46746.324696000003</v>
      </c>
      <c r="Q18" s="298">
        <f ca="1">+Q17+Q16</f>
        <v>26958.543238999999</v>
      </c>
      <c r="R18" s="428">
        <f ca="1">+R17+R16</f>
        <v>167139.761099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str">
        <f ca="1">INDIRECT("'RUNSTATS_VMTCNTY'!B35")</f>
        <v>71IR</v>
      </c>
      <c r="B23" s="122" t="s">
        <v>82</v>
      </c>
      <c r="C23" s="405">
        <f ca="1">INDIRECT("'RUNSTATS_VMTCNTY'!E35")</f>
        <v>4.6184390000000004</v>
      </c>
      <c r="D23" s="406">
        <f t="shared" ref="D23:D35" ca="1" si="7">+F23+J23+H23+L23</f>
        <v>111820.869475</v>
      </c>
      <c r="E23" s="407">
        <f t="shared" ref="E23:E38" ca="1" si="8">IF(R23&gt;0,D23/(R23),0)</f>
        <v>61.276461299337662</v>
      </c>
      <c r="F23" s="406">
        <f ca="1">INDIRECT("'RUNSTATS_VMTCNTY'!H35")</f>
        <v>30882.580703</v>
      </c>
      <c r="G23" s="407">
        <f t="shared" ref="G23:G38" ca="1" si="9">IF(N23&gt;0,F23/(N23),0)</f>
        <v>61.145076346306077</v>
      </c>
      <c r="H23" s="406">
        <f ca="1">INDIRECT("'RUNSTATS_VMTCNTY'!L35")</f>
        <v>30757.588672000002</v>
      </c>
      <c r="I23" s="407">
        <f t="shared" ref="I23:I38" ca="1" si="10">IF(O23&gt;0,H23/(O23),0)</f>
        <v>61.422784699872182</v>
      </c>
      <c r="J23" s="406">
        <f ca="1">INDIRECT("'RUNSTATS_VMTCNTY'!J35")</f>
        <v>29904.576572000002</v>
      </c>
      <c r="K23" s="407">
        <f t="shared" ref="K23:K38" ca="1" si="11">IF(P23&gt;0,J23/(P23),0)</f>
        <v>61.162085634194405</v>
      </c>
      <c r="L23" s="406">
        <f ca="1">INDIRECT("'RUNSTATS_VMTCNTY'!N35")</f>
        <v>20276.123528</v>
      </c>
      <c r="M23" s="407">
        <f t="shared" ref="M23:M38" ca="1" si="12">IF(Q23&gt;0,L23/(Q23),0)</f>
        <v>61.424932476609591</v>
      </c>
      <c r="N23" s="408">
        <f ca="1">INDIRECT("'RUNSTATS_VMTCNTY'!I35")</f>
        <v>505.070605</v>
      </c>
      <c r="O23" s="409">
        <f ca="1">INDIRECT("'RUNSTATS_VMTCNTY'!M35")</f>
        <v>500.75210399999997</v>
      </c>
      <c r="P23" s="409">
        <f ca="1">INDIRECT("'RUNSTATS_VMTCNTY'!K35")</f>
        <v>488.93977799999999</v>
      </c>
      <c r="Q23" s="409">
        <f ca="1">INDIRECT("'RUNSTATS_VMTCNTY'!O35")</f>
        <v>330.09598399999999</v>
      </c>
      <c r="R23" s="410">
        <f t="shared" ref="R23:R35" ca="1" si="13">+N23+O23+P23+Q23</f>
        <v>1824.858471</v>
      </c>
    </row>
    <row r="24" spans="1:19" x14ac:dyDescent="0.2">
      <c r="A24" s="113" t="str">
        <f ca="1">INDIRECT("'RUNSTATS_VMTCNTY'!B36")</f>
        <v>71PR</v>
      </c>
      <c r="B24" s="123" t="s">
        <v>83</v>
      </c>
      <c r="C24" s="411">
        <f ca="1">INDIRECT("'RUNSTATS_VMTCNTY'!E36")</f>
        <v>15.013211999999999</v>
      </c>
      <c r="D24" s="412">
        <f t="shared" ca="1" si="7"/>
        <v>246409.11696499999</v>
      </c>
      <c r="E24" s="411">
        <f t="shared" ca="1" si="8"/>
        <v>62.638927400616957</v>
      </c>
      <c r="F24" s="412">
        <f ca="1">INDIRECT("'RUNSTATS_VMTCNTY'!H36")</f>
        <v>65727.249456999998</v>
      </c>
      <c r="G24" s="411">
        <f t="shared" ca="1" si="9"/>
        <v>62.672907974457502</v>
      </c>
      <c r="H24" s="412">
        <f ca="1">INDIRECT("'RUNSTATS_VMTCNTY'!L36")</f>
        <v>70246.507985000004</v>
      </c>
      <c r="I24" s="411">
        <f t="shared" ca="1" si="10"/>
        <v>62.647262595814567</v>
      </c>
      <c r="J24" s="412">
        <f ca="1">INDIRECT("'RUNSTATS_VMTCNTY'!J36")</f>
        <v>64738.778415000001</v>
      </c>
      <c r="K24" s="411">
        <f t="shared" ca="1" si="11"/>
        <v>62.601608396209571</v>
      </c>
      <c r="L24" s="412">
        <f ca="1">INDIRECT("'RUNSTATS_VMTCNTY'!N36")</f>
        <v>45696.581107999998</v>
      </c>
      <c r="M24" s="411">
        <f t="shared" ca="1" si="12"/>
        <v>62.630169717364467</v>
      </c>
      <c r="N24" s="412">
        <f ca="1">INDIRECT("'RUNSTATS_VMTCNTY'!I36")</f>
        <v>1048.7346379999999</v>
      </c>
      <c r="O24" s="50">
        <f ca="1">INDIRECT("'RUNSTATS_VMTCNTY'!M36")</f>
        <v>1121.3021140000001</v>
      </c>
      <c r="P24" s="50">
        <f ca="1">INDIRECT("'RUNSTATS_VMTCNTY'!K36")</f>
        <v>1034.1392189999999</v>
      </c>
      <c r="Q24" s="50">
        <f ca="1">INDIRECT("'RUNSTATS_VMTCNTY'!O36")</f>
        <v>729.62569499999995</v>
      </c>
      <c r="R24" s="413">
        <f t="shared" ca="1" si="13"/>
        <v>3933.8016659999994</v>
      </c>
    </row>
    <row r="25" spans="1:19" x14ac:dyDescent="0.2">
      <c r="A25" s="113" t="str">
        <f ca="1">INDIRECT("'RUNSTATS_VMTCNTY'!B37")</f>
        <v>71MR</v>
      </c>
      <c r="B25" s="123" t="s">
        <v>84</v>
      </c>
      <c r="C25" s="411">
        <f ca="1">INDIRECT("'RUNSTATS_VMTCNTY'!E37")</f>
        <v>24.466176999999998</v>
      </c>
      <c r="D25" s="412">
        <f t="shared" ca="1" si="7"/>
        <v>306360.28110899997</v>
      </c>
      <c r="E25" s="411">
        <f t="shared" ca="1" si="8"/>
        <v>47.358102460612194</v>
      </c>
      <c r="F25" s="412">
        <f ca="1">INDIRECT("'RUNSTATS_VMTCNTY'!H37")</f>
        <v>74591.87066</v>
      </c>
      <c r="G25" s="411">
        <f t="shared" ca="1" si="9"/>
        <v>43.077782406641518</v>
      </c>
      <c r="H25" s="412">
        <f ca="1">INDIRECT("'RUNSTATS_VMTCNTY'!L37")</f>
        <v>99812.337671000001</v>
      </c>
      <c r="I25" s="411">
        <f t="shared" ca="1" si="10"/>
        <v>51.372839250878123</v>
      </c>
      <c r="J25" s="412">
        <f ca="1">INDIRECT("'RUNSTATS_VMTCNTY'!J37")</f>
        <v>76772.649770999997</v>
      </c>
      <c r="K25" s="411">
        <f t="shared" ca="1" si="11"/>
        <v>41.506169149268494</v>
      </c>
      <c r="L25" s="412">
        <f ca="1">INDIRECT("'RUNSTATS_VMTCNTY'!N37")</f>
        <v>55183.423006999998</v>
      </c>
      <c r="M25" s="411">
        <f t="shared" ca="1" si="12"/>
        <v>58.402367428597316</v>
      </c>
      <c r="N25" s="412">
        <f ca="1">INDIRECT("'RUNSTATS_VMTCNTY'!I37")</f>
        <v>1731.562455</v>
      </c>
      <c r="O25" s="50">
        <f ca="1">INDIRECT("'RUNSTATS_VMTCNTY'!M37")</f>
        <v>1942.90094</v>
      </c>
      <c r="P25" s="50">
        <f ca="1">INDIRECT("'RUNSTATS_VMTCNTY'!K37")</f>
        <v>1849.6684069999999</v>
      </c>
      <c r="Q25" s="50">
        <f ca="1">INDIRECT("'RUNSTATS_VMTCNTY'!O37")</f>
        <v>944.88332300000002</v>
      </c>
      <c r="R25" s="413">
        <f t="shared" ca="1" si="13"/>
        <v>6469.0151249999999</v>
      </c>
    </row>
    <row r="26" spans="1:19" x14ac:dyDescent="0.2">
      <c r="A26" s="113" t="str">
        <f ca="1">INDIRECT("'RUNSTATS_VMTCNTY'!B38")</f>
        <v>71CM</v>
      </c>
      <c r="B26" s="123" t="s">
        <v>85</v>
      </c>
      <c r="C26" s="411">
        <f ca="1">INDIRECT("'RUNSTATS_VMTCNTY'!E38")</f>
        <v>55.851933000000002</v>
      </c>
      <c r="D26" s="412">
        <f t="shared" ca="1" si="7"/>
        <v>403326.59030399995</v>
      </c>
      <c r="E26" s="411">
        <f t="shared" ca="1" si="8"/>
        <v>48.433445846329199</v>
      </c>
      <c r="F26" s="412">
        <f ca="1">INDIRECT("'RUNSTATS_VMTCNTY'!H38")</f>
        <v>100512.855821</v>
      </c>
      <c r="G26" s="411">
        <f t="shared" ca="1" si="9"/>
        <v>46.309750103456686</v>
      </c>
      <c r="H26" s="412">
        <f ca="1">INDIRECT("'RUNSTATS_VMTCNTY'!L38")</f>
        <v>119729.527886</v>
      </c>
      <c r="I26" s="411">
        <f t="shared" ca="1" si="10"/>
        <v>50.793236747588516</v>
      </c>
      <c r="J26" s="412">
        <f ca="1">INDIRECT("'RUNSTATS_VMTCNTY'!J38")</f>
        <v>107131.253322</v>
      </c>
      <c r="K26" s="411">
        <f t="shared" ca="1" si="11"/>
        <v>45.532937111962276</v>
      </c>
      <c r="L26" s="412">
        <f ca="1">INDIRECT("'RUNSTATS_VMTCNTY'!N38")</f>
        <v>75952.953275000007</v>
      </c>
      <c r="M26" s="411">
        <f t="shared" ca="1" si="12"/>
        <v>52.49109267531442</v>
      </c>
      <c r="N26" s="412">
        <f ca="1">INDIRECT("'RUNSTATS_VMTCNTY'!I38")</f>
        <v>2170.4469490000001</v>
      </c>
      <c r="O26" s="50">
        <f ca="1">INDIRECT("'RUNSTATS_VMTCNTY'!M38")</f>
        <v>2357.1942949999998</v>
      </c>
      <c r="P26" s="50">
        <f ca="1">INDIRECT("'RUNSTATS_VMTCNTY'!K38")</f>
        <v>2352.8298439999999</v>
      </c>
      <c r="Q26" s="50">
        <f ca="1">INDIRECT("'RUNSTATS_VMTCNTY'!O38")</f>
        <v>1446.968417</v>
      </c>
      <c r="R26" s="413">
        <f t="shared" ca="1" si="13"/>
        <v>8327.4395050000003</v>
      </c>
    </row>
    <row r="27" spans="1:19" x14ac:dyDescent="0.2">
      <c r="A27" s="113" t="str">
        <f ca="1">INDIRECT("'RUNSTATS_VMTCNTY'!B39")</f>
        <v>71CR</v>
      </c>
      <c r="B27" s="123" t="s">
        <v>86</v>
      </c>
      <c r="C27" s="411">
        <f ca="1">INDIRECT("'RUNSTATS_VMTCNTY'!E39")</f>
        <v>66.395088000000001</v>
      </c>
      <c r="D27" s="412">
        <f t="shared" ca="1" si="7"/>
        <v>269816.22484299995</v>
      </c>
      <c r="E27" s="411">
        <f t="shared" ca="1" si="8"/>
        <v>63.793330785867468</v>
      </c>
      <c r="F27" s="412">
        <f ca="1">INDIRECT("'RUNSTATS_VMTCNTY'!H39")</f>
        <v>51043.515619999998</v>
      </c>
      <c r="G27" s="411">
        <f t="shared" ca="1" si="9"/>
        <v>45.156984672458911</v>
      </c>
      <c r="H27" s="412">
        <f ca="1">INDIRECT("'RUNSTATS_VMTCNTY'!L40")</f>
        <v>96963.491949000003</v>
      </c>
      <c r="I27" s="411">
        <f t="shared" ca="1" si="10"/>
        <v>79.764812401793122</v>
      </c>
      <c r="J27" s="412">
        <f ca="1">INDIRECT("'RUNSTATS_VMTCNTY'!J40")</f>
        <v>70597.490523999993</v>
      </c>
      <c r="K27" s="411">
        <f t="shared" ca="1" si="11"/>
        <v>56.994140198326598</v>
      </c>
      <c r="L27" s="412">
        <f ca="1">INDIRECT("'RUNSTATS_VMTCNTY'!N40")</f>
        <v>51211.726750000002</v>
      </c>
      <c r="M27" s="411">
        <f t="shared" ca="1" si="12"/>
        <v>79.412512781246349</v>
      </c>
      <c r="N27" s="412">
        <f ca="1">INDIRECT("'RUNSTATS_VMTCNTY'!I39")</f>
        <v>1130.3570420000001</v>
      </c>
      <c r="O27" s="50">
        <f ca="1">INDIRECT("'RUNSTATS_VMTCNTY'!M39")</f>
        <v>1215.6173759999999</v>
      </c>
      <c r="P27" s="50">
        <f ca="1">INDIRECT("'RUNSTATS_VMTCNTY'!K39")</f>
        <v>1238.6798060000001</v>
      </c>
      <c r="Q27" s="50">
        <f ca="1">INDIRECT("'RUNSTATS_VMTCNTY'!O39")</f>
        <v>644.88233600000001</v>
      </c>
      <c r="R27" s="413">
        <f t="shared" ca="1" si="13"/>
        <v>4229.5365599999996</v>
      </c>
    </row>
    <row r="28" spans="1:19" ht="13.5" thickBot="1" x14ac:dyDescent="0.25">
      <c r="B28" s="125" t="s">
        <v>154</v>
      </c>
      <c r="C28" s="411"/>
      <c r="D28" s="412">
        <f ca="1">+F28+J28+H28+L28</f>
        <v>206525.18836599999</v>
      </c>
      <c r="E28" s="414">
        <f t="shared" ca="1" si="8"/>
        <v>21.632988231140349</v>
      </c>
      <c r="F28" s="412">
        <f ca="1">INDIRECT("'RUNSTATS_VMTCNTY'!H40")</f>
        <v>63685.861598000003</v>
      </c>
      <c r="G28" s="414">
        <f t="shared" ca="1" si="9"/>
        <v>30.234716751268554</v>
      </c>
      <c r="H28" s="412">
        <f ca="1">INDIRECT("'RUNSTATS_VMTCNTY'!L39")</f>
        <v>56706.514760999999</v>
      </c>
      <c r="I28" s="414">
        <f t="shared" ca="1" si="10"/>
        <v>17.092674010418889</v>
      </c>
      <c r="J28" s="412">
        <f ca="1">INDIRECT("'RUNSTATS_VMTCNTY'!J39")</f>
        <v>56095.472763999998</v>
      </c>
      <c r="K28" s="414">
        <f t="shared" ca="1" si="11"/>
        <v>23.936131272971981</v>
      </c>
      <c r="L28" s="412">
        <f ca="1">INDIRECT("'RUNSTATS_VMTCNTY'!N39")</f>
        <v>30037.339242999999</v>
      </c>
      <c r="M28" s="414">
        <f t="shared" ca="1" si="12"/>
        <v>16.882028259854415</v>
      </c>
      <c r="N28" s="412">
        <f ca="1">INDIRECT("'RUNSTATS_VMTCNTY'!I40")</f>
        <v>2106.3819490000001</v>
      </c>
      <c r="O28" s="50">
        <f ca="1">INDIRECT("'RUNSTATS_VMTCNTY'!M40")</f>
        <v>3317.591778</v>
      </c>
      <c r="P28" s="50">
        <f ca="1">INDIRECT("'RUNSTATS_VMTCNTY'!K40")</f>
        <v>2343.5480080000002</v>
      </c>
      <c r="Q28" s="50">
        <f ca="1">INDIRECT("'RUNSTATS_VMTCNTY'!O40")</f>
        <v>1779.2494349999999</v>
      </c>
      <c r="R28" s="417">
        <f ca="1">+N28+O28+P28+Q28</f>
        <v>9546.77117</v>
      </c>
    </row>
    <row r="29" spans="1:19" x14ac:dyDescent="0.2">
      <c r="A29" s="113" t="str">
        <f ca="1">INDIRECT("'RUNSTATS_VMTCNTY'!B28")</f>
        <v>71IU</v>
      </c>
      <c r="B29" s="126" t="s">
        <v>77</v>
      </c>
      <c r="C29" s="407">
        <f ca="1">INDIRECT("'RUNSTATS_VMTCNTY'!E28")</f>
        <v>34.226131000000002</v>
      </c>
      <c r="D29" s="408">
        <f t="shared" ca="1" si="7"/>
        <v>1776987.795862</v>
      </c>
      <c r="E29" s="407">
        <f t="shared" ca="1" si="8"/>
        <v>51.789151243304893</v>
      </c>
      <c r="F29" s="408">
        <f ca="1">INDIRECT("'RUNSTATS_VMTCNTY'!H28")</f>
        <v>461248.04273699998</v>
      </c>
      <c r="G29" s="407">
        <f t="shared" ca="1" si="9"/>
        <v>46.831556156382497</v>
      </c>
      <c r="H29" s="408">
        <f ca="1">INDIRECT("'RUNSTATS_VMTCNTY'!L28")</f>
        <v>498487.83338800003</v>
      </c>
      <c r="I29" s="407">
        <f t="shared" ca="1" si="10"/>
        <v>60.792242870435928</v>
      </c>
      <c r="J29" s="408">
        <f ca="1">INDIRECT("'RUNSTATS_VMTCNTY'!J28")</f>
        <v>471305.16605599999</v>
      </c>
      <c r="K29" s="407">
        <f t="shared" ca="1" si="11"/>
        <v>44.411760955815005</v>
      </c>
      <c r="L29" s="408">
        <f ca="1">INDIRECT("'RUNSTATS_VMTCNTY'!N28")</f>
        <v>345946.75368099997</v>
      </c>
      <c r="M29" s="407">
        <f t="shared" ca="1" si="12"/>
        <v>61.220260153037522</v>
      </c>
      <c r="N29" s="408">
        <f ca="1">INDIRECT("'RUNSTATS_VMTCNTY'!I28")</f>
        <v>9849.0863979999995</v>
      </c>
      <c r="O29" s="409">
        <f ca="1">INDIRECT("'RUNSTATS_VMTCNTY'!M28")</f>
        <v>8199.8592229999995</v>
      </c>
      <c r="P29" s="409">
        <f ca="1">INDIRECT("'RUNSTATS_VMTCNTY'!K28")</f>
        <v>10612.170198</v>
      </c>
      <c r="Q29" s="409">
        <f ca="1">INDIRECT("'RUNSTATS_VMTCNTY'!O28")</f>
        <v>5650.8540279999997</v>
      </c>
      <c r="R29" s="410">
        <f t="shared" ca="1" si="13"/>
        <v>34311.969847</v>
      </c>
    </row>
    <row r="30" spans="1:19" x14ac:dyDescent="0.2">
      <c r="A30" s="113" t="str">
        <f ca="1">INDIRECT("'RUNSTATS_VMTCNTY'!B29")</f>
        <v>71FU</v>
      </c>
      <c r="B30" s="123" t="s">
        <v>78</v>
      </c>
      <c r="C30" s="411">
        <f ca="1">INDIRECT("'RUNSTATS_VMTCNTY'!E29")</f>
        <v>4.5701660000000004</v>
      </c>
      <c r="D30" s="412">
        <f t="shared" ca="1" si="7"/>
        <v>95849.719549999994</v>
      </c>
      <c r="E30" s="411">
        <f t="shared" ca="1" si="8"/>
        <v>46.075573129085342</v>
      </c>
      <c r="F30" s="412">
        <f ca="1">INDIRECT("'RUNSTATS_VMTCNTY'!H29")</f>
        <v>22211.386723</v>
      </c>
      <c r="G30" s="411">
        <f t="shared" ca="1" si="9"/>
        <v>41.216004426764151</v>
      </c>
      <c r="H30" s="412">
        <f ca="1">INDIRECT("'RUNSTATS_VMTCNTY'!L29")</f>
        <v>29277.862998000001</v>
      </c>
      <c r="I30" s="411">
        <f t="shared" ca="1" si="10"/>
        <v>48.470673798081883</v>
      </c>
      <c r="J30" s="412">
        <f ca="1">INDIRECT("'RUNSTATS_VMTCNTY'!J29")</f>
        <v>22315.424512000001</v>
      </c>
      <c r="K30" s="411">
        <f t="shared" ca="1" si="11"/>
        <v>42.528481928872132</v>
      </c>
      <c r="L30" s="412">
        <f ca="1">INDIRECT("'RUNSTATS_VMTCNTY'!N29")</f>
        <v>22045.045317</v>
      </c>
      <c r="M30" s="411">
        <f t="shared" ca="1" si="12"/>
        <v>53.426963218137978</v>
      </c>
      <c r="N30" s="412">
        <f ca="1">INDIRECT("'RUNSTATS_VMTCNTY'!I29")</f>
        <v>538.90198799999996</v>
      </c>
      <c r="O30" s="50">
        <f ca="1">INDIRECT("'RUNSTATS_VMTCNTY'!M29")</f>
        <v>604.03251499999999</v>
      </c>
      <c r="P30" s="50">
        <f ca="1">INDIRECT("'RUNSTATS_VMTCNTY'!K29")</f>
        <v>524.71716600000002</v>
      </c>
      <c r="Q30" s="50">
        <f ca="1">INDIRECT("'RUNSTATS_VMTCNTY'!O29")</f>
        <v>412.62022000000002</v>
      </c>
      <c r="R30" s="413">
        <f t="shared" ca="1" si="13"/>
        <v>2080.2718889999996</v>
      </c>
    </row>
    <row r="31" spans="1:19" x14ac:dyDescent="0.2">
      <c r="A31" s="113" t="str">
        <f ca="1">INDIRECT("'RUNSTATS_VMTCNTY'!B30")</f>
        <v>71PU</v>
      </c>
      <c r="B31" s="123" t="s">
        <v>79</v>
      </c>
      <c r="C31" s="418">
        <f ca="1">INDIRECT("'RUNSTATS_VMTCNTY'!E30")</f>
        <v>87.558066999999994</v>
      </c>
      <c r="D31" s="412">
        <f t="shared" ca="1" si="7"/>
        <v>1254891.4123220001</v>
      </c>
      <c r="E31" s="411">
        <f t="shared" ca="1" si="8"/>
        <v>32.371084903484181</v>
      </c>
      <c r="F31" s="412">
        <f ca="1">INDIRECT("'RUNSTATS_VMTCNTY'!H30")</f>
        <v>291920.39447100001</v>
      </c>
      <c r="G31" s="411">
        <f t="shared" ca="1" si="9"/>
        <v>31.461275633467146</v>
      </c>
      <c r="H31" s="412">
        <f ca="1">INDIRECT("'RUNSTATS_VMTCNTY'!L30")</f>
        <v>419744.83884400001</v>
      </c>
      <c r="I31" s="411">
        <f t="shared" ca="1" si="10"/>
        <v>33.082605842062989</v>
      </c>
      <c r="J31" s="412">
        <f ca="1">INDIRECT("'RUNSTATS_VMTCNTY'!J30")</f>
        <v>319108.88428200001</v>
      </c>
      <c r="K31" s="411">
        <f t="shared" ca="1" si="11"/>
        <v>29.524962199633116</v>
      </c>
      <c r="L31" s="412">
        <f ca="1">INDIRECT("'RUNSTATS_VMTCNTY'!N30")</f>
        <v>224117.29472500001</v>
      </c>
      <c r="M31" s="411">
        <f t="shared" ca="1" si="12"/>
        <v>37.407705928582835</v>
      </c>
      <c r="N31" s="412">
        <f ca="1">INDIRECT("'RUNSTATS_VMTCNTY'!I30")</f>
        <v>9278.7208589999991</v>
      </c>
      <c r="O31" s="50">
        <f ca="1">INDIRECT("'RUNSTATS_VMTCNTY'!M30")</f>
        <v>12687.780425999999</v>
      </c>
      <c r="P31" s="50">
        <f ca="1">INDIRECT("'RUNSTATS_VMTCNTY'!K30")</f>
        <v>10808.104753</v>
      </c>
      <c r="Q31" s="50">
        <f ca="1">INDIRECT("'RUNSTATS_VMTCNTY'!O30")</f>
        <v>5991.2066020000002</v>
      </c>
      <c r="R31" s="413">
        <f t="shared" ca="1" si="13"/>
        <v>38765.812639999996</v>
      </c>
    </row>
    <row r="32" spans="1:19" x14ac:dyDescent="0.2">
      <c r="A32" s="113" t="str">
        <f ca="1">INDIRECT("'RUNSTATS_VMTCNTY'!B31")</f>
        <v>71MU</v>
      </c>
      <c r="B32" s="123" t="s">
        <v>80</v>
      </c>
      <c r="C32" s="411">
        <f ca="1">INDIRECT("'RUNSTATS_VMTCNTY'!E31")</f>
        <v>123.885452</v>
      </c>
      <c r="D32" s="412">
        <f t="shared" ca="1" si="7"/>
        <v>981800.18089399999</v>
      </c>
      <c r="E32" s="411">
        <f t="shared" ca="1" si="8"/>
        <v>34.156600021650071</v>
      </c>
      <c r="F32" s="412">
        <f ca="1">INDIRECT("'RUNSTATS_VMTCNTY'!H31")</f>
        <v>227546.28649900001</v>
      </c>
      <c r="G32" s="411">
        <f t="shared" ca="1" si="9"/>
        <v>32.986060438435629</v>
      </c>
      <c r="H32" s="412">
        <f ca="1">INDIRECT("'RUNSTATS_VMTCNTY'!L31")</f>
        <v>326089.14586599998</v>
      </c>
      <c r="I32" s="411">
        <f t="shared" ca="1" si="10"/>
        <v>35.354948029964859</v>
      </c>
      <c r="J32" s="412">
        <f ca="1">INDIRECT("'RUNSTATS_VMTCNTY'!J31")</f>
        <v>252867.32218300001</v>
      </c>
      <c r="K32" s="411">
        <f t="shared" ca="1" si="11"/>
        <v>31.422026141414641</v>
      </c>
      <c r="L32" s="412">
        <f ca="1">INDIRECT("'RUNSTATS_VMTCNTY'!N31")</f>
        <v>175297.42634599999</v>
      </c>
      <c r="M32" s="411">
        <f t="shared" ca="1" si="12"/>
        <v>38.315725297681141</v>
      </c>
      <c r="N32" s="412">
        <f ca="1">INDIRECT("'RUNSTATS_VMTCNTY'!I31")</f>
        <v>6898.2559140000003</v>
      </c>
      <c r="O32" s="50">
        <f ca="1">INDIRECT("'RUNSTATS_VMTCNTY'!M31")</f>
        <v>9223.2958620000009</v>
      </c>
      <c r="P32" s="50">
        <f ca="1">INDIRECT("'RUNSTATS_VMTCNTY'!K31")</f>
        <v>8047.4543890000004</v>
      </c>
      <c r="Q32" s="50">
        <f ca="1">INDIRECT("'RUNSTATS_VMTCNTY'!O31")</f>
        <v>4575.0778559999999</v>
      </c>
      <c r="R32" s="413">
        <f t="shared" ca="1" si="13"/>
        <v>28744.084020999999</v>
      </c>
    </row>
    <row r="33" spans="1:19" x14ac:dyDescent="0.2">
      <c r="A33" s="113" t="str">
        <f ca="1">INDIRECT("'RUNSTATS_VMTCNTY'!B32")</f>
        <v>71CU</v>
      </c>
      <c r="B33" s="123" t="s">
        <v>81</v>
      </c>
      <c r="C33" s="411">
        <f ca="1">INDIRECT("'RUNSTATS_VMTCNTY'!E32")</f>
        <v>68.842811999999995</v>
      </c>
      <c r="D33" s="412">
        <f t="shared" ca="1" si="7"/>
        <v>419451.50854400004</v>
      </c>
      <c r="E33" s="411">
        <f t="shared" ca="1" si="8"/>
        <v>41.179602855850732</v>
      </c>
      <c r="F33" s="412">
        <f ca="1">INDIRECT("'RUNSTATS_VMTCNTY'!H33")</f>
        <v>200210.58960400001</v>
      </c>
      <c r="G33" s="411">
        <f t="shared" ca="1" si="9"/>
        <v>83.372419036680995</v>
      </c>
      <c r="H33" s="412">
        <f ca="1">INDIRECT("'RUNSTATS_VMTCNTY'!L32")</f>
        <v>96275.529857999994</v>
      </c>
      <c r="I33" s="411">
        <f t="shared" ca="1" si="10"/>
        <v>28.336380075055374</v>
      </c>
      <c r="J33" s="412">
        <f ca="1">INDIRECT("'RUNSTATS_VMTCNTY'!J32")</f>
        <v>71644.810887</v>
      </c>
      <c r="K33" s="411">
        <f t="shared" ca="1" si="11"/>
        <v>25.485867046986268</v>
      </c>
      <c r="L33" s="412">
        <f ca="1">INDIRECT("'RUNSTATS_VMTCNTY'!N32")</f>
        <v>51320.578195000002</v>
      </c>
      <c r="M33" s="411">
        <f t="shared" ca="1" si="12"/>
        <v>32.568966118881193</v>
      </c>
      <c r="N33" s="412">
        <f ca="1">INDIRECT("'RUNSTATS_VMTCNTY'!I32")</f>
        <v>2401.4007499999998</v>
      </c>
      <c r="O33" s="50">
        <f ca="1">INDIRECT("'RUNSTATS_VMTCNTY'!M32")</f>
        <v>3397.5945270000002</v>
      </c>
      <c r="P33" s="50">
        <f ca="1">INDIRECT("'RUNSTATS_VMTCNTY'!K32")</f>
        <v>2811.158465</v>
      </c>
      <c r="Q33" s="50">
        <f ca="1">INDIRECT("'RUNSTATS_VMTCNTY'!O32")</f>
        <v>1575.750916</v>
      </c>
      <c r="R33" s="413">
        <f t="shared" ca="1" si="13"/>
        <v>10185.904657999999</v>
      </c>
    </row>
    <row r="34" spans="1:19" x14ac:dyDescent="0.2">
      <c r="B34" s="127" t="s">
        <v>155</v>
      </c>
      <c r="C34" s="419"/>
      <c r="D34" s="412">
        <f ca="1">+F34+J34+H34+L34</f>
        <v>837110.384723</v>
      </c>
      <c r="E34" s="419">
        <f t="shared" ca="1" si="8"/>
        <v>20.744860463163718</v>
      </c>
      <c r="F34" s="412">
        <f ca="1">INDIRECT("'RUNSTATS_VMTCNTY'!H32")</f>
        <v>64285.588677</v>
      </c>
      <c r="G34" s="419">
        <f t="shared" ca="1" si="9"/>
        <v>7.8439623188847394</v>
      </c>
      <c r="H34" s="412">
        <f ca="1">INDIRECT("'RUNSTATS_VMTCNTY'!L33")</f>
        <v>364392.50272300001</v>
      </c>
      <c r="I34" s="419">
        <f t="shared" ca="1" si="10"/>
        <v>23.71482387405452</v>
      </c>
      <c r="J34" s="412">
        <f ca="1">INDIRECT("'RUNSTATS_VMTCNTY'!J33")</f>
        <v>227765.92342400001</v>
      </c>
      <c r="K34" s="419">
        <f t="shared" ca="1" si="11"/>
        <v>24.184248597541533</v>
      </c>
      <c r="L34" s="412">
        <f ca="1">INDIRECT("'RUNSTATS_VMTCNTY'!N33")</f>
        <v>180666.36989900001</v>
      </c>
      <c r="M34" s="419">
        <f t="shared" ca="1" si="12"/>
        <v>24.501891115638564</v>
      </c>
      <c r="N34" s="412">
        <f ca="1">INDIRECT("'RUNSTATS_VMTCNTY'!I33")</f>
        <v>8195.5504199999996</v>
      </c>
      <c r="O34" s="50">
        <f ca="1">INDIRECT("'RUNSTATS_VMTCNTY'!M33")</f>
        <v>15365.600211000001</v>
      </c>
      <c r="P34" s="50">
        <f ca="1">INDIRECT("'RUNSTATS_VMTCNTY'!K33")</f>
        <v>9417.9450109999998</v>
      </c>
      <c r="Q34" s="50">
        <f ca="1">INDIRECT("'RUNSTATS_VMTCNTY'!O33")</f>
        <v>7373.5683929999996</v>
      </c>
      <c r="R34" s="413">
        <f ca="1">+N34+O34+P34+Q34</f>
        <v>40352.664035000002</v>
      </c>
    </row>
    <row r="35" spans="1:19" ht="13.5" thickBot="1" x14ac:dyDescent="0.25">
      <c r="A35" s="113" t="str">
        <f ca="1">INDIRECT("'RUNSTATS_VMTCNTY'!B34")</f>
        <v>71HO</v>
      </c>
      <c r="B35" s="123" t="s">
        <v>21</v>
      </c>
      <c r="C35" s="411">
        <f ca="1">INDIRECT("'RUNSTATS_VMTCNTY'!E34")</f>
        <v>0</v>
      </c>
      <c r="D35" s="420">
        <f t="shared" ca="1" si="7"/>
        <v>0</v>
      </c>
      <c r="E35" s="421">
        <f t="shared" ca="1" si="8"/>
        <v>0</v>
      </c>
      <c r="F35" s="420">
        <f ca="1">INDIRECT("'RUNSTATS_VMTCNTY'!H34")</f>
        <v>0</v>
      </c>
      <c r="G35" s="421">
        <f t="shared" ca="1" si="9"/>
        <v>0</v>
      </c>
      <c r="H35" s="420">
        <f ca="1">INDIRECT("'RUNSTATS_VMTCNTY'!L34")</f>
        <v>0</v>
      </c>
      <c r="I35" s="421">
        <f t="shared" ca="1" si="10"/>
        <v>0</v>
      </c>
      <c r="J35" s="420">
        <f ca="1">INDIRECT("'RUNSTATS_VMTCNTY'!J34")</f>
        <v>0</v>
      </c>
      <c r="K35" s="421">
        <f t="shared" ca="1" si="11"/>
        <v>0</v>
      </c>
      <c r="L35" s="420">
        <f ca="1">INDIRECT("'RUNSTATS_VMTCNTY'!N34")</f>
        <v>0</v>
      </c>
      <c r="M35" s="422">
        <f t="shared" ca="1" si="12"/>
        <v>0</v>
      </c>
      <c r="N35" s="423">
        <f ca="1">INDIRECT("'RUNSTATS_VMTCNTY'!I34")</f>
        <v>0</v>
      </c>
      <c r="O35" s="424">
        <f ca="1">INDIRECT("'RUNSTATS_VMTCNTY'!M34")</f>
        <v>0</v>
      </c>
      <c r="P35" s="424">
        <f ca="1">INDIRECT("'RUNSTATS_VMTCNTY'!K34")</f>
        <v>0</v>
      </c>
      <c r="Q35" s="424">
        <f ca="1">INDIRECT("'RUNSTATS_VMTCNTY'!O34")</f>
        <v>0</v>
      </c>
      <c r="R35" s="425">
        <f t="shared" ca="1" si="13"/>
        <v>0</v>
      </c>
    </row>
    <row r="36" spans="1:19" x14ac:dyDescent="0.2">
      <c r="B36" s="126" t="s">
        <v>41</v>
      </c>
      <c r="C36" s="407">
        <f ca="1">SUM(C23:C28)</f>
        <v>166.34484900000001</v>
      </c>
      <c r="D36" s="408">
        <f ca="1">SUM(D23:D28)</f>
        <v>1544258.2710620002</v>
      </c>
      <c r="E36" s="407">
        <f t="shared" ca="1" si="8"/>
        <v>44.980899675710873</v>
      </c>
      <c r="F36" s="408">
        <f ca="1">SUM(F23:F28)</f>
        <v>386443.93385899998</v>
      </c>
      <c r="G36" s="407">
        <f t="shared" ca="1" si="9"/>
        <v>44.456893791214355</v>
      </c>
      <c r="H36" s="408">
        <f ca="1">SUM(H23:H28)</f>
        <v>474215.96892399999</v>
      </c>
      <c r="I36" s="407">
        <f t="shared" ca="1" si="10"/>
        <v>45.356260530988017</v>
      </c>
      <c r="J36" s="408">
        <f ca="1">SUM(J23:J28)</f>
        <v>405240.22136799997</v>
      </c>
      <c r="K36" s="407">
        <f t="shared" ca="1" si="11"/>
        <v>43.53767818176938</v>
      </c>
      <c r="L36" s="408">
        <f ca="1">SUM(L23:L28)</f>
        <v>278358.14691100002</v>
      </c>
      <c r="M36" s="407">
        <f t="shared" ca="1" si="12"/>
        <v>47.374423649563674</v>
      </c>
      <c r="N36" s="408">
        <f ca="1">SUM(N23:N28)</f>
        <v>8692.5536380000012</v>
      </c>
      <c r="O36" s="409">
        <f ca="1">SUM(O23:O28)</f>
        <v>10455.358607</v>
      </c>
      <c r="P36" s="409">
        <f ca="1">SUM(P23:P28)</f>
        <v>9307.8050619999995</v>
      </c>
      <c r="Q36" s="409">
        <f ca="1">SUM(Q23:Q28)</f>
        <v>5875.7051899999997</v>
      </c>
      <c r="R36" s="410">
        <f ca="1">SUM(R23:R28)</f>
        <v>34331.422497</v>
      </c>
    </row>
    <row r="37" spans="1:19" ht="13.5" thickBot="1" x14ac:dyDescent="0.25">
      <c r="B37" s="125" t="s">
        <v>40</v>
      </c>
      <c r="C37" s="414">
        <f ca="1">SUM(C29:C35)</f>
        <v>319.082628</v>
      </c>
      <c r="D37" s="415">
        <f ca="1">SUM(D29:D35)</f>
        <v>5366091.0018950002</v>
      </c>
      <c r="E37" s="414">
        <f t="shared" ca="1" si="8"/>
        <v>34.745314904365998</v>
      </c>
      <c r="F37" s="415">
        <f ca="1">SUM(F29:F35)</f>
        <v>1267422.288711</v>
      </c>
      <c r="G37" s="414">
        <f t="shared" ca="1" si="9"/>
        <v>34.105407199411381</v>
      </c>
      <c r="H37" s="415">
        <f ca="1">SUM(H29:H35)</f>
        <v>1734267.7136770003</v>
      </c>
      <c r="I37" s="414">
        <f t="shared" ca="1" si="10"/>
        <v>35.051174433235872</v>
      </c>
      <c r="J37" s="415">
        <f ca="1">SUM(J29:J35)</f>
        <v>1365007.531344</v>
      </c>
      <c r="K37" s="414">
        <f t="shared" ca="1" si="11"/>
        <v>32.329640478048148</v>
      </c>
      <c r="L37" s="415">
        <f ca="1">SUM(L29:L35)</f>
        <v>999393.46816300007</v>
      </c>
      <c r="M37" s="414">
        <f t="shared" ca="1" si="12"/>
        <v>39.070738498742564</v>
      </c>
      <c r="N37" s="415">
        <f ca="1">SUM(N29:N35)</f>
        <v>37161.916329</v>
      </c>
      <c r="O37" s="416">
        <f ca="1">SUM(O29:O35)</f>
        <v>49478.162764000008</v>
      </c>
      <c r="P37" s="416">
        <f ca="1">SUM(P29:P35)</f>
        <v>42221.549981999997</v>
      </c>
      <c r="Q37" s="416">
        <f ca="1">SUM(Q29:Q35)</f>
        <v>25579.078014999999</v>
      </c>
      <c r="R37" s="417">
        <f ca="1">SUM(R29:R35)</f>
        <v>154440.70708999998</v>
      </c>
    </row>
    <row r="38" spans="1:19" ht="13.5" thickBot="1" x14ac:dyDescent="0.25">
      <c r="B38" s="128" t="s">
        <v>42</v>
      </c>
      <c r="C38" s="426">
        <f ca="1">+C37+C36</f>
        <v>485.42747700000001</v>
      </c>
      <c r="D38" s="427">
        <f ca="1">+D37+D36</f>
        <v>6910349.2729570009</v>
      </c>
      <c r="E38" s="426">
        <f t="shared" ca="1" si="8"/>
        <v>36.606830087024086</v>
      </c>
      <c r="F38" s="427">
        <f ca="1">+F37+F36</f>
        <v>1653866.22257</v>
      </c>
      <c r="G38" s="426">
        <f t="shared" ca="1" si="9"/>
        <v>36.067720851647287</v>
      </c>
      <c r="H38" s="427">
        <f ca="1">+H37+H36</f>
        <v>2208483.6826010002</v>
      </c>
      <c r="I38" s="426">
        <f t="shared" ca="1" si="10"/>
        <v>36.848889103813242</v>
      </c>
      <c r="J38" s="427">
        <f ca="1">+J37+J36</f>
        <v>1770247.7527119999</v>
      </c>
      <c r="K38" s="426">
        <f t="shared" ca="1" si="11"/>
        <v>34.354160870059737</v>
      </c>
      <c r="L38" s="427">
        <f ca="1">+L37+L36</f>
        <v>1277751.6150740001</v>
      </c>
      <c r="M38" s="426">
        <f t="shared" ca="1" si="12"/>
        <v>40.621854130944726</v>
      </c>
      <c r="N38" s="298">
        <f ca="1">+N37+N36</f>
        <v>45854.469966999997</v>
      </c>
      <c r="O38" s="298">
        <f ca="1">+O37+O36</f>
        <v>59933.52137100001</v>
      </c>
      <c r="P38" s="298">
        <f ca="1">+P37+P36</f>
        <v>51529.355043999996</v>
      </c>
      <c r="Q38" s="298">
        <f ca="1">+Q37+Q36</f>
        <v>31454.783205</v>
      </c>
      <c r="R38" s="428">
        <f ca="1">+R37+R36</f>
        <v>188772.12958699997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str">
        <f ca="1">INDIRECT("'RUNSTATS_VMTAQ'!B48")</f>
        <v>97IR</v>
      </c>
      <c r="B43" s="122" t="s">
        <v>82</v>
      </c>
      <c r="C43" s="405">
        <f ca="1">INDIRECT("'RUNSTATS_VMTAQ'!E48")</f>
        <v>6.140161</v>
      </c>
      <c r="D43" s="406">
        <f t="shared" ref="D43:D55" ca="1" si="14">+F43+J43+H43+L43</f>
        <v>226335.30820900001</v>
      </c>
      <c r="E43" s="407">
        <f t="shared" ref="E43:E58" ca="1" si="15">IF(R43&gt;0,D43/(R43),0)</f>
        <v>61.370008403066137</v>
      </c>
      <c r="F43" s="406">
        <f ca="1">INDIRECT("'RUNSTATS_VMTAQ'!H48")</f>
        <v>59747.983538</v>
      </c>
      <c r="G43" s="407">
        <f t="shared" ref="G43:G58" ca="1" si="16">IF(N43&gt;0,F43/(N43),0)</f>
        <v>56.210080964318095</v>
      </c>
      <c r="H43" s="406">
        <f ca="1">INDIRECT("'RUNSTATS_VMTAQ'!L48")</f>
        <v>65208.148189</v>
      </c>
      <c r="I43" s="407">
        <f t="shared" ref="I43:I58" ca="1" si="17">IF(O43&gt;0,H43/(O43),0)</f>
        <v>66.251630718289221</v>
      </c>
      <c r="J43" s="406">
        <f ca="1">INDIRECT("'RUNSTATS_VMTAQ'!J48")</f>
        <v>58406.684643000001</v>
      </c>
      <c r="K43" s="407">
        <f t="shared" ref="K43:K58" ca="1" si="18">IF(P43&gt;0,J43/(P43),0)</f>
        <v>58.719361484867783</v>
      </c>
      <c r="L43" s="406">
        <f ca="1">INDIRECT("'RUNSTATS_VMTAQ'!N48")</f>
        <v>42972.491839000002</v>
      </c>
      <c r="M43" s="407">
        <f t="shared" ref="M43:M58" ca="1" si="19">IF(Q43&gt;0,L43/(Q43),0)</f>
        <v>66.502479557550188</v>
      </c>
      <c r="N43" s="408">
        <f ca="1">INDIRECT("'RUNSTATS_VMTAQ'!I48")</f>
        <v>1062.940713</v>
      </c>
      <c r="O43" s="409">
        <f ca="1">INDIRECT("'RUNSTATS_VMTAQ'!M48")</f>
        <v>984.24970800000006</v>
      </c>
      <c r="P43" s="409">
        <f ca="1">INDIRECT("'RUNSTATS_VMTAQ'!K48")</f>
        <v>994.67506400000002</v>
      </c>
      <c r="Q43" s="409">
        <f ca="1">INDIRECT("'RUNSTATS_VMTAQ'!O48")</f>
        <v>646.17879100000005</v>
      </c>
      <c r="R43" s="410">
        <f t="shared" ref="R43:R55" ca="1" si="20">+N43+O43+P43+Q43</f>
        <v>3688.0442760000005</v>
      </c>
    </row>
    <row r="44" spans="1:19" x14ac:dyDescent="0.2">
      <c r="A44" s="113" t="str">
        <f ca="1">INDIRECT("'RUNSTATS_VMTAQ'!B49")</f>
        <v>97PR</v>
      </c>
      <c r="B44" s="123" t="s">
        <v>83</v>
      </c>
      <c r="C44" s="411">
        <f ca="1">INDIRECT("'RUNSTATS_VMTAQ'!E49")</f>
        <v>0</v>
      </c>
      <c r="D44" s="412">
        <f t="shared" ca="1" si="14"/>
        <v>0</v>
      </c>
      <c r="E44" s="411">
        <f t="shared" ca="1" si="15"/>
        <v>0</v>
      </c>
      <c r="F44" s="412">
        <f ca="1">INDIRECT("'RUNSTATS_VMTAQ'!H49")</f>
        <v>0</v>
      </c>
      <c r="G44" s="411">
        <f t="shared" ca="1" si="16"/>
        <v>0</v>
      </c>
      <c r="H44" s="412">
        <f ca="1">INDIRECT("'RUNSTATS_VMTAQ'!L49")</f>
        <v>0</v>
      </c>
      <c r="I44" s="411">
        <f t="shared" ca="1" si="17"/>
        <v>0</v>
      </c>
      <c r="J44" s="412">
        <f ca="1">INDIRECT("'RUNSTATS_VMTAQ'!J49")</f>
        <v>0</v>
      </c>
      <c r="K44" s="411">
        <f t="shared" ca="1" si="18"/>
        <v>0</v>
      </c>
      <c r="L44" s="412">
        <f ca="1">INDIRECT("'RUNSTATS_VMTAQ'!N49")</f>
        <v>0</v>
      </c>
      <c r="M44" s="411">
        <f t="shared" ca="1" si="19"/>
        <v>0</v>
      </c>
      <c r="N44" s="412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3">
        <f t="shared" ca="1" si="20"/>
        <v>0</v>
      </c>
      <c r="S44" s="21"/>
    </row>
    <row r="45" spans="1:19" x14ac:dyDescent="0.2">
      <c r="A45" s="113" t="str">
        <f ca="1">INDIRECT("'RUNSTATS_VMTAQ'!B50")</f>
        <v>97MR</v>
      </c>
      <c r="B45" s="123" t="s">
        <v>84</v>
      </c>
      <c r="C45" s="411">
        <f ca="1">INDIRECT("'RUNSTATS_VMTAQ'!E50")</f>
        <v>5.0186419999999998</v>
      </c>
      <c r="D45" s="412">
        <f t="shared" ca="1" si="14"/>
        <v>111219.39091399999</v>
      </c>
      <c r="E45" s="411">
        <f t="shared" ca="1" si="15"/>
        <v>15.904073948547749</v>
      </c>
      <c r="F45" s="412">
        <f ca="1">INDIRECT("'RUNSTATS_VMTAQ'!H50")</f>
        <v>22408.747297999998</v>
      </c>
      <c r="G45" s="411">
        <f t="shared" ca="1" si="16"/>
        <v>14.36437490161039</v>
      </c>
      <c r="H45" s="412">
        <f ca="1">INDIRECT("'RUNSTATS_VMTAQ'!L50")</f>
        <v>37816.947096000004</v>
      </c>
      <c r="I45" s="411">
        <f t="shared" ca="1" si="17"/>
        <v>14.248794348431268</v>
      </c>
      <c r="J45" s="412">
        <f ca="1">INDIRECT("'RUNSTATS_VMTAQ'!J50")</f>
        <v>23283.565538999999</v>
      </c>
      <c r="K45" s="411">
        <f t="shared" ca="1" si="18"/>
        <v>13.896823800049514</v>
      </c>
      <c r="L45" s="412">
        <f ca="1">INDIRECT("'RUNSTATS_VMTAQ'!N50")</f>
        <v>27710.130980999998</v>
      </c>
      <c r="M45" s="411">
        <f t="shared" ca="1" si="19"/>
        <v>25.108601465047979</v>
      </c>
      <c r="N45" s="412">
        <f ca="1">INDIRECT("'RUNSTATS_VMTAQ'!I50")</f>
        <v>1560.0224479999999</v>
      </c>
      <c r="O45" s="50">
        <f ca="1">INDIRECT("'RUNSTATS_VMTAQ'!M50")</f>
        <v>2654.0454</v>
      </c>
      <c r="P45" s="50">
        <f ca="1">INDIRECT("'RUNSTATS_VMTAQ'!K50")</f>
        <v>1675.4595059999999</v>
      </c>
      <c r="Q45" s="50">
        <f ca="1">INDIRECT("'RUNSTATS_VMTAQ'!O50")</f>
        <v>1103.6110880000001</v>
      </c>
      <c r="R45" s="413">
        <f t="shared" ca="1" si="20"/>
        <v>6993.1384419999995</v>
      </c>
      <c r="S45" s="21"/>
    </row>
    <row r="46" spans="1:19" x14ac:dyDescent="0.2">
      <c r="A46" s="113" t="str">
        <f ca="1">INDIRECT("'RUNSTATS_VMTAQ'!B51")</f>
        <v>97CM</v>
      </c>
      <c r="B46" s="123" t="s">
        <v>85</v>
      </c>
      <c r="C46" s="411">
        <f ca="1">INDIRECT("'RUNSTATS_VMTAQ'!E51")</f>
        <v>12.438877</v>
      </c>
      <c r="D46" s="412">
        <f t="shared" ca="1" si="14"/>
        <v>142628.50289999999</v>
      </c>
      <c r="E46" s="411">
        <f t="shared" ca="1" si="15"/>
        <v>38.621458768166768</v>
      </c>
      <c r="F46" s="412">
        <f ca="1">INDIRECT("'RUNSTATS_VMTAQ'!H51")</f>
        <v>33344.216816</v>
      </c>
      <c r="G46" s="411">
        <f t="shared" ca="1" si="16"/>
        <v>36.615848640738193</v>
      </c>
      <c r="H46" s="412">
        <f ca="1">INDIRECT("'RUNSTATS_VMTAQ'!L51")</f>
        <v>48624.319982000001</v>
      </c>
      <c r="I46" s="411">
        <f t="shared" ca="1" si="17"/>
        <v>39.866203740093184</v>
      </c>
      <c r="J46" s="412">
        <f ca="1">INDIRECT("'RUNSTATS_VMTAQ'!J51")</f>
        <v>34703.480425000002</v>
      </c>
      <c r="K46" s="411">
        <f t="shared" ca="1" si="18"/>
        <v>35.012473027146264</v>
      </c>
      <c r="L46" s="412">
        <f ca="1">INDIRECT("'RUNSTATS_VMTAQ'!N51")</f>
        <v>25956.485677000001</v>
      </c>
      <c r="M46" s="411">
        <f t="shared" ca="1" si="19"/>
        <v>45.420275824600438</v>
      </c>
      <c r="N46" s="412">
        <f ca="1">INDIRECT("'RUNSTATS_VMTAQ'!I51")</f>
        <v>910.64984300000003</v>
      </c>
      <c r="O46" s="50">
        <f ca="1">INDIRECT("'RUNSTATS_VMTAQ'!M51")</f>
        <v>1219.687741</v>
      </c>
      <c r="P46" s="50">
        <f ca="1">INDIRECT("'RUNSTATS_VMTAQ'!K51")</f>
        <v>991.17478500000004</v>
      </c>
      <c r="Q46" s="50">
        <f ca="1">INDIRECT("'RUNSTATS_VMTAQ'!O51")</f>
        <v>571.47353699999996</v>
      </c>
      <c r="R46" s="413">
        <f t="shared" ca="1" si="20"/>
        <v>3692.9859059999999</v>
      </c>
      <c r="S46" s="21"/>
    </row>
    <row r="47" spans="1:19" x14ac:dyDescent="0.2">
      <c r="A47" s="113" t="str">
        <f ca="1">INDIRECT("'RUNSTATS_VMTAQ'!B52")</f>
        <v>97CR</v>
      </c>
      <c r="B47" s="123" t="s">
        <v>86</v>
      </c>
      <c r="C47" s="411">
        <f ca="1">INDIRECT("'RUNSTATS_VMTAQ'!E52")</f>
        <v>19.930038</v>
      </c>
      <c r="D47" s="412">
        <f t="shared" ca="1" si="14"/>
        <v>190757.78297799997</v>
      </c>
      <c r="E47" s="411">
        <f t="shared" ca="1" si="15"/>
        <v>30.778992549043117</v>
      </c>
      <c r="F47" s="412">
        <f ca="1">INDIRECT("'RUNSTATS_VMTAQ'!H52")</f>
        <v>44852.450967999997</v>
      </c>
      <c r="G47" s="411">
        <f t="shared" ca="1" si="16"/>
        <v>30.785014949285493</v>
      </c>
      <c r="H47" s="412">
        <f ca="1">INDIRECT("'RUNSTATS_VMTAQ'!L52")</f>
        <v>63442.745756999997</v>
      </c>
      <c r="I47" s="411">
        <f t="shared" ca="1" si="17"/>
        <v>29.25232267072424</v>
      </c>
      <c r="J47" s="412">
        <f ca="1">INDIRECT("'RUNSTATS_VMTAQ'!J52")</f>
        <v>50090.037455999998</v>
      </c>
      <c r="K47" s="411">
        <f t="shared" ca="1" si="18"/>
        <v>28.075009401001509</v>
      </c>
      <c r="L47" s="412">
        <f ca="1">INDIRECT("'RUNSTATS_VMTAQ'!N52")</f>
        <v>32372.548796999999</v>
      </c>
      <c r="M47" s="411">
        <f t="shared" ca="1" si="19"/>
        <v>41.095288678052086</v>
      </c>
      <c r="N47" s="412">
        <f ca="1">INDIRECT("'RUNSTATS_VMTAQ'!I52")</f>
        <v>1456.9572579999999</v>
      </c>
      <c r="O47" s="50">
        <f ca="1">INDIRECT("'RUNSTATS_VMTAQ'!M52")</f>
        <v>2168.8105409999998</v>
      </c>
      <c r="P47" s="50">
        <f ca="1">INDIRECT("'RUNSTATS_VMTAQ'!K52")</f>
        <v>1784.1503359999999</v>
      </c>
      <c r="Q47" s="50">
        <f ca="1">INDIRECT("'RUNSTATS_VMTAQ'!O52")</f>
        <v>787.74355500000001</v>
      </c>
      <c r="R47" s="413">
        <f t="shared" ca="1" si="20"/>
        <v>6197.6616899999999</v>
      </c>
      <c r="S47" s="21"/>
    </row>
    <row r="48" spans="1:19" ht="13.5" thickBot="1" x14ac:dyDescent="0.25">
      <c r="B48" s="125" t="s">
        <v>154</v>
      </c>
      <c r="C48" s="411"/>
      <c r="D48" s="412">
        <f ca="1">+F48+J48+H48+L48</f>
        <v>442509.49244599999</v>
      </c>
      <c r="E48" s="414">
        <f t="shared" ca="1" si="15"/>
        <v>28.263891534847794</v>
      </c>
      <c r="F48" s="412">
        <f ca="1">INDIRECT("'RUNSTATS_VMTAQ'!H53")</f>
        <v>96889.285570000007</v>
      </c>
      <c r="G48" s="414">
        <f t="shared" ca="1" si="16"/>
        <v>29.096388991829041</v>
      </c>
      <c r="H48" s="412">
        <f ca="1">INDIRECT("'RUNSTATS_VMTAQ'!L53")</f>
        <v>156177.27662399999</v>
      </c>
      <c r="I48" s="414">
        <f t="shared" ca="1" si="17"/>
        <v>27.263241178425833</v>
      </c>
      <c r="J48" s="412">
        <f ca="1">INDIRECT("'RUNSTATS_VMTAQ'!J53")</f>
        <v>108886.73299800001</v>
      </c>
      <c r="K48" s="414">
        <f t="shared" ca="1" si="18"/>
        <v>28.417341960507393</v>
      </c>
      <c r="L48" s="412">
        <f ca="1">INDIRECT("'RUNSTATS_VMTAQ'!N53")</f>
        <v>80556.197253999999</v>
      </c>
      <c r="M48" s="414">
        <f t="shared" ca="1" si="19"/>
        <v>29.121406330564891</v>
      </c>
      <c r="N48" s="412">
        <f ca="1">INDIRECT("'RUNSTATS_VMTAQ'!I53")</f>
        <v>3329.9419250000001</v>
      </c>
      <c r="O48" s="50">
        <f ca="1">INDIRECT("'RUNSTATS_VMTAQ'!M53")</f>
        <v>5728.492647</v>
      </c>
      <c r="P48" s="50">
        <f ca="1">INDIRECT("'RUNSTATS_VMTAQ'!K53")</f>
        <v>3831.7001340000002</v>
      </c>
      <c r="Q48" s="50">
        <f ca="1">INDIRECT("'RUNSTATS_VMTAQ'!O53")</f>
        <v>2766.2193349999998</v>
      </c>
      <c r="R48" s="417">
        <f t="shared" ca="1" si="20"/>
        <v>15656.354041000001</v>
      </c>
      <c r="S48" s="21"/>
    </row>
    <row r="49" spans="1:19" x14ac:dyDescent="0.2">
      <c r="A49" s="113" t="str">
        <f ca="1">INDIRECT("'RUNSTATS_VMTAQ'!B41")</f>
        <v>97IU</v>
      </c>
      <c r="B49" s="126" t="s">
        <v>77</v>
      </c>
      <c r="C49" s="407">
        <f ca="1">INDIRECT("'RUNSTATS_VMTAQ'!E41")</f>
        <v>16.519669</v>
      </c>
      <c r="D49" s="408">
        <f t="shared" ca="1" si="14"/>
        <v>662965.78115400008</v>
      </c>
      <c r="E49" s="407">
        <f t="shared" ca="1" si="15"/>
        <v>58.57176289119132</v>
      </c>
      <c r="F49" s="408">
        <f ca="1">INDIRECT("'RUNSTATS_VMTAQ'!H41")</f>
        <v>162680.75788300001</v>
      </c>
      <c r="G49" s="407">
        <f t="shared" ca="1" si="16"/>
        <v>52.812948180628887</v>
      </c>
      <c r="H49" s="408">
        <f ca="1">INDIRECT("'RUNSTATS_VMTAQ'!L41")</f>
        <v>206994.27007500001</v>
      </c>
      <c r="I49" s="407">
        <f t="shared" ca="1" si="17"/>
        <v>62.793788858315828</v>
      </c>
      <c r="J49" s="408">
        <f ca="1">INDIRECT("'RUNSTATS_VMTAQ'!J41")</f>
        <v>160589.02617600001</v>
      </c>
      <c r="K49" s="407">
        <f t="shared" ca="1" si="18"/>
        <v>54.567056672800859</v>
      </c>
      <c r="L49" s="408">
        <f ca="1">INDIRECT("'RUNSTATS_VMTAQ'!N41")</f>
        <v>132701.72701999999</v>
      </c>
      <c r="M49" s="407">
        <f t="shared" ca="1" si="19"/>
        <v>66.378608241536966</v>
      </c>
      <c r="N49" s="408">
        <f ca="1">INDIRECT("'RUNSTATS_VMTAQ'!I41")</f>
        <v>3080.319571</v>
      </c>
      <c r="O49" s="409">
        <f ca="1">INDIRECT("'RUNSTATS_VMTAQ'!M41")</f>
        <v>3296.4131299999999</v>
      </c>
      <c r="P49" s="409">
        <f ca="1">INDIRECT("'RUNSTATS_VMTAQ'!K41")</f>
        <v>2942.966617</v>
      </c>
      <c r="Q49" s="409">
        <f ca="1">INDIRECT("'RUNSTATS_VMTAQ'!O41")</f>
        <v>1999.1640460000001</v>
      </c>
      <c r="R49" s="410">
        <f t="shared" ca="1" si="20"/>
        <v>11318.863363999999</v>
      </c>
      <c r="S49" s="21"/>
    </row>
    <row r="50" spans="1:19" x14ac:dyDescent="0.2">
      <c r="A50" s="113" t="str">
        <f ca="1">INDIRECT("'RUNSTATS_VMTAQ'!B42")</f>
        <v>97FU</v>
      </c>
      <c r="B50" s="123" t="s">
        <v>78</v>
      </c>
      <c r="C50" s="411">
        <f ca="1">INDIRECT("'RUNSTATS_VMTAQ'!E42")</f>
        <v>0</v>
      </c>
      <c r="D50" s="412">
        <f t="shared" ca="1" si="14"/>
        <v>0</v>
      </c>
      <c r="E50" s="411">
        <f t="shared" ca="1" si="15"/>
        <v>0</v>
      </c>
      <c r="F50" s="412">
        <f ca="1">INDIRECT("'RUNSTATS_VMTAQ'!H42")</f>
        <v>0</v>
      </c>
      <c r="G50" s="411">
        <f t="shared" ca="1" si="16"/>
        <v>0</v>
      </c>
      <c r="H50" s="412">
        <f ca="1">INDIRECT("'RUNSTATS_VMTAQ'!L42")</f>
        <v>0</v>
      </c>
      <c r="I50" s="411">
        <f t="shared" ca="1" si="17"/>
        <v>0</v>
      </c>
      <c r="J50" s="412">
        <f ca="1">INDIRECT("'RUNSTATS_VMTAQ'!J42")</f>
        <v>0</v>
      </c>
      <c r="K50" s="411">
        <f t="shared" ca="1" si="18"/>
        <v>0</v>
      </c>
      <c r="L50" s="412">
        <f ca="1">INDIRECT("'RUNSTATS_VMTAQ'!N42")</f>
        <v>0</v>
      </c>
      <c r="M50" s="411">
        <f t="shared" ca="1" si="19"/>
        <v>0</v>
      </c>
      <c r="N50" s="412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3">
        <f t="shared" ca="1" si="20"/>
        <v>0</v>
      </c>
      <c r="S50" s="21"/>
    </row>
    <row r="51" spans="1:19" x14ac:dyDescent="0.2">
      <c r="A51" s="113" t="str">
        <f ca="1">INDIRECT("'RUNSTATS_VMTAQ'!B43")</f>
        <v>97PU</v>
      </c>
      <c r="B51" s="123" t="s">
        <v>79</v>
      </c>
      <c r="C51" s="411">
        <f ca="1">INDIRECT("'RUNSTATS_VMTAQ'!E43")</f>
        <v>6.6608070000000001</v>
      </c>
      <c r="D51" s="412">
        <f t="shared" ca="1" si="14"/>
        <v>140100.67783300002</v>
      </c>
      <c r="E51" s="411">
        <f t="shared" ca="1" si="15"/>
        <v>26.254398588702291</v>
      </c>
      <c r="F51" s="412">
        <f ca="1">INDIRECT("'RUNSTATS_VMTAQ'!H43")</f>
        <v>29347.872179999998</v>
      </c>
      <c r="G51" s="411">
        <f t="shared" ca="1" si="16"/>
        <v>24.588838120116087</v>
      </c>
      <c r="H51" s="412">
        <f ca="1">INDIRECT("'RUNSTATS_VMTAQ'!L43")</f>
        <v>47421.519479000002</v>
      </c>
      <c r="I51" s="411">
        <f t="shared" ca="1" si="17"/>
        <v>25.181241316659662</v>
      </c>
      <c r="J51" s="412">
        <f ca="1">INDIRECT("'RUNSTATS_VMTAQ'!J43")</f>
        <v>31800.594690000002</v>
      </c>
      <c r="K51" s="411">
        <f t="shared" ca="1" si="18"/>
        <v>22.999534593593133</v>
      </c>
      <c r="L51" s="412">
        <f ca="1">INDIRECT("'RUNSTATS_VMTAQ'!N43")</f>
        <v>31530.691483999999</v>
      </c>
      <c r="M51" s="411">
        <f t="shared" ca="1" si="19"/>
        <v>35.958666322611471</v>
      </c>
      <c r="N51" s="412">
        <f ca="1">INDIRECT("'RUNSTATS_VMTAQ'!I43")</f>
        <v>1193.5444869999999</v>
      </c>
      <c r="O51" s="50">
        <f ca="1">INDIRECT("'RUNSTATS_VMTAQ'!M43")</f>
        <v>1883.2081740000001</v>
      </c>
      <c r="P51" s="50">
        <f ca="1">INDIRECT("'RUNSTATS_VMTAQ'!K43")</f>
        <v>1382.6625300000001</v>
      </c>
      <c r="Q51" s="50">
        <f ca="1">INDIRECT("'RUNSTATS_VMTAQ'!O43")</f>
        <v>876.85931400000004</v>
      </c>
      <c r="R51" s="413">
        <f t="shared" ca="1" si="20"/>
        <v>5336.2745050000003</v>
      </c>
      <c r="S51" s="21"/>
    </row>
    <row r="52" spans="1:19" x14ac:dyDescent="0.2">
      <c r="A52" s="113" t="str">
        <f ca="1">INDIRECT("'RUNSTATS_VMTAQ'!B44")</f>
        <v>97MU</v>
      </c>
      <c r="B52" s="123" t="s">
        <v>80</v>
      </c>
      <c r="C52" s="411">
        <f ca="1">INDIRECT("'RUNSTATS_VMTAQ'!E44")</f>
        <v>17.451156999999998</v>
      </c>
      <c r="D52" s="412">
        <f t="shared" ca="1" si="14"/>
        <v>163831.03087700001</v>
      </c>
      <c r="E52" s="411">
        <f t="shared" ca="1" si="15"/>
        <v>31.902629849140673</v>
      </c>
      <c r="F52" s="412">
        <f ca="1">INDIRECT("'RUNSTATS_VMTAQ'!H44")</f>
        <v>35454.248950000001</v>
      </c>
      <c r="G52" s="411">
        <f t="shared" ca="1" si="16"/>
        <v>30.656061552152568</v>
      </c>
      <c r="H52" s="412">
        <f ca="1">INDIRECT("'RUNSTATS_VMTAQ'!L44")</f>
        <v>55717.856368000001</v>
      </c>
      <c r="I52" s="411">
        <f t="shared" ca="1" si="17"/>
        <v>32.189999433874448</v>
      </c>
      <c r="J52" s="412">
        <f ca="1">INDIRECT("'RUNSTATS_VMTAQ'!J44")</f>
        <v>38321.833243000001</v>
      </c>
      <c r="K52" s="411">
        <f t="shared" ca="1" si="18"/>
        <v>28.874583948885292</v>
      </c>
      <c r="L52" s="412">
        <f ca="1">INDIRECT("'RUNSTATS_VMTAQ'!N44")</f>
        <v>34337.092316000002</v>
      </c>
      <c r="M52" s="411">
        <f t="shared" ca="1" si="19"/>
        <v>37.292893247430023</v>
      </c>
      <c r="N52" s="412">
        <f ca="1">INDIRECT("'RUNSTATS_VMTAQ'!I44")</f>
        <v>1156.5167590000001</v>
      </c>
      <c r="O52" s="50">
        <f ca="1">INDIRECT("'RUNSTATS_VMTAQ'!M44")</f>
        <v>1730.9057889999999</v>
      </c>
      <c r="P52" s="50">
        <f ca="1">INDIRECT("'RUNSTATS_VMTAQ'!K44")</f>
        <v>1327.1821789999999</v>
      </c>
      <c r="Q52" s="50">
        <f ca="1">INDIRECT("'RUNSTATS_VMTAQ'!O44")</f>
        <v>920.740906</v>
      </c>
      <c r="R52" s="413">
        <f t="shared" ca="1" si="20"/>
        <v>5135.3456329999999</v>
      </c>
      <c r="S52" s="21"/>
    </row>
    <row r="53" spans="1:19" x14ac:dyDescent="0.2">
      <c r="A53" s="113" t="str">
        <f ca="1">INDIRECT("'RUNSTATS_VMTAQ'!B45")</f>
        <v>97CU</v>
      </c>
      <c r="B53" s="123" t="s">
        <v>81</v>
      </c>
      <c r="C53" s="411">
        <f ca="1">INDIRECT("'RUNSTATS_VMTAQ'!E45")</f>
        <v>21.774818</v>
      </c>
      <c r="D53" s="412">
        <f t="shared" ca="1" si="14"/>
        <v>288955.88226500002</v>
      </c>
      <c r="E53" s="411">
        <f t="shared" ca="1" si="15"/>
        <v>31.892426487840346</v>
      </c>
      <c r="F53" s="412">
        <f ca="1">INDIRECT("'RUNSTATS_VMTAQ'!H45")</f>
        <v>55962.456934000002</v>
      </c>
      <c r="G53" s="411">
        <f t="shared" ca="1" si="16"/>
        <v>27.045969118338959</v>
      </c>
      <c r="H53" s="412">
        <f ca="1">INDIRECT("'RUNSTATS_VMTAQ'!L45")</f>
        <v>89910.595430000001</v>
      </c>
      <c r="I53" s="411">
        <f t="shared" ca="1" si="17"/>
        <v>29.60346827433202</v>
      </c>
      <c r="J53" s="412">
        <f ca="1">INDIRECT("'RUNSTATS_VMTAQ'!J45")</f>
        <v>61926.023645000001</v>
      </c>
      <c r="K53" s="411">
        <f t="shared" ca="1" si="18"/>
        <v>22.967779047453693</v>
      </c>
      <c r="L53" s="412">
        <f ca="1">INDIRECT("'RUNSTATS_VMTAQ'!N46")</f>
        <v>81156.806255999996</v>
      </c>
      <c r="M53" s="411">
        <f t="shared" ca="1" si="19"/>
        <v>64.523271659023777</v>
      </c>
      <c r="N53" s="412">
        <f ca="1">INDIRECT("'RUNSTATS_VMTAQ'!I45")</f>
        <v>2069.1607199999999</v>
      </c>
      <c r="O53" s="50">
        <f ca="1">INDIRECT("'RUNSTATS_VMTAQ'!M45")</f>
        <v>3037.1642470000002</v>
      </c>
      <c r="P53" s="50">
        <f ca="1">INDIRECT("'RUNSTATS_VMTAQ'!K45")</f>
        <v>2696.2129650000002</v>
      </c>
      <c r="Q53" s="50">
        <f ca="1">INDIRECT("'RUNSTATS_VMTAQ'!O45")</f>
        <v>1257.791246</v>
      </c>
      <c r="R53" s="413">
        <f t="shared" ca="1" si="20"/>
        <v>9060.3291780000018</v>
      </c>
      <c r="S53" s="21"/>
    </row>
    <row r="54" spans="1:19" x14ac:dyDescent="0.2">
      <c r="B54" s="127" t="s">
        <v>155</v>
      </c>
      <c r="C54" s="419"/>
      <c r="D54" s="412">
        <f ca="1">+F54+J54+H54+L54</f>
        <v>410675.58279399999</v>
      </c>
      <c r="E54" s="419">
        <f t="shared" ca="1" si="15"/>
        <v>22.760951685386303</v>
      </c>
      <c r="F54" s="412">
        <f ca="1">INDIRECT("'RUNSTATS_VMTAQ'!H46")</f>
        <v>92097.622015000001</v>
      </c>
      <c r="G54" s="419">
        <f t="shared" ca="1" si="16"/>
        <v>24.538370592132551</v>
      </c>
      <c r="H54" s="412">
        <f ca="1">INDIRECT("'RUNSTATS_VMTAQ'!L46")</f>
        <v>163850.059114</v>
      </c>
      <c r="I54" s="419">
        <f t="shared" ca="1" si="17"/>
        <v>23.942068005499738</v>
      </c>
      <c r="J54" s="412">
        <f ca="1">INDIRECT("'RUNSTATS_VMTAQ'!J46")</f>
        <v>103838.18667700001</v>
      </c>
      <c r="K54" s="419">
        <f t="shared" ca="1" si="18"/>
        <v>24.11702445633869</v>
      </c>
      <c r="L54" s="412">
        <f ca="1">INDIRECT("'RUNSTATS_VMTAQ'!N45")</f>
        <v>50889.714988</v>
      </c>
      <c r="M54" s="419">
        <f t="shared" ca="1" si="19"/>
        <v>16.20393484617502</v>
      </c>
      <c r="N54" s="412">
        <f ca="1">INDIRECT("'RUNSTATS_VMTAQ'!I46")</f>
        <v>3753.2085379999999</v>
      </c>
      <c r="O54" s="50">
        <f ca="1">INDIRECT("'RUNSTATS_VMTAQ'!M46")</f>
        <v>6843.6051170000001</v>
      </c>
      <c r="P54" s="50">
        <f ca="1">INDIRECT("'RUNSTATS_VMTAQ'!K46")</f>
        <v>4305.596939</v>
      </c>
      <c r="Q54" s="50">
        <f ca="1">INDIRECT("'RUNSTATS_VMTAQ'!O46")</f>
        <v>3140.5776110000002</v>
      </c>
      <c r="R54" s="413">
        <f ca="1">+N54+O54+P54+Q54</f>
        <v>18042.988205000001</v>
      </c>
      <c r="S54" s="21"/>
    </row>
    <row r="55" spans="1:19" ht="13.5" thickBot="1" x14ac:dyDescent="0.25">
      <c r="A55" s="124" t="str">
        <f ca="1">INDIRECT("'RUNSTATS_VMTAQ'!B47")</f>
        <v>97HO</v>
      </c>
      <c r="B55" s="123" t="s">
        <v>21</v>
      </c>
      <c r="C55" s="411">
        <f ca="1">INDIRECT("'RUNSTATS_VMTAQ'!E47")</f>
        <v>0</v>
      </c>
      <c r="D55" s="420">
        <f t="shared" ca="1" si="14"/>
        <v>0</v>
      </c>
      <c r="E55" s="421">
        <f t="shared" ca="1" si="15"/>
        <v>0</v>
      </c>
      <c r="F55" s="420">
        <f ca="1">INDIRECT("'RUNSTATS_VMTAQ'!H47")</f>
        <v>0</v>
      </c>
      <c r="G55" s="421">
        <f t="shared" ca="1" si="16"/>
        <v>0</v>
      </c>
      <c r="H55" s="420">
        <f ca="1">INDIRECT("'RUNSTATS_VMTAQ'!L47")</f>
        <v>0</v>
      </c>
      <c r="I55" s="421">
        <f t="shared" ca="1" si="17"/>
        <v>0</v>
      </c>
      <c r="J55" s="420">
        <f ca="1">INDIRECT("'RUNSTATS_VMTAQ'!J47")</f>
        <v>0</v>
      </c>
      <c r="K55" s="421">
        <f t="shared" ca="1" si="18"/>
        <v>0</v>
      </c>
      <c r="L55" s="420">
        <f ca="1">INDIRECT("'RUNSTATS_VMTAQ'!N47")</f>
        <v>0</v>
      </c>
      <c r="M55" s="422">
        <f t="shared" ca="1" si="19"/>
        <v>0</v>
      </c>
      <c r="N55" s="423">
        <f ca="1">INDIRECT("'RUNSTATS_VMTAQ'!I47")</f>
        <v>0</v>
      </c>
      <c r="O55" s="424">
        <f ca="1">INDIRECT("'RUNSTATS_VMTAQ'!M47")</f>
        <v>0</v>
      </c>
      <c r="P55" s="424">
        <f ca="1">INDIRECT("'RUNSTATS_VMTAQ'!K47")</f>
        <v>0</v>
      </c>
      <c r="Q55" s="424">
        <f ca="1">INDIRECT("'RUNSTATS_VMTAQ'!O47")</f>
        <v>0</v>
      </c>
      <c r="R55" s="425">
        <f t="shared" ca="1" si="20"/>
        <v>0</v>
      </c>
      <c r="S55" s="21"/>
    </row>
    <row r="56" spans="1:19" x14ac:dyDescent="0.2">
      <c r="B56" s="126" t="s">
        <v>41</v>
      </c>
      <c r="C56" s="407">
        <f ca="1">SUM(C43:C48)</f>
        <v>43.527717999999993</v>
      </c>
      <c r="D56" s="408">
        <f ca="1">SUM(D43:D48)</f>
        <v>1113450.4774469999</v>
      </c>
      <c r="E56" s="407">
        <f t="shared" ca="1" si="15"/>
        <v>30.734371519596401</v>
      </c>
      <c r="F56" s="408">
        <f ca="1">SUM(F43:F48)</f>
        <v>257242.68419</v>
      </c>
      <c r="G56" s="407">
        <f t="shared" ca="1" si="16"/>
        <v>30.916688589425654</v>
      </c>
      <c r="H56" s="408">
        <f ca="1">SUM(H43:H48)</f>
        <v>371269.43764799996</v>
      </c>
      <c r="I56" s="407">
        <f t="shared" ca="1" si="17"/>
        <v>29.107104032872105</v>
      </c>
      <c r="J56" s="408">
        <f ca="1">SUM(J43:J48)</f>
        <v>275370.50106099999</v>
      </c>
      <c r="K56" s="407">
        <f t="shared" ca="1" si="18"/>
        <v>29.682629840970748</v>
      </c>
      <c r="L56" s="408">
        <f ca="1">SUM(L43:L48)</f>
        <v>209567.854548</v>
      </c>
      <c r="M56" s="407">
        <f t="shared" ca="1" si="19"/>
        <v>35.669750173534844</v>
      </c>
      <c r="N56" s="408">
        <f ca="1">SUM(N43:N48)</f>
        <v>8320.5121870000003</v>
      </c>
      <c r="O56" s="409">
        <f ca="1">SUM(O43:O48)</f>
        <v>12755.286037</v>
      </c>
      <c r="P56" s="409">
        <f ca="1">SUM(P43:P48)</f>
        <v>9277.1598250000006</v>
      </c>
      <c r="Q56" s="409">
        <f ca="1">SUM(Q43:Q48)</f>
        <v>5875.2263060000005</v>
      </c>
      <c r="R56" s="410">
        <f ca="1">SUM(R43:R48)</f>
        <v>36228.184354999998</v>
      </c>
      <c r="S56" s="21"/>
    </row>
    <row r="57" spans="1:19" ht="13.5" thickBot="1" x14ac:dyDescent="0.25">
      <c r="B57" s="125" t="s">
        <v>40</v>
      </c>
      <c r="C57" s="414">
        <f ca="1">SUM(C49:C55)</f>
        <v>62.40645099999999</v>
      </c>
      <c r="D57" s="415">
        <f ca="1">SUM(D49:D55)</f>
        <v>1666528.9549230002</v>
      </c>
      <c r="E57" s="414">
        <f t="shared" ca="1" si="15"/>
        <v>34.084667682979621</v>
      </c>
      <c r="F57" s="415">
        <f ca="1">SUM(F49:F55)</f>
        <v>375542.95796200004</v>
      </c>
      <c r="G57" s="414">
        <f t="shared" ca="1" si="16"/>
        <v>33.373438089266372</v>
      </c>
      <c r="H57" s="415">
        <f ca="1">SUM(H49:H55)</f>
        <v>563894.30046599999</v>
      </c>
      <c r="I57" s="414">
        <f t="shared" ca="1" si="17"/>
        <v>33.582534970426437</v>
      </c>
      <c r="J57" s="415">
        <f ca="1">SUM(J49:J55)</f>
        <v>396475.66443100001</v>
      </c>
      <c r="K57" s="414">
        <f t="shared" ca="1" si="18"/>
        <v>31.330504265989791</v>
      </c>
      <c r="L57" s="415">
        <f ca="1">SUM(L49:L55)</f>
        <v>330616.03206399997</v>
      </c>
      <c r="M57" s="414">
        <f t="shared" ca="1" si="19"/>
        <v>40.342972725618282</v>
      </c>
      <c r="N57" s="415">
        <f ca="1">SUM(N49:N55)</f>
        <v>11252.750075</v>
      </c>
      <c r="O57" s="416">
        <f ca="1">SUM(O49:O55)</f>
        <v>16791.296457</v>
      </c>
      <c r="P57" s="416">
        <f ca="1">SUM(P49:P55)</f>
        <v>12654.621230000001</v>
      </c>
      <c r="Q57" s="416">
        <f ca="1">SUM(Q49:Q55)</f>
        <v>8195.1331229999996</v>
      </c>
      <c r="R57" s="417">
        <f ca="1">SUM(R49:R55)</f>
        <v>48893.800885000004</v>
      </c>
      <c r="S57" s="21"/>
    </row>
    <row r="58" spans="1:19" ht="13.5" thickBot="1" x14ac:dyDescent="0.25">
      <c r="B58" s="128" t="s">
        <v>42</v>
      </c>
      <c r="C58" s="426">
        <f ca="1">+C57+C56</f>
        <v>105.93416899999998</v>
      </c>
      <c r="D58" s="427">
        <f ca="1">+D57+D56</f>
        <v>2779979.4323700001</v>
      </c>
      <c r="E58" s="426">
        <f t="shared" ca="1" si="15"/>
        <v>32.658771109859515</v>
      </c>
      <c r="F58" s="427">
        <f ca="1">+F57+F56</f>
        <v>632785.64215199999</v>
      </c>
      <c r="G58" s="426">
        <f t="shared" ca="1" si="16"/>
        <v>32.329084119028295</v>
      </c>
      <c r="H58" s="427">
        <f ca="1">+H57+H56</f>
        <v>935163.73811399995</v>
      </c>
      <c r="I58" s="426">
        <f t="shared" ca="1" si="17"/>
        <v>31.650487439753913</v>
      </c>
      <c r="J58" s="427">
        <f ca="1">+J57+J56</f>
        <v>671846.16549200006</v>
      </c>
      <c r="K58" s="426">
        <f t="shared" ca="1" si="18"/>
        <v>30.63345214905986</v>
      </c>
      <c r="L58" s="427">
        <f ca="1">+L57+L56</f>
        <v>540183.88661199994</v>
      </c>
      <c r="M58" s="426">
        <f t="shared" ca="1" si="19"/>
        <v>38.391619584261861</v>
      </c>
      <c r="N58" s="298">
        <f ca="1">+N57+N56</f>
        <v>19573.262262</v>
      </c>
      <c r="O58" s="298">
        <f ca="1">+O57+O56</f>
        <v>29546.582494000002</v>
      </c>
      <c r="P58" s="298">
        <f ca="1">+P57+P56</f>
        <v>21931.781054999999</v>
      </c>
      <c r="Q58" s="298">
        <f ca="1">+Q57+Q56</f>
        <v>14070.359429</v>
      </c>
      <c r="R58" s="428">
        <f ca="1">+R57+R56</f>
        <v>85121.985240000009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str">
        <f ca="1">INDIRECT("'RUNSTATS_VMTCNTY'!B61")</f>
        <v>109IR</v>
      </c>
      <c r="B63" s="122" t="s">
        <v>82</v>
      </c>
      <c r="C63" s="405">
        <f ca="1">INDIRECT("'RUNSTATS_VMTCNTY'!E61")</f>
        <v>0</v>
      </c>
      <c r="D63" s="406">
        <f t="shared" ref="D63:D75" ca="1" si="21">+F63+J63+H63+L63</f>
        <v>0</v>
      </c>
      <c r="E63" s="407">
        <f t="shared" ref="E63:E78" ca="1" si="22">IF(R63&gt;0,D63/(R63),0)</f>
        <v>0</v>
      </c>
      <c r="F63" s="406">
        <f ca="1">INDIRECT("'RUNSTATS_VMTCNTY'!H61")</f>
        <v>0</v>
      </c>
      <c r="G63" s="407">
        <f t="shared" ref="G63:G78" ca="1" si="23">IF(N63&gt;0,F63/(N63),0)</f>
        <v>0</v>
      </c>
      <c r="H63" s="406">
        <f ca="1">INDIRECT("'RUNSTATS_VMTCNTY'!L61")</f>
        <v>0</v>
      </c>
      <c r="I63" s="407">
        <f t="shared" ref="I63:I78" ca="1" si="24">IF(O63&gt;0,H63/(O63),0)</f>
        <v>0</v>
      </c>
      <c r="J63" s="406">
        <f ca="1">INDIRECT("'RUNSTATS_VMTCNTY'!J61")</f>
        <v>0</v>
      </c>
      <c r="K63" s="407">
        <f t="shared" ref="K63:K78" ca="1" si="25">IF(P63&gt;0,J63/(P63),0)</f>
        <v>0</v>
      </c>
      <c r="L63" s="406">
        <f ca="1">INDIRECT("'RUNSTATS_VMTCNTY'!N61")</f>
        <v>0</v>
      </c>
      <c r="M63" s="407">
        <f t="shared" ref="M63:M78" ca="1" si="26">IF(Q63&gt;0,L63/(Q63),0)</f>
        <v>0</v>
      </c>
      <c r="N63" s="408">
        <f ca="1">INDIRECT("'RUNSTATS_VMTCNTY'!I61")</f>
        <v>0</v>
      </c>
      <c r="O63" s="409">
        <f ca="1">INDIRECT("'RUNSTATS_VMTCNTY'!M61")</f>
        <v>0</v>
      </c>
      <c r="P63" s="409">
        <f ca="1">INDIRECT("'RUNSTATS_VMTCNTY'!K61")</f>
        <v>0</v>
      </c>
      <c r="Q63" s="409">
        <f ca="1">INDIRECT("'RUNSTATS_VMTCNTY'!O61")</f>
        <v>0</v>
      </c>
      <c r="R63" s="410">
        <f t="shared" ref="R63:R75" ca="1" si="27">+N63+O63+P63+Q63</f>
        <v>0</v>
      </c>
    </row>
    <row r="64" spans="1:19" x14ac:dyDescent="0.2">
      <c r="A64" s="113" t="str">
        <f ca="1">INDIRECT("'RUNSTATS_VMTCNTY'!B62")</f>
        <v>109PR</v>
      </c>
      <c r="B64" s="123" t="s">
        <v>83</v>
      </c>
      <c r="C64" s="411">
        <f ca="1">INDIRECT("'RUNSTATS_VMTCNTY'!E62")</f>
        <v>7.210782</v>
      </c>
      <c r="D64" s="412">
        <f t="shared" ca="1" si="21"/>
        <v>115926.862819</v>
      </c>
      <c r="E64" s="411">
        <f t="shared" ca="1" si="22"/>
        <v>49.99033520005522</v>
      </c>
      <c r="F64" s="412">
        <f ca="1">INDIRECT("'RUNSTATS_VMTCNTY'!H62")</f>
        <v>30443.615372</v>
      </c>
      <c r="G64" s="411">
        <f t="shared" ca="1" si="23"/>
        <v>44.277414555810907</v>
      </c>
      <c r="H64" s="412">
        <f ca="1">INDIRECT("'RUNSTATS_VMTCNTY'!L62")</f>
        <v>37656.928336999998</v>
      </c>
      <c r="I64" s="411">
        <f t="shared" ca="1" si="24"/>
        <v>52.445070358105838</v>
      </c>
      <c r="J64" s="412">
        <f ca="1">INDIRECT("'RUNSTATS_VMTCNTY'!J62")</f>
        <v>25954.656350000001</v>
      </c>
      <c r="K64" s="411">
        <f t="shared" ca="1" si="25"/>
        <v>47.395917579528145</v>
      </c>
      <c r="L64" s="412">
        <f ca="1">INDIRECT("'RUNSTATS_VMTCNTY'!N62")</f>
        <v>21871.662759999999</v>
      </c>
      <c r="M64" s="411">
        <f t="shared" ca="1" si="26"/>
        <v>59.794528430324021</v>
      </c>
      <c r="N64" s="412">
        <f ca="1">INDIRECT("'RUNSTATS_VMTCNTY'!I62")</f>
        <v>687.565335</v>
      </c>
      <c r="O64" s="50">
        <f ca="1">INDIRECT("'RUNSTATS_VMTCNTY'!M62")</f>
        <v>718.02608099999998</v>
      </c>
      <c r="P64" s="50">
        <f ca="1">INDIRECT("'RUNSTATS_VMTCNTY'!K62")</f>
        <v>547.61375399999997</v>
      </c>
      <c r="Q64" s="50">
        <f ca="1">INDIRECT("'RUNSTATS_VMTCNTY'!O62")</f>
        <v>365.78033699999997</v>
      </c>
      <c r="R64" s="413">
        <f t="shared" ca="1" si="27"/>
        <v>2318.9855069999999</v>
      </c>
    </row>
    <row r="65" spans="1:18" x14ac:dyDescent="0.2">
      <c r="A65" s="113" t="str">
        <f ca="1">INDIRECT("'RUNSTATS_VMTCNTY'!B63")</f>
        <v>109MR</v>
      </c>
      <c r="B65" s="123" t="s">
        <v>84</v>
      </c>
      <c r="C65" s="411">
        <f ca="1">INDIRECT("'RUNSTATS_VMTCNTY'!E63")</f>
        <v>37.505398</v>
      </c>
      <c r="D65" s="412">
        <f t="shared" ca="1" si="21"/>
        <v>528767.26863399998</v>
      </c>
      <c r="E65" s="411">
        <f t="shared" ca="1" si="22"/>
        <v>46.77016867330132</v>
      </c>
      <c r="F65" s="412">
        <f ca="1">INDIRECT("'RUNSTATS_VMTCNTY'!H63")</f>
        <v>123040.443965</v>
      </c>
      <c r="G65" s="411">
        <f t="shared" ca="1" si="23"/>
        <v>44.518015574109874</v>
      </c>
      <c r="H65" s="412">
        <f ca="1">INDIRECT("'RUNSTATS_VMTCNTY'!L63")</f>
        <v>169233.54587599999</v>
      </c>
      <c r="I65" s="411">
        <f t="shared" ca="1" si="24"/>
        <v>47.383189631205163</v>
      </c>
      <c r="J65" s="412">
        <f ca="1">INDIRECT("'RUNSTATS_VMTCNTY'!J63")</f>
        <v>122211.744934</v>
      </c>
      <c r="K65" s="411">
        <f t="shared" ca="1" si="25"/>
        <v>43.616674493025442</v>
      </c>
      <c r="L65" s="412">
        <f ca="1">INDIRECT("'RUNSTATS_VMTCNTY'!N63")</f>
        <v>114281.533859</v>
      </c>
      <c r="M65" s="411">
        <f t="shared" ca="1" si="26"/>
        <v>52.70625306609255</v>
      </c>
      <c r="N65" s="412">
        <f ca="1">INDIRECT("'RUNSTATS_VMTCNTY'!I63")</f>
        <v>2763.8348740000001</v>
      </c>
      <c r="O65" s="50">
        <f ca="1">INDIRECT("'RUNSTATS_VMTCNTY'!M63")</f>
        <v>3571.5946349999999</v>
      </c>
      <c r="P65" s="50">
        <f ca="1">INDIRECT("'RUNSTATS_VMTCNTY'!K63")</f>
        <v>2801.9500880000001</v>
      </c>
      <c r="Q65" s="50">
        <f ca="1">INDIRECT("'RUNSTATS_VMTCNTY'!O63")</f>
        <v>2168.2727799999998</v>
      </c>
      <c r="R65" s="413">
        <f t="shared" ca="1" si="27"/>
        <v>11305.652376999999</v>
      </c>
    </row>
    <row r="66" spans="1:18" x14ac:dyDescent="0.2">
      <c r="A66" s="113" t="str">
        <f ca="1">INDIRECT("'RUNSTATS_VMTCNTY'!B64")</f>
        <v>109CM</v>
      </c>
      <c r="B66" s="123" t="s">
        <v>85</v>
      </c>
      <c r="C66" s="411">
        <f ca="1">INDIRECT("'RUNSTATS_VMTCNTY'!E64")</f>
        <v>42.011516999999998</v>
      </c>
      <c r="D66" s="412">
        <f t="shared" ca="1" si="21"/>
        <v>219188.89639000001</v>
      </c>
      <c r="E66" s="411">
        <f t="shared" ca="1" si="22"/>
        <v>56.671286780882248</v>
      </c>
      <c r="F66" s="412">
        <f ca="1">INDIRECT("'RUNSTATS_VMTCNTY'!H64")</f>
        <v>57022.60254</v>
      </c>
      <c r="G66" s="411">
        <f t="shared" ca="1" si="23"/>
        <v>56.563805088916837</v>
      </c>
      <c r="H66" s="412">
        <f ca="1">INDIRECT("'RUNSTATS_VMTCNTY'!L64")</f>
        <v>69512.828695999997</v>
      </c>
      <c r="I66" s="411">
        <f t="shared" ca="1" si="24"/>
        <v>56.723966105288312</v>
      </c>
      <c r="J66" s="412">
        <f ca="1">INDIRECT("'RUNSTATS_VMTCNTY'!J64")</f>
        <v>53022.334755000003</v>
      </c>
      <c r="K66" s="411">
        <f t="shared" ca="1" si="25"/>
        <v>56.666776124629862</v>
      </c>
      <c r="L66" s="412">
        <f ca="1">INDIRECT("'RUNSTATS_VMTCNTY'!N64")</f>
        <v>39631.130399000001</v>
      </c>
      <c r="M66" s="411">
        <f t="shared" ca="1" si="26"/>
        <v>56.740033984635843</v>
      </c>
      <c r="N66" s="412">
        <f ca="1">INDIRECT("'RUNSTATS_VMTCNTY'!I64")</f>
        <v>1008.111149</v>
      </c>
      <c r="O66" s="50">
        <f ca="1">INDIRECT("'RUNSTATS_VMTCNTY'!M64")</f>
        <v>1225.4578349999999</v>
      </c>
      <c r="P66" s="50">
        <f ca="1">INDIRECT("'RUNSTATS_VMTCNTY'!K64")</f>
        <v>935.68645300000003</v>
      </c>
      <c r="Q66" s="50">
        <f ca="1">INDIRECT("'RUNSTATS_VMTCNTY'!O64")</f>
        <v>698.46857</v>
      </c>
      <c r="R66" s="413">
        <f t="shared" ca="1" si="27"/>
        <v>3867.7240069999998</v>
      </c>
    </row>
    <row r="67" spans="1:18" x14ac:dyDescent="0.2">
      <c r="A67" s="113" t="str">
        <f ca="1">INDIRECT("'RUNSTATS_VMTCNTY'!B65")</f>
        <v>109CR</v>
      </c>
      <c r="B67" s="123" t="s">
        <v>86</v>
      </c>
      <c r="C67" s="411">
        <f ca="1">INDIRECT("'RUNSTATS_VMTCNTY'!E65")</f>
        <v>71.949898000000005</v>
      </c>
      <c r="D67" s="412">
        <f t="shared" ca="1" si="21"/>
        <v>228562.09491400002</v>
      </c>
      <c r="E67" s="411">
        <f t="shared" ca="1" si="22"/>
        <v>46.287202437051697</v>
      </c>
      <c r="F67" s="412">
        <f ca="1">INDIRECT("'RUNSTATS_VMTCNTY'!H65")</f>
        <v>58689.847276</v>
      </c>
      <c r="G67" s="411">
        <f t="shared" ca="1" si="23"/>
        <v>44.530409213476567</v>
      </c>
      <c r="H67" s="412">
        <f ca="1">INDIRECT("'RUNSTATS_VMTCNTY'!L65")</f>
        <v>71375.460963999998</v>
      </c>
      <c r="I67" s="411">
        <f t="shared" ca="1" si="24"/>
        <v>47.273711511155874</v>
      </c>
      <c r="J67" s="412">
        <f ca="1">INDIRECT("'RUNSTATS_VMTCNTY'!J65")</f>
        <v>56720.305050000003</v>
      </c>
      <c r="K67" s="411">
        <f t="shared" ca="1" si="25"/>
        <v>44.996818126458805</v>
      </c>
      <c r="L67" s="412">
        <f ca="1">INDIRECT("'RUNSTATS_VMTCNTY'!N65")</f>
        <v>41776.481624</v>
      </c>
      <c r="M67" s="411">
        <f t="shared" ca="1" si="26"/>
        <v>49.174000982762436</v>
      </c>
      <c r="N67" s="412">
        <f ca="1">INDIRECT("'RUNSTATS_VMTCNTY'!I65")</f>
        <v>1317.9723320000001</v>
      </c>
      <c r="O67" s="50">
        <f ca="1">INDIRECT("'RUNSTATS_VMTCNTY'!M65")</f>
        <v>1509.834085</v>
      </c>
      <c r="P67" s="50">
        <f ca="1">INDIRECT("'RUNSTATS_VMTCNTY'!K65")</f>
        <v>1260.540354</v>
      </c>
      <c r="Q67" s="50">
        <f ca="1">INDIRECT("'RUNSTATS_VMTCNTY'!O65")</f>
        <v>849.56442000000004</v>
      </c>
      <c r="R67" s="413">
        <f t="shared" ca="1" si="27"/>
        <v>4937.9111909999992</v>
      </c>
    </row>
    <row r="68" spans="1:18" ht="13.5" thickBot="1" x14ac:dyDescent="0.25">
      <c r="A68" s="113"/>
      <c r="B68" s="125" t="s">
        <v>154</v>
      </c>
      <c r="C68" s="411"/>
      <c r="D68" s="412">
        <f ca="1">+F68+J68+H68+L68</f>
        <v>651586.28569199995</v>
      </c>
      <c r="E68" s="414">
        <f t="shared" ca="1" si="22"/>
        <v>30.224610150086992</v>
      </c>
      <c r="F68" s="412">
        <f ca="1">INDIRECT("'RUNSTATS_VMTCNTY'!H66")</f>
        <v>149586.75028000001</v>
      </c>
      <c r="G68" s="414">
        <f t="shared" ca="1" si="23"/>
        <v>30.979064851601482</v>
      </c>
      <c r="H68" s="412">
        <f ca="1">INDIRECT("'RUNSTATS_VMTCNTY'!L66")</f>
        <v>224736.441158</v>
      </c>
      <c r="I68" s="414">
        <f t="shared" ca="1" si="24"/>
        <v>29.653697457394955</v>
      </c>
      <c r="J68" s="412">
        <f ca="1">INDIRECT("'RUNSTATS_VMTCNTY'!J66")</f>
        <v>157000.50474199999</v>
      </c>
      <c r="K68" s="414">
        <f t="shared" ca="1" si="25"/>
        <v>30.714099316465941</v>
      </c>
      <c r="L68" s="412">
        <f ca="1">INDIRECT("'RUNSTATS_VMTCNTY'!N66")</f>
        <v>120262.58951200001</v>
      </c>
      <c r="M68" s="414">
        <f t="shared" ca="1" si="26"/>
        <v>29.774432091322662</v>
      </c>
      <c r="N68" s="412">
        <f ca="1">INDIRECT("'RUNSTATS_VMTCNTY'!I66")</f>
        <v>4828.6399540000002</v>
      </c>
      <c r="O68" s="50">
        <f ca="1">INDIRECT("'RUNSTATS_VMTCNTY'!M66")</f>
        <v>7578.6987939999999</v>
      </c>
      <c r="P68" s="50">
        <f ca="1">INDIRECT("'RUNSTATS_VMTCNTY'!K66")</f>
        <v>5111.675362</v>
      </c>
      <c r="Q68" s="50">
        <f ca="1">INDIRECT("'RUNSTATS_VMTCNTY'!O66")</f>
        <v>4039.122867</v>
      </c>
      <c r="R68" s="417">
        <f t="shared" ca="1" si="27"/>
        <v>21558.136977000002</v>
      </c>
    </row>
    <row r="69" spans="1:18" x14ac:dyDescent="0.2">
      <c r="A69" s="21" t="str">
        <f ca="1">INDIRECT("'RUNSTATS_VMTCNTY'!B54")</f>
        <v>109IU</v>
      </c>
      <c r="B69" s="126" t="s">
        <v>77</v>
      </c>
      <c r="C69" s="407">
        <f ca="1">INDIRECT("'RUNSTATS_VMTCNTY'!E54")</f>
        <v>0</v>
      </c>
      <c r="D69" s="408">
        <f t="shared" ca="1" si="21"/>
        <v>0</v>
      </c>
      <c r="E69" s="407">
        <f t="shared" ca="1" si="22"/>
        <v>0</v>
      </c>
      <c r="F69" s="408">
        <f ca="1">INDIRECT("'RUNSTATS_VMTCNTY'!H54")</f>
        <v>0</v>
      </c>
      <c r="G69" s="407">
        <f t="shared" ca="1" si="23"/>
        <v>0</v>
      </c>
      <c r="H69" s="408">
        <f ca="1">INDIRECT("'RUNSTATS_VMTCNTY'!L54")</f>
        <v>0</v>
      </c>
      <c r="I69" s="407">
        <f t="shared" ca="1" si="24"/>
        <v>0</v>
      </c>
      <c r="J69" s="408">
        <f ca="1">INDIRECT("'RUNSTATS_VMTCNTY'!J54")</f>
        <v>0</v>
      </c>
      <c r="K69" s="407">
        <f t="shared" ca="1" si="25"/>
        <v>0</v>
      </c>
      <c r="L69" s="408">
        <f ca="1">INDIRECT("'RUNSTATS_VMTCNTY'!N54")</f>
        <v>0</v>
      </c>
      <c r="M69" s="407">
        <f t="shared" ca="1" si="26"/>
        <v>0</v>
      </c>
      <c r="N69" s="408">
        <f ca="1">INDIRECT("'RUNSTATS_VMTCNTY'!I54")</f>
        <v>0</v>
      </c>
      <c r="O69" s="409">
        <f ca="1">INDIRECT("'RUNSTATS_VMTCNTY'!M54")</f>
        <v>0</v>
      </c>
      <c r="P69" s="409">
        <f ca="1">INDIRECT("'RUNSTATS_VMTCNTY'!K54")</f>
        <v>0</v>
      </c>
      <c r="Q69" s="409">
        <f ca="1">INDIRECT("'RUNSTATS_VMTCNTY'!O54")</f>
        <v>0</v>
      </c>
      <c r="R69" s="410">
        <f t="shared" ca="1" si="27"/>
        <v>0</v>
      </c>
    </row>
    <row r="70" spans="1:18" x14ac:dyDescent="0.2">
      <c r="A70" s="113" t="str">
        <f ca="1">INDIRECT("'RUNSTATS_VMTCNTY'!B55")</f>
        <v>109FU</v>
      </c>
      <c r="B70" s="123" t="s">
        <v>78</v>
      </c>
      <c r="C70" s="411">
        <f ca="1">INDIRECT("'RUNSTATS_VMTCNTY'!E55")</f>
        <v>17.384512000000001</v>
      </c>
      <c r="D70" s="412">
        <f t="shared" ca="1" si="21"/>
        <v>238294.48531199998</v>
      </c>
      <c r="E70" s="411">
        <f t="shared" ca="1" si="22"/>
        <v>66.536624951754206</v>
      </c>
      <c r="F70" s="412">
        <f ca="1">INDIRECT("'RUNSTATS_VMTCNTY'!H55")</f>
        <v>65748.914558999997</v>
      </c>
      <c r="G70" s="411">
        <f t="shared" ca="1" si="23"/>
        <v>66.534744516768285</v>
      </c>
      <c r="H70" s="412">
        <f ca="1">INDIRECT("'RUNSTATS_VMTCNTY'!L55")</f>
        <v>71587.165150999994</v>
      </c>
      <c r="I70" s="411">
        <f t="shared" ca="1" si="24"/>
        <v>66.537871811486312</v>
      </c>
      <c r="J70" s="412">
        <f ca="1">INDIRECT("'RUNSTATS_VMTCNTY'!J55")</f>
        <v>58420.466725999999</v>
      </c>
      <c r="K70" s="411">
        <f t="shared" ca="1" si="25"/>
        <v>66.536716015638973</v>
      </c>
      <c r="L70" s="412">
        <f ca="1">INDIRECT("'RUNSTATS_VMTCNTY'!N55")</f>
        <v>42537.938876</v>
      </c>
      <c r="M70" s="411">
        <f t="shared" ca="1" si="26"/>
        <v>66.537308174411308</v>
      </c>
      <c r="N70" s="412">
        <f ca="1">INDIRECT("'RUNSTATS_VMTCNTY'!I55")</f>
        <v>988.18917899999997</v>
      </c>
      <c r="O70" s="50">
        <f ca="1">INDIRECT("'RUNSTATS_VMTCNTY'!M55")</f>
        <v>1075.886006</v>
      </c>
      <c r="P70" s="50">
        <f ca="1">INDIRECT("'RUNSTATS_VMTCNTY'!K55")</f>
        <v>878.01848700000005</v>
      </c>
      <c r="Q70" s="50">
        <f ca="1">INDIRECT("'RUNSTATS_VMTCNTY'!O55")</f>
        <v>639.30958499999997</v>
      </c>
      <c r="R70" s="413">
        <f t="shared" ca="1" si="27"/>
        <v>3581.4032569999999</v>
      </c>
    </row>
    <row r="71" spans="1:18" x14ac:dyDescent="0.2">
      <c r="A71" s="113" t="str">
        <f ca="1">INDIRECT("'RUNSTATS_VMTCNTY'!B56")</f>
        <v>109PU</v>
      </c>
      <c r="B71" s="123" t="s">
        <v>79</v>
      </c>
      <c r="C71" s="411">
        <f ca="1">INDIRECT("'RUNSTATS_VMTCNTY'!E56")</f>
        <v>10.036301999999999</v>
      </c>
      <c r="D71" s="412">
        <f t="shared" ca="1" si="21"/>
        <v>145262.91733899998</v>
      </c>
      <c r="E71" s="411">
        <f t="shared" ca="1" si="22"/>
        <v>43.142964683410909</v>
      </c>
      <c r="F71" s="412">
        <f ca="1">INDIRECT("'RUNSTATS_VMTCNTY'!H56")</f>
        <v>34520.963585999998</v>
      </c>
      <c r="G71" s="411">
        <f t="shared" ca="1" si="23"/>
        <v>40.116708363210748</v>
      </c>
      <c r="H71" s="412">
        <f ca="1">INDIRECT("'RUNSTATS_VMTCNTY'!L56")</f>
        <v>47403.810194999998</v>
      </c>
      <c r="I71" s="411">
        <f t="shared" ca="1" si="24"/>
        <v>44.668149996481958</v>
      </c>
      <c r="J71" s="412">
        <f ca="1">INDIRECT("'RUNSTATS_VMTCNTY'!J56")</f>
        <v>34811.853729000002</v>
      </c>
      <c r="K71" s="411">
        <f t="shared" ca="1" si="25"/>
        <v>40.841104193798941</v>
      </c>
      <c r="L71" s="412">
        <f ca="1">INDIRECT("'RUNSTATS_VMTCNTY'!N56")</f>
        <v>28526.289829000001</v>
      </c>
      <c r="M71" s="411">
        <f t="shared" ca="1" si="26"/>
        <v>48.114580646618144</v>
      </c>
      <c r="N71" s="412">
        <f ca="1">INDIRECT("'RUNSTATS_VMTCNTY'!I56")</f>
        <v>860.51336200000003</v>
      </c>
      <c r="O71" s="50">
        <f ca="1">INDIRECT("'RUNSTATS_VMTCNTY'!M56")</f>
        <v>1061.2440899999999</v>
      </c>
      <c r="P71" s="50">
        <f ca="1">INDIRECT("'RUNSTATS_VMTCNTY'!K56")</f>
        <v>852.37298099999998</v>
      </c>
      <c r="Q71" s="50">
        <f ca="1">INDIRECT("'RUNSTATS_VMTCNTY'!O56")</f>
        <v>592.88243699999998</v>
      </c>
      <c r="R71" s="413">
        <f t="shared" ca="1" si="27"/>
        <v>3367.0128699999996</v>
      </c>
    </row>
    <row r="72" spans="1:18" x14ac:dyDescent="0.2">
      <c r="A72" s="113" t="str">
        <f ca="1">INDIRECT("'RUNSTATS_VMTCNTY'!B57")</f>
        <v>109MU</v>
      </c>
      <c r="B72" s="123" t="s">
        <v>80</v>
      </c>
      <c r="C72" s="411">
        <f ca="1">INDIRECT("'RUNSTATS_VMTCNTY'!E57")</f>
        <v>32.772647999999997</v>
      </c>
      <c r="D72" s="412">
        <f t="shared" ca="1" si="21"/>
        <v>320004.06060099998</v>
      </c>
      <c r="E72" s="411">
        <f t="shared" ca="1" si="22"/>
        <v>38.614125950835771</v>
      </c>
      <c r="F72" s="412">
        <f ca="1">INDIRECT("'RUNSTATS_VMTCNTY'!H57")</f>
        <v>73297.014135999998</v>
      </c>
      <c r="G72" s="411">
        <f t="shared" ca="1" si="23"/>
        <v>36.788040555782167</v>
      </c>
      <c r="H72" s="412">
        <f ca="1">INDIRECT("'RUNSTATS_VMTCNTY'!L57")</f>
        <v>108501.267546</v>
      </c>
      <c r="I72" s="411">
        <f t="shared" ca="1" si="24"/>
        <v>38.795628805330054</v>
      </c>
      <c r="J72" s="412">
        <f ca="1">INDIRECT("'RUNSTATS_VMTCNTY'!J57")</f>
        <v>73888.278133999993</v>
      </c>
      <c r="K72" s="411">
        <f t="shared" ca="1" si="25"/>
        <v>36.237866509447123</v>
      </c>
      <c r="L72" s="412">
        <f ca="1">INDIRECT("'RUNSTATS_VMTCNTY'!N57")</f>
        <v>64317.500784999997</v>
      </c>
      <c r="M72" s="411">
        <f t="shared" ca="1" si="26"/>
        <v>44.080425787375894</v>
      </c>
      <c r="N72" s="412">
        <f ca="1">INDIRECT("'RUNSTATS_VMTCNTY'!I57")</f>
        <v>1992.4141930000001</v>
      </c>
      <c r="O72" s="50">
        <f ca="1">INDIRECT("'RUNSTATS_VMTCNTY'!M57")</f>
        <v>2796.739501</v>
      </c>
      <c r="P72" s="50">
        <f ca="1">INDIRECT("'RUNSTATS_VMTCNTY'!K57")</f>
        <v>2038.9798089999999</v>
      </c>
      <c r="Q72" s="50">
        <f ca="1">INDIRECT("'RUNSTATS_VMTCNTY'!O57")</f>
        <v>1459.0943629999999</v>
      </c>
      <c r="R72" s="413">
        <f t="shared" ca="1" si="27"/>
        <v>8287.2278660000011</v>
      </c>
    </row>
    <row r="73" spans="1:18" x14ac:dyDescent="0.2">
      <c r="A73" s="113" t="str">
        <f ca="1">INDIRECT("'RUNSTATS_VMTCNTY'!B58")</f>
        <v>109CU</v>
      </c>
      <c r="B73" s="123" t="s">
        <v>81</v>
      </c>
      <c r="C73" s="411">
        <f ca="1">INDIRECT("'RUNSTATS_VMTCNTY'!E58")</f>
        <v>16.232745999999999</v>
      </c>
      <c r="D73" s="412">
        <f t="shared" ca="1" si="21"/>
        <v>67156.948053</v>
      </c>
      <c r="E73" s="411">
        <f t="shared" ca="1" si="22"/>
        <v>36.178219186487723</v>
      </c>
      <c r="F73" s="412">
        <f ca="1">INDIRECT("'RUNSTATS_VMTCNTY'!H58")</f>
        <v>16602.157150999999</v>
      </c>
      <c r="G73" s="411">
        <f t="shared" ca="1" si="23"/>
        <v>34.214998604652529</v>
      </c>
      <c r="H73" s="412">
        <f ca="1">INDIRECT("'RUNSTATS_VMTCNTY'!L58")</f>
        <v>22896.410647000001</v>
      </c>
      <c r="I73" s="411">
        <f t="shared" ca="1" si="24"/>
        <v>37.033205926628071</v>
      </c>
      <c r="J73" s="412">
        <f ca="1">INDIRECT("'RUNSTATS_VMTCNTY'!J58")</f>
        <v>16439.180859</v>
      </c>
      <c r="K73" s="411">
        <f t="shared" ca="1" si="25"/>
        <v>35.799567240062544</v>
      </c>
      <c r="L73" s="412">
        <f ca="1">INDIRECT("'RUNSTATS_VMTCNTY'!N58")</f>
        <v>11219.199396</v>
      </c>
      <c r="M73" s="411">
        <f t="shared" ca="1" si="26"/>
        <v>38.214716202835831</v>
      </c>
      <c r="N73" s="412">
        <f ca="1">INDIRECT("'RUNSTATS_VMTCNTY'!I58")</f>
        <v>485.230391</v>
      </c>
      <c r="O73" s="50">
        <f ca="1">INDIRECT("'RUNSTATS_VMTCNTY'!M58")</f>
        <v>618.26704099999995</v>
      </c>
      <c r="P73" s="50">
        <f ca="1">INDIRECT("'RUNSTATS_VMTCNTY'!K58")</f>
        <v>459.20054699999997</v>
      </c>
      <c r="Q73" s="50">
        <f ca="1">INDIRECT("'RUNSTATS_VMTCNTY'!O58")</f>
        <v>293.58321899999999</v>
      </c>
      <c r="R73" s="413">
        <f t="shared" ca="1" si="27"/>
        <v>1856.2811979999997</v>
      </c>
    </row>
    <row r="74" spans="1:18" x14ac:dyDescent="0.2">
      <c r="A74" s="113"/>
      <c r="B74" s="127" t="s">
        <v>155</v>
      </c>
      <c r="C74" s="419"/>
      <c r="D74" s="412">
        <f ca="1">+F74+J74+H74+L74</f>
        <v>172938.38978500001</v>
      </c>
      <c r="E74" s="419">
        <f t="shared" ca="1" si="22"/>
        <v>26.163489617985725</v>
      </c>
      <c r="F74" s="412">
        <f ca="1">INDIRECT("'RUNSTATS_VMTCNTY'!H59")</f>
        <v>36466.881917999999</v>
      </c>
      <c r="G74" s="419">
        <f t="shared" ca="1" si="23"/>
        <v>26.464858880002922</v>
      </c>
      <c r="H74" s="412">
        <f ca="1">INDIRECT("'RUNSTATS_VMTCNTY'!L59")</f>
        <v>64265.439273999997</v>
      </c>
      <c r="I74" s="419">
        <f t="shared" ca="1" si="24"/>
        <v>25.850633308713459</v>
      </c>
      <c r="J74" s="412">
        <f ca="1">INDIRECT("'RUNSTATS_VMTCNTY'!J59")</f>
        <v>38834.448100000001</v>
      </c>
      <c r="K74" s="419">
        <f t="shared" ca="1" si="25"/>
        <v>26.247519248912241</v>
      </c>
      <c r="L74" s="412">
        <f ca="1">INDIRECT("'RUNSTATS_VMTCNTY'!N59")</f>
        <v>33371.620493000002</v>
      </c>
      <c r="M74" s="419">
        <f t="shared" ca="1" si="26"/>
        <v>26.351563418560964</v>
      </c>
      <c r="N74" s="412">
        <f ca="1">INDIRECT("'RUNSTATS_VMTCNTY'!I59")</f>
        <v>1377.936005</v>
      </c>
      <c r="O74" s="50">
        <f ca="1">INDIRECT("'RUNSTATS_VMTCNTY'!M59")</f>
        <v>2486.0295879999999</v>
      </c>
      <c r="P74" s="50">
        <f ca="1">INDIRECT("'RUNSTATS_VMTCNTY'!K59")</f>
        <v>1479.5473710000001</v>
      </c>
      <c r="Q74" s="50">
        <f ca="1">INDIRECT("'RUNSTATS_VMTCNTY'!O59")</f>
        <v>1266.400022</v>
      </c>
      <c r="R74" s="413">
        <f ca="1">+N74+O74+P74+Q74</f>
        <v>6609.9129859999994</v>
      </c>
    </row>
    <row r="75" spans="1:18" ht="13.5" thickBot="1" x14ac:dyDescent="0.25">
      <c r="A75" s="21" t="str">
        <f ca="1">INDIRECT("'RUNSTATS_VMTCNTY'!B60")</f>
        <v>109HO</v>
      </c>
      <c r="B75" s="123" t="s">
        <v>21</v>
      </c>
      <c r="C75" s="411">
        <f ca="1">INDIRECT("'RUNSTATS_VMTCNTY'!E60")</f>
        <v>0</v>
      </c>
      <c r="D75" s="420">
        <f t="shared" ca="1" si="21"/>
        <v>0</v>
      </c>
      <c r="E75" s="421">
        <f t="shared" ca="1" si="22"/>
        <v>0</v>
      </c>
      <c r="F75" s="420">
        <f ca="1">INDIRECT("'RUNSTATS_VMTCNTY'!H60")</f>
        <v>0</v>
      </c>
      <c r="G75" s="421">
        <f t="shared" ca="1" si="23"/>
        <v>0</v>
      </c>
      <c r="H75" s="420">
        <f ca="1">INDIRECT("'RUNSTATS_VMTCNTY'!L60")</f>
        <v>0</v>
      </c>
      <c r="I75" s="421">
        <f t="shared" ca="1" si="24"/>
        <v>0</v>
      </c>
      <c r="J75" s="420">
        <f ca="1">INDIRECT("'RUNSTATS_VMTCNTY'!J60")</f>
        <v>0</v>
      </c>
      <c r="K75" s="421">
        <f t="shared" ca="1" si="25"/>
        <v>0</v>
      </c>
      <c r="L75" s="420">
        <f ca="1">INDIRECT("'RUNSTATS_VMTCNTY'!N60")</f>
        <v>0</v>
      </c>
      <c r="M75" s="422">
        <f t="shared" ca="1" si="26"/>
        <v>0</v>
      </c>
      <c r="N75" s="423">
        <f ca="1">INDIRECT("'RUNSTATS_VMTCNTY'!I60")</f>
        <v>0</v>
      </c>
      <c r="O75" s="424">
        <f ca="1">INDIRECT("'RUNSTATS_VMTCNTY'!M60")</f>
        <v>0</v>
      </c>
      <c r="P75" s="424">
        <f ca="1">INDIRECT("'RUNSTATS_VMTCNTY'!K60")</f>
        <v>0</v>
      </c>
      <c r="Q75" s="424">
        <f ca="1">INDIRECT("'RUNSTATS_VMTCNTY'!O60")</f>
        <v>0</v>
      </c>
      <c r="R75" s="425">
        <f t="shared" ca="1" si="27"/>
        <v>0</v>
      </c>
    </row>
    <row r="76" spans="1:18" x14ac:dyDescent="0.2">
      <c r="A76" s="113"/>
      <c r="B76" s="126" t="s">
        <v>41</v>
      </c>
      <c r="C76" s="407">
        <f ca="1">SUM(C63:C68)</f>
        <v>158.677595</v>
      </c>
      <c r="D76" s="408">
        <f ca="1">SUM(D63:D68)</f>
        <v>1744031.4084489997</v>
      </c>
      <c r="E76" s="407">
        <f t="shared" ca="1" si="22"/>
        <v>39.647520929030989</v>
      </c>
      <c r="F76" s="408">
        <f ca="1">SUM(F63:F68)</f>
        <v>418783.259433</v>
      </c>
      <c r="G76" s="407">
        <f t="shared" ca="1" si="23"/>
        <v>39.485044064134613</v>
      </c>
      <c r="H76" s="408">
        <f ca="1">SUM(H63:H68)</f>
        <v>572515.20503099996</v>
      </c>
      <c r="I76" s="407">
        <f t="shared" ca="1" si="24"/>
        <v>39.203672856899615</v>
      </c>
      <c r="J76" s="408">
        <f ca="1">SUM(J63:J68)</f>
        <v>414909.54583099997</v>
      </c>
      <c r="K76" s="407">
        <f t="shared" ca="1" si="25"/>
        <v>38.931350604614181</v>
      </c>
      <c r="L76" s="408">
        <f ca="1">SUM(L63:L68)</f>
        <v>337823.39815400005</v>
      </c>
      <c r="M76" s="407">
        <f t="shared" ca="1" si="26"/>
        <v>41.597673355720751</v>
      </c>
      <c r="N76" s="408">
        <f ca="1">SUM(N63:N68)</f>
        <v>10606.123644000001</v>
      </c>
      <c r="O76" s="409">
        <f ca="1">SUM(O63:O68)</f>
        <v>14603.611429999999</v>
      </c>
      <c r="P76" s="409">
        <f ca="1">SUM(P63:P68)</f>
        <v>10657.466011</v>
      </c>
      <c r="Q76" s="409">
        <f ca="1">SUM(Q63:Q68)</f>
        <v>8121.2089740000001</v>
      </c>
      <c r="R76" s="410">
        <f ca="1">SUM(R63:R68)</f>
        <v>43988.410059000002</v>
      </c>
    </row>
    <row r="77" spans="1:18" ht="13.5" thickBot="1" x14ac:dyDescent="0.25">
      <c r="B77" s="125" t="s">
        <v>40</v>
      </c>
      <c r="C77" s="414">
        <f ca="1">SUM(C69:C75)</f>
        <v>76.426208000000003</v>
      </c>
      <c r="D77" s="415">
        <f ca="1">SUM(D69:D75)</f>
        <v>943656.80108999996</v>
      </c>
      <c r="E77" s="414">
        <f t="shared" ca="1" si="22"/>
        <v>39.813654706566766</v>
      </c>
      <c r="F77" s="415">
        <f ca="1">SUM(F69:F75)</f>
        <v>226635.93134999997</v>
      </c>
      <c r="G77" s="414">
        <f t="shared" ca="1" si="23"/>
        <v>39.730834915622424</v>
      </c>
      <c r="H77" s="415">
        <f ca="1">SUM(H69:H75)</f>
        <v>314654.09281300002</v>
      </c>
      <c r="I77" s="414">
        <f t="shared" ca="1" si="24"/>
        <v>39.145009441983149</v>
      </c>
      <c r="J77" s="415">
        <f ca="1">SUM(J69:J75)</f>
        <v>222394.22754800002</v>
      </c>
      <c r="K77" s="414">
        <f t="shared" ca="1" si="25"/>
        <v>38.961034265508182</v>
      </c>
      <c r="L77" s="415">
        <f ca="1">SUM(L69:L75)</f>
        <v>179972.549379</v>
      </c>
      <c r="M77" s="414">
        <f t="shared" ca="1" si="26"/>
        <v>42.333835586037701</v>
      </c>
      <c r="N77" s="415">
        <f ca="1">SUM(N69:N75)</f>
        <v>5704.2831299999998</v>
      </c>
      <c r="O77" s="416">
        <f ca="1">SUM(O69:O75)</f>
        <v>8038.1662259999994</v>
      </c>
      <c r="P77" s="416">
        <f ca="1">SUM(P69:P75)</f>
        <v>5708.1191950000011</v>
      </c>
      <c r="Q77" s="416">
        <f ca="1">SUM(Q69:Q75)</f>
        <v>4251.2696260000002</v>
      </c>
      <c r="R77" s="417">
        <f ca="1">SUM(R69:R75)</f>
        <v>23701.838177000001</v>
      </c>
    </row>
    <row r="78" spans="1:18" ht="13.5" thickBot="1" x14ac:dyDescent="0.25">
      <c r="B78" s="128" t="s">
        <v>42</v>
      </c>
      <c r="C78" s="426">
        <f ca="1">+C77+C76</f>
        <v>235.103803</v>
      </c>
      <c r="D78" s="427">
        <f ca="1">+D77+D76</f>
        <v>2687688.2095389999</v>
      </c>
      <c r="E78" s="426">
        <f t="shared" ca="1" si="22"/>
        <v>39.70569291116287</v>
      </c>
      <c r="F78" s="427">
        <f ca="1">+F77+F76</f>
        <v>645419.19078299997</v>
      </c>
      <c r="G78" s="426">
        <f t="shared" ca="1" si="23"/>
        <v>39.571005170260136</v>
      </c>
      <c r="H78" s="427">
        <f ca="1">+H77+H76</f>
        <v>887169.29784399993</v>
      </c>
      <c r="I78" s="426">
        <f t="shared" ca="1" si="24"/>
        <v>39.182846476230765</v>
      </c>
      <c r="J78" s="427">
        <f ca="1">+J77+J76</f>
        <v>637303.77337900002</v>
      </c>
      <c r="K78" s="426">
        <f t="shared" ca="1" si="25"/>
        <v>38.941703908354569</v>
      </c>
      <c r="L78" s="427">
        <f ca="1">+L77+L76</f>
        <v>517795.94753300003</v>
      </c>
      <c r="M78" s="426">
        <f t="shared" ca="1" si="26"/>
        <v>41.850623813808824</v>
      </c>
      <c r="N78" s="298">
        <f ca="1">+N77+N76</f>
        <v>16310.406774000001</v>
      </c>
      <c r="O78" s="298">
        <f ca="1">+O77+O76</f>
        <v>22641.777655999998</v>
      </c>
      <c r="P78" s="298">
        <f ca="1">+P77+P76</f>
        <v>16365.585206000002</v>
      </c>
      <c r="Q78" s="298">
        <f ca="1">+Q77+Q76</f>
        <v>12372.4786</v>
      </c>
      <c r="R78" s="428">
        <f ca="1">+R77+R76</f>
        <v>67690.248235999999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str">
        <f ca="1">INDIRECT("'RUNSTATS_VMTCNTY'!B74")</f>
        <v>119IR</v>
      </c>
      <c r="B83" s="122" t="s">
        <v>82</v>
      </c>
      <c r="C83" s="405">
        <f ca="1">INDIRECT("'RUNSTATS_VMTCNTY'!E74")</f>
        <v>0</v>
      </c>
      <c r="D83" s="406">
        <f t="shared" ref="D83:D95" ca="1" si="28">+F83+J83+H83+L83</f>
        <v>0</v>
      </c>
      <c r="E83" s="407">
        <f t="shared" ref="E83:E98" ca="1" si="29">IF(R83&gt;0,D83/(R83),0)</f>
        <v>0</v>
      </c>
      <c r="F83" s="406">
        <f ca="1">INDIRECT("'RUNSTATS_VMTCNTY'!H74")</f>
        <v>0</v>
      </c>
      <c r="G83" s="407">
        <f t="shared" ref="G83:G98" ca="1" si="30">IF(N83&gt;0,F83/(N83),0)</f>
        <v>0</v>
      </c>
      <c r="H83" s="406">
        <f ca="1">INDIRECT("'RUNSTATS_VMTCNTY'!L74")</f>
        <v>0</v>
      </c>
      <c r="I83" s="407">
        <f t="shared" ref="I83:I98" ca="1" si="31">IF(O83&gt;0,H83/(O83),0)</f>
        <v>0</v>
      </c>
      <c r="J83" s="406">
        <f ca="1">INDIRECT("'RUNSTATS_VMTCNTY'!J74")</f>
        <v>0</v>
      </c>
      <c r="K83" s="407">
        <f t="shared" ref="K83:K98" ca="1" si="32">IF(P83&gt;0,J83/(P83),0)</f>
        <v>0</v>
      </c>
      <c r="L83" s="406">
        <f ca="1">INDIRECT("'RUNSTATS_VMTCNTY'!N74")</f>
        <v>0</v>
      </c>
      <c r="M83" s="407">
        <f t="shared" ref="M83:M98" ca="1" si="33">IF(Q83&gt;0,L83/(Q83),0)</f>
        <v>0</v>
      </c>
      <c r="N83" s="408">
        <f ca="1">INDIRECT("'RUNSTATS_VMTCNTY'!I74")</f>
        <v>0</v>
      </c>
      <c r="O83" s="409">
        <f ca="1">INDIRECT("'RUNSTATS_VMTCNTY'!M74")</f>
        <v>0</v>
      </c>
      <c r="P83" s="409">
        <f ca="1">INDIRECT("'RUNSTATS_VMTCNTY'!K74")</f>
        <v>0</v>
      </c>
      <c r="Q83" s="409">
        <f ca="1">INDIRECT("'RUNSTATS_VMTCNTY'!O74")</f>
        <v>0</v>
      </c>
      <c r="R83" s="410">
        <f t="shared" ref="R83:R95" ca="1" si="34">+N83+O83+P83+Q83</f>
        <v>0</v>
      </c>
    </row>
    <row r="84" spans="1:18" x14ac:dyDescent="0.2">
      <c r="A84" s="113" t="str">
        <f ca="1">INDIRECT("'RUNSTATS_VMTCNTY'!B75")</f>
        <v>119PR</v>
      </c>
      <c r="B84" s="123" t="s">
        <v>83</v>
      </c>
      <c r="C84" s="411">
        <f ca="1">INDIRECT("'RUNSTATS_VMTCNTY'!E75")</f>
        <v>7.30891</v>
      </c>
      <c r="D84" s="412">
        <f t="shared" ca="1" si="28"/>
        <v>178528.65149000002</v>
      </c>
      <c r="E84" s="411">
        <f t="shared" ca="1" si="29"/>
        <v>28.02014081558524</v>
      </c>
      <c r="F84" s="412">
        <f ca="1">INDIRECT("'RUNSTATS_VMTCNTY'!H75")</f>
        <v>40566.696507000001</v>
      </c>
      <c r="G84" s="411">
        <f t="shared" ca="1" si="30"/>
        <v>21.159028032885214</v>
      </c>
      <c r="H84" s="412">
        <f ca="1">INDIRECT("'RUNSTATS_VMTCNTY'!L75")</f>
        <v>59441.567134999998</v>
      </c>
      <c r="I84" s="411">
        <f t="shared" ca="1" si="31"/>
        <v>37.981156334597657</v>
      </c>
      <c r="J84" s="412">
        <f ca="1">INDIRECT("'RUNSTATS_VMTCNTY'!J75")</f>
        <v>43067.356409</v>
      </c>
      <c r="K84" s="411">
        <f t="shared" ca="1" si="32"/>
        <v>20.085349323794908</v>
      </c>
      <c r="L84" s="412">
        <f ca="1">INDIRECT("'RUNSTATS_VMTCNTY'!N75")</f>
        <v>35453.031438999998</v>
      </c>
      <c r="M84" s="411">
        <f t="shared" ca="1" si="33"/>
        <v>47.590122318519867</v>
      </c>
      <c r="N84" s="412">
        <f ca="1">INDIRECT("'RUNSTATS_VMTCNTY'!I75")</f>
        <v>1917.2287329999999</v>
      </c>
      <c r="O84" s="50">
        <f ca="1">INDIRECT("'RUNSTATS_VMTCNTY'!M75")</f>
        <v>1565.027842</v>
      </c>
      <c r="P84" s="50">
        <f ca="1">INDIRECT("'RUNSTATS_VMTCNTY'!K75")</f>
        <v>2144.2174450000002</v>
      </c>
      <c r="Q84" s="50">
        <f ca="1">INDIRECT("'RUNSTATS_VMTCNTY'!O75")</f>
        <v>744.96617600000002</v>
      </c>
      <c r="R84" s="413">
        <f t="shared" ca="1" si="34"/>
        <v>6371.4401959999996</v>
      </c>
    </row>
    <row r="85" spans="1:18" x14ac:dyDescent="0.2">
      <c r="A85" s="113" t="str">
        <f ca="1">INDIRECT("'RUNSTATS_VMTCNTY'!B76")</f>
        <v>119MR</v>
      </c>
      <c r="B85" s="123" t="s">
        <v>84</v>
      </c>
      <c r="C85" s="411">
        <f ca="1">INDIRECT("'RUNSTATS_VMTCNTY'!E76")</f>
        <v>3.8431449999999998</v>
      </c>
      <c r="D85" s="412">
        <f t="shared" ca="1" si="28"/>
        <v>89163.390280000007</v>
      </c>
      <c r="E85" s="411">
        <f t="shared" ca="1" si="29"/>
        <v>36.113274911072573</v>
      </c>
      <c r="F85" s="412">
        <f ca="1">INDIRECT("'RUNSTATS_VMTCNTY'!H76")</f>
        <v>21201.217185000001</v>
      </c>
      <c r="G85" s="411">
        <f t="shared" ca="1" si="30"/>
        <v>32.921403467615455</v>
      </c>
      <c r="H85" s="412">
        <f ca="1">INDIRECT("'RUNSTATS_VMTCNTY'!L76")</f>
        <v>27886.930894000001</v>
      </c>
      <c r="I85" s="411">
        <f t="shared" ca="1" si="31"/>
        <v>39.946283215890588</v>
      </c>
      <c r="J85" s="412">
        <f ca="1">INDIRECT("'RUNSTATS_VMTCNTY'!J76")</f>
        <v>22180.131715</v>
      </c>
      <c r="K85" s="411">
        <f t="shared" ca="1" si="32"/>
        <v>30.523861695200242</v>
      </c>
      <c r="L85" s="412">
        <f ca="1">INDIRECT("'RUNSTATS_VMTCNTY'!N76")</f>
        <v>17895.110486000001</v>
      </c>
      <c r="M85" s="411">
        <f t="shared" ca="1" si="33"/>
        <v>44.711235737244465</v>
      </c>
      <c r="N85" s="412">
        <f ca="1">INDIRECT("'RUNSTATS_VMTCNTY'!I76")</f>
        <v>643.99493800000005</v>
      </c>
      <c r="O85" s="50">
        <f ca="1">INDIRECT("'RUNSTATS_VMTCNTY'!M76")</f>
        <v>698.11077899999998</v>
      </c>
      <c r="P85" s="50">
        <f ca="1">INDIRECT("'RUNSTATS_VMTCNTY'!K76")</f>
        <v>726.64893900000004</v>
      </c>
      <c r="Q85" s="50">
        <f ca="1">INDIRECT("'RUNSTATS_VMTCNTY'!O76")</f>
        <v>400.23743899999999</v>
      </c>
      <c r="R85" s="413">
        <f t="shared" ca="1" si="34"/>
        <v>2468.9920950000001</v>
      </c>
    </row>
    <row r="86" spans="1:18" x14ac:dyDescent="0.2">
      <c r="A86" s="113" t="str">
        <f ca="1">INDIRECT("'RUNSTATS_VMTCNTY'!B77")</f>
        <v>119CM</v>
      </c>
      <c r="B86" s="123" t="s">
        <v>85</v>
      </c>
      <c r="C86" s="411">
        <f ca="1">INDIRECT("'RUNSTATS_VMTCNTY'!E77")</f>
        <v>5.777666</v>
      </c>
      <c r="D86" s="412">
        <f t="shared" ca="1" si="28"/>
        <v>71046.861806999994</v>
      </c>
      <c r="E86" s="411">
        <f t="shared" ca="1" si="29"/>
        <v>38.782841400534387</v>
      </c>
      <c r="F86" s="412">
        <f ca="1">INDIRECT("'RUNSTATS_VMTCNTY'!H77")</f>
        <v>18682.396272000002</v>
      </c>
      <c r="G86" s="411">
        <f t="shared" ca="1" si="30"/>
        <v>36.720091724615514</v>
      </c>
      <c r="H86" s="412">
        <f ca="1">INDIRECT("'RUNSTATS_VMTCNTY'!L77")</f>
        <v>22639.684477999999</v>
      </c>
      <c r="I86" s="411">
        <f t="shared" ca="1" si="31"/>
        <v>43.680569012476397</v>
      </c>
      <c r="J86" s="412">
        <f ca="1">INDIRECT("'RUNSTATS_VMTCNTY'!J77")</f>
        <v>21065.631001000002</v>
      </c>
      <c r="K86" s="411">
        <f t="shared" ca="1" si="32"/>
        <v>34.182930782787459</v>
      </c>
      <c r="L86" s="412">
        <f ca="1">INDIRECT("'RUNSTATS_VMTCNTY'!N77")</f>
        <v>8659.1500560000004</v>
      </c>
      <c r="M86" s="411">
        <f t="shared" ca="1" si="33"/>
        <v>45.91923292123812</v>
      </c>
      <c r="N86" s="412">
        <f ca="1">INDIRECT("'RUNSTATS_VMTCNTY'!I77")</f>
        <v>508.77858400000002</v>
      </c>
      <c r="O86" s="50">
        <f ca="1">INDIRECT("'RUNSTATS_VMTCNTY'!M77")</f>
        <v>518.30104300000005</v>
      </c>
      <c r="P86" s="50">
        <f ca="1">INDIRECT("'RUNSTATS_VMTCNTY'!K77")</f>
        <v>616.26169900000002</v>
      </c>
      <c r="Q86" s="50">
        <f ca="1">INDIRECT("'RUNSTATS_VMTCNTY'!O77")</f>
        <v>188.57349099999999</v>
      </c>
      <c r="R86" s="413">
        <f t="shared" ca="1" si="34"/>
        <v>1831.9148170000003</v>
      </c>
    </row>
    <row r="87" spans="1:18" x14ac:dyDescent="0.2">
      <c r="A87" s="21" t="str">
        <f ca="1">INDIRECT("'RUNSTATS_VMTCNTY'!B78")</f>
        <v>119CR</v>
      </c>
      <c r="B87" s="123" t="s">
        <v>86</v>
      </c>
      <c r="C87" s="411">
        <f ca="1">INDIRECT("'RUNSTATS_VMTCNTY'!E78")</f>
        <v>16.202058999999998</v>
      </c>
      <c r="D87" s="412">
        <f t="shared" ca="1" si="28"/>
        <v>193849.00933100001</v>
      </c>
      <c r="E87" s="411">
        <f t="shared" ca="1" si="29"/>
        <v>31.484048515960612</v>
      </c>
      <c r="F87" s="412">
        <f ca="1">INDIRECT("'RUNSTATS_VMTCNTY'!H78")</f>
        <v>46901.609468000002</v>
      </c>
      <c r="G87" s="411">
        <f t="shared" ca="1" si="30"/>
        <v>31.25578218325505</v>
      </c>
      <c r="H87" s="412">
        <f ca="1">INDIRECT("'RUNSTATS_VMTCNTY'!L78")</f>
        <v>63226.054709999997</v>
      </c>
      <c r="I87" s="411">
        <f t="shared" ca="1" si="31"/>
        <v>32.235599286426627</v>
      </c>
      <c r="J87" s="412">
        <f ca="1">INDIRECT("'RUNSTATS_VMTCNTY'!J78")</f>
        <v>55001.867729999998</v>
      </c>
      <c r="K87" s="411">
        <f t="shared" ca="1" si="32"/>
        <v>28.133696110856569</v>
      </c>
      <c r="L87" s="412">
        <f ca="1">INDIRECT("'RUNSTATS_VMTCNTY'!N78")</f>
        <v>28719.477423</v>
      </c>
      <c r="M87" s="411">
        <f t="shared" ca="1" si="33"/>
        <v>38.805398684489262</v>
      </c>
      <c r="N87" s="412">
        <f ca="1">INDIRECT("'RUNSTATS_VMTCNTY'!I78")</f>
        <v>1500.573852</v>
      </c>
      <c r="O87" s="50">
        <f ca="1">INDIRECT("'RUNSTATS_VMTCNTY'!M78")</f>
        <v>1961.37364</v>
      </c>
      <c r="P87" s="50">
        <f ca="1">INDIRECT("'RUNSTATS_VMTCNTY'!K78")</f>
        <v>1955.017482</v>
      </c>
      <c r="Q87" s="50">
        <f ca="1">INDIRECT("'RUNSTATS_VMTCNTY'!O78")</f>
        <v>740.08974000000001</v>
      </c>
      <c r="R87" s="413">
        <f t="shared" ca="1" si="34"/>
        <v>6157.0547140000008</v>
      </c>
    </row>
    <row r="88" spans="1:18" ht="13.5" thickBot="1" x14ac:dyDescent="0.25">
      <c r="B88" s="125" t="s">
        <v>154</v>
      </c>
      <c r="C88" s="411"/>
      <c r="D88" s="412">
        <f ca="1">+F88+J88+H88+L88</f>
        <v>366210.33060400002</v>
      </c>
      <c r="E88" s="414">
        <f t="shared" ca="1" si="29"/>
        <v>27.339854752076505</v>
      </c>
      <c r="F88" s="412">
        <f ca="1">INDIRECT("'RUNSTATS_VMTCNTY'!H79")</f>
        <v>81846.088495999997</v>
      </c>
      <c r="G88" s="414">
        <f t="shared" ca="1" si="30"/>
        <v>27.694242662685042</v>
      </c>
      <c r="H88" s="412">
        <f ca="1">INDIRECT("'RUNSTATS_VMTCNTY'!L79")</f>
        <v>125196.942333</v>
      </c>
      <c r="I88" s="414">
        <f t="shared" ca="1" si="31"/>
        <v>27.121776015645565</v>
      </c>
      <c r="J88" s="412">
        <f ca="1">INDIRECT("'RUNSTATS_VMTCNTY'!J79")</f>
        <v>97226.297334000003</v>
      </c>
      <c r="K88" s="414">
        <f t="shared" ca="1" si="32"/>
        <v>26.564135482937754</v>
      </c>
      <c r="L88" s="412">
        <f ca="1">INDIRECT("'RUNSTATS_VMTCNTY'!N79")</f>
        <v>61941.002440999997</v>
      </c>
      <c r="M88" s="414">
        <f t="shared" ca="1" si="33"/>
        <v>28.633526081150908</v>
      </c>
      <c r="N88" s="412">
        <f ca="1">INDIRECT("'RUNSTATS_VMTCNTY'!I79")</f>
        <v>2955.3466939999998</v>
      </c>
      <c r="O88" s="50">
        <f ca="1">INDIRECT("'RUNSTATS_VMTCNTY'!M79")</f>
        <v>4616.1041320000004</v>
      </c>
      <c r="P88" s="50">
        <f ca="1">INDIRECT("'RUNSTATS_VMTCNTY'!K79")</f>
        <v>3660.0587810000002</v>
      </c>
      <c r="Q88" s="50">
        <f ca="1">INDIRECT("'RUNSTATS_VMTCNTY'!O79")</f>
        <v>2163.2334860000001</v>
      </c>
      <c r="R88" s="417">
        <f t="shared" ca="1" si="34"/>
        <v>13394.743093000001</v>
      </c>
    </row>
    <row r="89" spans="1:18" x14ac:dyDescent="0.2">
      <c r="A89" s="113" t="str">
        <f ca="1">INDIRECT("'RUNSTATS_VMTCNTY'!B67")</f>
        <v>119IU</v>
      </c>
      <c r="B89" s="126" t="s">
        <v>77</v>
      </c>
      <c r="C89" s="429">
        <f ca="1">INDIRECT("'RUNSTATS_VMTCNTY'!E67")</f>
        <v>144.27363600000001</v>
      </c>
      <c r="D89" s="408">
        <f t="shared" ca="1" si="28"/>
        <v>8927365.7236919999</v>
      </c>
      <c r="E89" s="407">
        <f t="shared" ca="1" si="29"/>
        <v>46.730169679516337</v>
      </c>
      <c r="F89" s="408">
        <f ca="1">INDIRECT("'RUNSTATS_VMTCNTY'!H67")</f>
        <v>2168784.1814069999</v>
      </c>
      <c r="G89" s="407">
        <f t="shared" ca="1" si="30"/>
        <v>42.882855710014887</v>
      </c>
      <c r="H89" s="408">
        <f ca="1">INDIRECT("'RUNSTATS_VMTCNTY'!L67")</f>
        <v>2698982.158599</v>
      </c>
      <c r="I89" s="407">
        <f t="shared" ca="1" si="31"/>
        <v>52.40462339291382</v>
      </c>
      <c r="J89" s="408">
        <f ca="1">INDIRECT("'RUNSTATS_VMTCNTY'!J67")</f>
        <v>2317961.7565020001</v>
      </c>
      <c r="K89" s="407">
        <f t="shared" ca="1" si="32"/>
        <v>38.484929139784839</v>
      </c>
      <c r="L89" s="408">
        <f ca="1">INDIRECT("'RUNSTATS_VMTCNTY'!N67")</f>
        <v>1741637.6271840001</v>
      </c>
      <c r="M89" s="407">
        <f t="shared" ca="1" si="33"/>
        <v>60.614575975502014</v>
      </c>
      <c r="N89" s="408">
        <f ca="1">INDIRECT("'RUNSTATS_VMTCNTY'!I67")</f>
        <v>50574.621150999999</v>
      </c>
      <c r="O89" s="409">
        <f ca="1">INDIRECT("'RUNSTATS_VMTCNTY'!M67")</f>
        <v>51502.748876999998</v>
      </c>
      <c r="P89" s="409">
        <f ca="1">INDIRECT("'RUNSTATS_VMTCNTY'!K67")</f>
        <v>60230.376106000003</v>
      </c>
      <c r="Q89" s="409">
        <f ca="1">INDIRECT("'RUNSTATS_VMTCNTY'!O67")</f>
        <v>28732.983761</v>
      </c>
      <c r="R89" s="410">
        <f t="shared" ca="1" si="34"/>
        <v>191040.72989500003</v>
      </c>
    </row>
    <row r="90" spans="1:18" x14ac:dyDescent="0.2">
      <c r="A90" s="113" t="str">
        <f ca="1">INDIRECT("'RUNSTATS_VMTCNTY'!B68")</f>
        <v>119FU</v>
      </c>
      <c r="B90" s="123" t="s">
        <v>78</v>
      </c>
      <c r="C90" s="411">
        <f ca="1">INDIRECT("'RUNSTATS_VMTCNTY'!E68")</f>
        <v>144.28814700000001</v>
      </c>
      <c r="D90" s="412">
        <f t="shared" ca="1" si="28"/>
        <v>7813975.6640090002</v>
      </c>
      <c r="E90" s="411">
        <f t="shared" ca="1" si="29"/>
        <v>50.709153382954185</v>
      </c>
      <c r="F90" s="412">
        <f ca="1">INDIRECT("'RUNSTATS_VMTCNTY'!H68")</f>
        <v>1909539.523845</v>
      </c>
      <c r="G90" s="411">
        <f t="shared" ca="1" si="30"/>
        <v>47.79455261784846</v>
      </c>
      <c r="H90" s="412">
        <f ca="1">INDIRECT("'RUNSTATS_VMTCNTY'!L68")</f>
        <v>2418587.1278050002</v>
      </c>
      <c r="I90" s="411">
        <f t="shared" ca="1" si="31"/>
        <v>57.570675156581864</v>
      </c>
      <c r="J90" s="412">
        <f ca="1">INDIRECT("'RUNSTATS_VMTCNTY'!J68")</f>
        <v>2049903.0696119999</v>
      </c>
      <c r="K90" s="411">
        <f t="shared" ca="1" si="32"/>
        <v>41.170134073865775</v>
      </c>
      <c r="L90" s="412">
        <f ca="1">INDIRECT("'RUNSTATS_VMTCNTY'!N68")</f>
        <v>1435945.9427469999</v>
      </c>
      <c r="M90" s="411">
        <f t="shared" ca="1" si="33"/>
        <v>64.2793783221978</v>
      </c>
      <c r="N90" s="412">
        <f ca="1">INDIRECT("'RUNSTATS_VMTCNTY'!I68")</f>
        <v>39953.078735000003</v>
      </c>
      <c r="O90" s="50">
        <f ca="1">INDIRECT("'RUNSTATS_VMTCNTY'!M68")</f>
        <v>42010.748028000002</v>
      </c>
      <c r="P90" s="50">
        <f ca="1">INDIRECT("'RUNSTATS_VMTCNTY'!K68")</f>
        <v>49791.022442000001</v>
      </c>
      <c r="Q90" s="50">
        <f ca="1">INDIRECT("'RUNSTATS_VMTCNTY'!O68")</f>
        <v>22339.138620000002</v>
      </c>
      <c r="R90" s="413">
        <f t="shared" ca="1" si="34"/>
        <v>154093.98782500002</v>
      </c>
    </row>
    <row r="91" spans="1:18" x14ac:dyDescent="0.2">
      <c r="A91" s="113" t="str">
        <f ca="1">INDIRECT("'RUNSTATS_VMTCNTY'!B69")</f>
        <v>119PU</v>
      </c>
      <c r="B91" s="123" t="s">
        <v>79</v>
      </c>
      <c r="C91" s="411">
        <f ca="1">INDIRECT("'RUNSTATS_VMTCNTY'!E69")</f>
        <v>195.62477100000001</v>
      </c>
      <c r="D91" s="412">
        <f t="shared" ca="1" si="28"/>
        <v>5270575.6619070005</v>
      </c>
      <c r="E91" s="411">
        <f t="shared" ca="1" si="29"/>
        <v>22.139503927552372</v>
      </c>
      <c r="F91" s="412">
        <f ca="1">INDIRECT("'RUNSTATS_VMTCNTY'!H69")</f>
        <v>1163636.6578919999</v>
      </c>
      <c r="G91" s="411">
        <f t="shared" ca="1" si="30"/>
        <v>20.958342201465261</v>
      </c>
      <c r="H91" s="412">
        <f ca="1">INDIRECT("'RUNSTATS_VMTCNTY'!L69")</f>
        <v>1806769.8193280001</v>
      </c>
      <c r="I91" s="411">
        <f t="shared" ca="1" si="31"/>
        <v>22.377390888167628</v>
      </c>
      <c r="J91" s="412">
        <f ca="1">INDIRECT("'RUNSTATS_VMTCNTY'!J69")</f>
        <v>1302409.5123650001</v>
      </c>
      <c r="K91" s="411">
        <f t="shared" ca="1" si="32"/>
        <v>17.919518057019101</v>
      </c>
      <c r="L91" s="412">
        <f ca="1">INDIRECT("'RUNSTATS_VMTCNTY'!N69")</f>
        <v>997759.67232200003</v>
      </c>
      <c r="M91" s="411">
        <f t="shared" ca="1" si="33"/>
        <v>34.265227997861324</v>
      </c>
      <c r="N91" s="412">
        <f ca="1">INDIRECT("'RUNSTATS_VMTCNTY'!I69")</f>
        <v>55521.407500000001</v>
      </c>
      <c r="O91" s="50">
        <f ca="1">INDIRECT("'RUNSTATS_VMTCNTY'!M69")</f>
        <v>80740.861539999998</v>
      </c>
      <c r="P91" s="50">
        <f ca="1">INDIRECT("'RUNSTATS_VMTCNTY'!K69")</f>
        <v>72681.056947000005</v>
      </c>
      <c r="Q91" s="50">
        <f ca="1">INDIRECT("'RUNSTATS_VMTCNTY'!O69")</f>
        <v>29118.722699999998</v>
      </c>
      <c r="R91" s="413">
        <f t="shared" ca="1" si="34"/>
        <v>238062.048687</v>
      </c>
    </row>
    <row r="92" spans="1:18" x14ac:dyDescent="0.2">
      <c r="A92" s="113" t="str">
        <f ca="1">INDIRECT("'RUNSTATS_VMTCNTY'!B70")</f>
        <v>119MU</v>
      </c>
      <c r="B92" s="123" t="s">
        <v>80</v>
      </c>
      <c r="C92" s="411">
        <f ca="1">INDIRECT("'RUNSTATS_VMTCNTY'!E70")</f>
        <v>231.20292699999999</v>
      </c>
      <c r="D92" s="412">
        <f t="shared" ca="1" si="28"/>
        <v>4869916.1185290003</v>
      </c>
      <c r="E92" s="411">
        <f t="shared" ca="1" si="29"/>
        <v>22.527103301172541</v>
      </c>
      <c r="F92" s="412">
        <f ca="1">INDIRECT("'RUNSTATS_VMTCNTY'!H70")</f>
        <v>1091305.0136220001</v>
      </c>
      <c r="G92" s="411">
        <f t="shared" ca="1" si="30"/>
        <v>21.538862827645129</v>
      </c>
      <c r="H92" s="412">
        <f ca="1">INDIRECT("'RUNSTATS_VMTCNTY'!L70")</f>
        <v>1688927.1621139999</v>
      </c>
      <c r="I92" s="411">
        <f t="shared" ca="1" si="31"/>
        <v>23.30506401601771</v>
      </c>
      <c r="J92" s="412">
        <f ca="1">INDIRECT("'RUNSTATS_VMTCNTY'!J70")</f>
        <v>1245962.7831989999</v>
      </c>
      <c r="K92" s="411">
        <f t="shared" ca="1" si="32"/>
        <v>18.503067864660991</v>
      </c>
      <c r="L92" s="412">
        <f ca="1">INDIRECT("'RUNSTATS_VMTCNTY'!N70")</f>
        <v>843721.15959399997</v>
      </c>
      <c r="M92" s="411">
        <f t="shared" ca="1" si="33"/>
        <v>32.823292305445968</v>
      </c>
      <c r="N92" s="412">
        <f ca="1">INDIRECT("'RUNSTATS_VMTCNTY'!I70")</f>
        <v>50666.788787999998</v>
      </c>
      <c r="O92" s="50">
        <f ca="1">INDIRECT("'RUNSTATS_VMTCNTY'!M70")</f>
        <v>72470.393599999996</v>
      </c>
      <c r="P92" s="50">
        <f ca="1">INDIRECT("'RUNSTATS_VMTCNTY'!K70")</f>
        <v>67338.172907999993</v>
      </c>
      <c r="Q92" s="50">
        <f ca="1">INDIRECT("'RUNSTATS_VMTCNTY'!O70")</f>
        <v>25704.952195000002</v>
      </c>
      <c r="R92" s="413">
        <f t="shared" ca="1" si="34"/>
        <v>216180.30749099996</v>
      </c>
    </row>
    <row r="93" spans="1:18" x14ac:dyDescent="0.2">
      <c r="A93" s="21" t="str">
        <f ca="1">INDIRECT("'RUNSTATS_VMTCNTY'!B71")</f>
        <v>119CU</v>
      </c>
      <c r="B93" s="123" t="s">
        <v>81</v>
      </c>
      <c r="C93" s="411">
        <f ca="1">INDIRECT("'RUNSTATS_VMTCNTY'!E71")</f>
        <v>342.07605000000001</v>
      </c>
      <c r="D93" s="412">
        <f t="shared" ca="1" si="28"/>
        <v>4379591.6166510005</v>
      </c>
      <c r="E93" s="411">
        <f t="shared" ca="1" si="29"/>
        <v>22.111967125659763</v>
      </c>
      <c r="F93" s="412">
        <f ca="1">INDIRECT("'RUNSTATS_VMTCNTY'!H71")</f>
        <v>976964.15276199998</v>
      </c>
      <c r="G93" s="411">
        <f t="shared" ca="1" si="30"/>
        <v>20.669667376173404</v>
      </c>
      <c r="H93" s="412">
        <f ca="1">INDIRECT("'RUNSTATS_VMTCNTY'!L71")</f>
        <v>1503942.494826</v>
      </c>
      <c r="I93" s="411">
        <f t="shared" ca="1" si="31"/>
        <v>22.847053139655827</v>
      </c>
      <c r="J93" s="412">
        <f ca="1">INDIRECT("'RUNSTATS_VMTCNTY'!J71")</f>
        <v>1106299.398784</v>
      </c>
      <c r="K93" s="411">
        <f t="shared" ca="1" si="32"/>
        <v>18.002185665799761</v>
      </c>
      <c r="L93" s="412">
        <f ca="1">INDIRECT("'RUNSTATS_VMTCNTY'!N71")</f>
        <v>792385.57027899998</v>
      </c>
      <c r="M93" s="411">
        <f t="shared" ca="1" si="33"/>
        <v>33.691923706576638</v>
      </c>
      <c r="N93" s="412">
        <f ca="1">INDIRECT("'RUNSTATS_VMTCNTY'!I71")</f>
        <v>47265.596247000001</v>
      </c>
      <c r="O93" s="50">
        <f ca="1">INDIRECT("'RUNSTATS_VMTCNTY'!M71")</f>
        <v>65826.541639000003</v>
      </c>
      <c r="P93" s="50">
        <f ca="1">INDIRECT("'RUNSTATS_VMTCNTY'!K71")</f>
        <v>61453.615651</v>
      </c>
      <c r="Q93" s="50">
        <f ca="1">INDIRECT("'RUNSTATS_VMTCNTY'!O71")</f>
        <v>23518.561218999999</v>
      </c>
      <c r="R93" s="413">
        <f t="shared" ca="1" si="34"/>
        <v>198064.31475600001</v>
      </c>
    </row>
    <row r="94" spans="1:18" x14ac:dyDescent="0.2">
      <c r="B94" s="127" t="s">
        <v>155</v>
      </c>
      <c r="C94" s="419"/>
      <c r="D94" s="412">
        <f ca="1">+F94+J94+H94+L94</f>
        <v>7990461.2310230006</v>
      </c>
      <c r="E94" s="419">
        <f t="shared" ca="1" si="29"/>
        <v>22.186123259005363</v>
      </c>
      <c r="F94" s="412">
        <f ca="1">INDIRECT("'RUNSTATS_VMTCNTY'!H72")</f>
        <v>1709405.3452329999</v>
      </c>
      <c r="G94" s="419">
        <f t="shared" ca="1" si="30"/>
        <v>22.338937942677422</v>
      </c>
      <c r="H94" s="412">
        <f ca="1">INDIRECT("'RUNSTATS_VMTCNTY'!L72")</f>
        <v>2936848.3637569998</v>
      </c>
      <c r="I94" s="419">
        <f t="shared" ca="1" si="31"/>
        <v>21.821947498200537</v>
      </c>
      <c r="J94" s="412">
        <f ca="1">INDIRECT("'RUNSTATS_VMTCNTY'!J72")</f>
        <v>2023333.3492729999</v>
      </c>
      <c r="K94" s="419">
        <f t="shared" ca="1" si="32"/>
        <v>21.231658762178654</v>
      </c>
      <c r="L94" s="412">
        <f ca="1">INDIRECT("'RUNSTATS_VMTCNTY'!N72")</f>
        <v>1320874.17276</v>
      </c>
      <c r="M94" s="419">
        <f t="shared" ca="1" si="33"/>
        <v>24.572476347063226</v>
      </c>
      <c r="N94" s="412">
        <f ca="1">INDIRECT("'RUNSTATS_VMTCNTY'!I72")</f>
        <v>76521.334614000007</v>
      </c>
      <c r="O94" s="50">
        <f ca="1">INDIRECT("'RUNSTATS_VMTCNTY'!M72")</f>
        <v>134582.321949</v>
      </c>
      <c r="P94" s="50">
        <f ca="1">INDIRECT("'RUNSTATS_VMTCNTY'!K72")</f>
        <v>95297.940304000003</v>
      </c>
      <c r="Q94" s="50">
        <f ca="1">INDIRECT("'RUNSTATS_VMTCNTY'!O72")</f>
        <v>53754.214842000001</v>
      </c>
      <c r="R94" s="413">
        <f ca="1">+N94+O94+P94+Q94</f>
        <v>360155.81170899997</v>
      </c>
    </row>
    <row r="95" spans="1:18" ht="13.5" thickBot="1" x14ac:dyDescent="0.25">
      <c r="A95" s="21" t="str">
        <f ca="1">INDIRECT("'RUNSTATS_VMTCNTY'!B73")</f>
        <v>119HO</v>
      </c>
      <c r="B95" s="123" t="s">
        <v>21</v>
      </c>
      <c r="C95" s="411">
        <f ca="1">INDIRECT("'RUNSTATS_VMTCNTY'!E73")</f>
        <v>9.3201940000000008</v>
      </c>
      <c r="D95" s="420">
        <f t="shared" ca="1" si="28"/>
        <v>65041.807747000006</v>
      </c>
      <c r="E95" s="421">
        <f t="shared" ca="1" si="29"/>
        <v>66.173558097134233</v>
      </c>
      <c r="F95" s="420">
        <f ca="1">INDIRECT("'RUNSTATS_VMTCNTY'!H73")</f>
        <v>18218.975717000001</v>
      </c>
      <c r="G95" s="421">
        <f t="shared" ca="1" si="30"/>
        <v>67.063675456374455</v>
      </c>
      <c r="H95" s="420">
        <f ca="1">INDIRECT("'RUNSTATS_VMTCNTY'!L73")</f>
        <v>13788.559367</v>
      </c>
      <c r="I95" s="421">
        <f t="shared" ca="1" si="31"/>
        <v>66.051455785829205</v>
      </c>
      <c r="J95" s="420">
        <f ca="1">INDIRECT("'RUNSTATS_VMTCNTY'!J73")</f>
        <v>26826.504046999999</v>
      </c>
      <c r="K95" s="421">
        <f t="shared" ca="1" si="32"/>
        <v>65.652254498177243</v>
      </c>
      <c r="L95" s="420">
        <f ca="1">INDIRECT("'RUNSTATS_VMTCNTY'!N73")</f>
        <v>6207.7686160000003</v>
      </c>
      <c r="M95" s="422">
        <f t="shared" ca="1" si="33"/>
        <v>66.138257015750867</v>
      </c>
      <c r="N95" s="423">
        <f ca="1">INDIRECT("'RUNSTATS_VMTCNTY'!I73")</f>
        <v>271.66682400000002</v>
      </c>
      <c r="O95" s="424">
        <f ca="1">INDIRECT("'RUNSTATS_VMTCNTY'!M73")</f>
        <v>208.75481400000001</v>
      </c>
      <c r="P95" s="424">
        <f ca="1">INDIRECT("'RUNSTATS_VMTCNTY'!K73")</f>
        <v>408.61512299999998</v>
      </c>
      <c r="Q95" s="424">
        <f ca="1">INDIRECT("'RUNSTATS_VMTCNTY'!O73")</f>
        <v>93.860480999999993</v>
      </c>
      <c r="R95" s="425">
        <f t="shared" ca="1" si="34"/>
        <v>982.89724200000001</v>
      </c>
    </row>
    <row r="96" spans="1:18" x14ac:dyDescent="0.2">
      <c r="B96" s="126" t="s">
        <v>41</v>
      </c>
      <c r="C96" s="407">
        <f ca="1">SUM(C83:C88)</f>
        <v>33.131779999999999</v>
      </c>
      <c r="D96" s="408">
        <f ca="1">SUM(D83:D88)</f>
        <v>898798.24351200007</v>
      </c>
      <c r="E96" s="407">
        <f t="shared" ca="1" si="29"/>
        <v>29.737755891513533</v>
      </c>
      <c r="F96" s="408">
        <f ca="1">SUM(F83:F88)</f>
        <v>209198.00792800001</v>
      </c>
      <c r="G96" s="407">
        <f t="shared" ca="1" si="30"/>
        <v>27.796990941788962</v>
      </c>
      <c r="H96" s="408">
        <f ca="1">SUM(H83:H88)</f>
        <v>298391.17955</v>
      </c>
      <c r="I96" s="407">
        <f t="shared" ca="1" si="31"/>
        <v>31.883087076098018</v>
      </c>
      <c r="J96" s="408">
        <f ca="1">SUM(J83:J88)</f>
        <v>238541.284189</v>
      </c>
      <c r="K96" s="407">
        <f t="shared" ca="1" si="32"/>
        <v>26.206979663539183</v>
      </c>
      <c r="L96" s="408">
        <f ca="1">SUM(L83:L88)</f>
        <v>152667.77184500001</v>
      </c>
      <c r="M96" s="407">
        <f t="shared" ca="1" si="33"/>
        <v>36.031191117189721</v>
      </c>
      <c r="N96" s="408">
        <f ca="1">SUM(N83:N88)</f>
        <v>7525.9228009999997</v>
      </c>
      <c r="O96" s="409">
        <f ca="1">SUM(O83:O88)</f>
        <v>9358.9174359999997</v>
      </c>
      <c r="P96" s="409">
        <f ca="1">SUM(P83:P88)</f>
        <v>9102.2043460000004</v>
      </c>
      <c r="Q96" s="409">
        <f ca="1">SUM(Q83:Q88)</f>
        <v>4237.100332</v>
      </c>
      <c r="R96" s="410">
        <f ca="1">SUM(R83:R88)</f>
        <v>30224.144915000001</v>
      </c>
    </row>
    <row r="97" spans="1:18" ht="13.5" thickBot="1" x14ac:dyDescent="0.25">
      <c r="B97" s="125" t="s">
        <v>40</v>
      </c>
      <c r="C97" s="414">
        <f ca="1">SUM(C89:C95)</f>
        <v>1066.7857249999997</v>
      </c>
      <c r="D97" s="415">
        <f ca="1">SUM(D89:D95)</f>
        <v>39316927.823557995</v>
      </c>
      <c r="E97" s="414">
        <f t="shared" ca="1" si="29"/>
        <v>28.939720148166913</v>
      </c>
      <c r="F97" s="415">
        <f ca="1">SUM(F89:F95)</f>
        <v>9037853.8504780009</v>
      </c>
      <c r="G97" s="414">
        <f t="shared" ca="1" si="30"/>
        <v>28.175101273640195</v>
      </c>
      <c r="H97" s="415">
        <f ca="1">SUM(H89:H95)</f>
        <v>13067845.685795998</v>
      </c>
      <c r="I97" s="414">
        <f t="shared" ca="1" si="31"/>
        <v>29.212179639362471</v>
      </c>
      <c r="J97" s="415">
        <f ca="1">SUM(J89:J95)</f>
        <v>10072696.373782001</v>
      </c>
      <c r="K97" s="414">
        <f t="shared" ca="1" si="32"/>
        <v>24.73643565194423</v>
      </c>
      <c r="L97" s="415">
        <f ca="1">SUM(L89:L95)</f>
        <v>7138531.9135020003</v>
      </c>
      <c r="M97" s="414">
        <f t="shared" ca="1" si="33"/>
        <v>38.952510696171132</v>
      </c>
      <c r="N97" s="415">
        <f ca="1">SUM(N89:N95)</f>
        <v>320774.49385900004</v>
      </c>
      <c r="O97" s="416">
        <f ca="1">SUM(O89:O95)</f>
        <v>447342.37044700002</v>
      </c>
      <c r="P97" s="416">
        <f ca="1">SUM(P89:P95)</f>
        <v>407200.79948099999</v>
      </c>
      <c r="Q97" s="416">
        <f ca="1">SUM(Q89:Q95)</f>
        <v>183262.43381800002</v>
      </c>
      <c r="R97" s="417">
        <f ca="1">SUM(R89:R95)</f>
        <v>1358580.0976050003</v>
      </c>
    </row>
    <row r="98" spans="1:18" ht="13.5" thickBot="1" x14ac:dyDescent="0.25">
      <c r="B98" s="128" t="s">
        <v>42</v>
      </c>
      <c r="C98" s="426">
        <f ca="1">+C97+C96</f>
        <v>1099.9175049999997</v>
      </c>
      <c r="D98" s="427">
        <f ca="1">+D97+D96</f>
        <v>40215726.067069992</v>
      </c>
      <c r="E98" s="426">
        <f t="shared" ca="1" si="29"/>
        <v>28.957087569158144</v>
      </c>
      <c r="F98" s="427">
        <f ca="1">+F97+F96</f>
        <v>9247051.8584060017</v>
      </c>
      <c r="G98" s="426">
        <f t="shared" ca="1" si="30"/>
        <v>28.166433513797784</v>
      </c>
      <c r="H98" s="427">
        <f ca="1">+H97+H96</f>
        <v>13366236.865345998</v>
      </c>
      <c r="I98" s="426">
        <f t="shared" ca="1" si="31"/>
        <v>29.26691301288869</v>
      </c>
      <c r="J98" s="427">
        <f ca="1">+J97+J96</f>
        <v>10311237.657971002</v>
      </c>
      <c r="K98" s="426">
        <f t="shared" ca="1" si="32"/>
        <v>24.768588175395362</v>
      </c>
      <c r="L98" s="427">
        <f ca="1">+L97+L96</f>
        <v>7291199.6853470001</v>
      </c>
      <c r="M98" s="426">
        <f t="shared" ca="1" si="33"/>
        <v>38.886494936643551</v>
      </c>
      <c r="N98" s="298">
        <f ca="1">+N97+N96</f>
        <v>328300.41666000005</v>
      </c>
      <c r="O98" s="298">
        <f ca="1">+O97+O96</f>
        <v>456701.28788300004</v>
      </c>
      <c r="P98" s="298">
        <f ca="1">+P97+P96</f>
        <v>416303.00382699998</v>
      </c>
      <c r="Q98" s="298">
        <f ca="1">+Q97+Q96</f>
        <v>187499.53415000002</v>
      </c>
      <c r="R98" s="428">
        <f ca="1">+R97+R96</f>
        <v>1388804.2425200003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str">
        <f ca="1">INDIRECT("'RUNSTATS_VMTCNTY'!B87")</f>
        <v>159IR</v>
      </c>
      <c r="B103" s="122" t="s">
        <v>82</v>
      </c>
      <c r="C103" s="405">
        <f ca="1">INDIRECT("'RUNSTATS_VMTCNTY'!E87")</f>
        <v>0</v>
      </c>
      <c r="D103" s="406">
        <f t="shared" ref="D103:D115" ca="1" si="35">+F103+J103+H103+L103</f>
        <v>0</v>
      </c>
      <c r="E103" s="407">
        <f t="shared" ref="E103:E118" ca="1" si="36">IF(R103&gt;0,D103/(R103),0)</f>
        <v>0</v>
      </c>
      <c r="F103" s="406">
        <f ca="1">INDIRECT("'RUNSTATS_VMTCNTY'!H87")</f>
        <v>0</v>
      </c>
      <c r="G103" s="407">
        <f t="shared" ref="G103:G118" ca="1" si="37">IF(N103&gt;0,F103/(N103),0)</f>
        <v>0</v>
      </c>
      <c r="H103" s="406">
        <f ca="1">INDIRECT("'RUNSTATS_VMTCNTY'!L87")</f>
        <v>0</v>
      </c>
      <c r="I103" s="407">
        <f t="shared" ref="I103:I118" ca="1" si="38">IF(O103&gt;0,H103/(O103),0)</f>
        <v>0</v>
      </c>
      <c r="J103" s="406">
        <f ca="1">INDIRECT("'RUNSTATS_VMTCNTY'!J87")</f>
        <v>0</v>
      </c>
      <c r="K103" s="407">
        <f t="shared" ref="K103:K118" ca="1" si="39">IF(P103&gt;0,J103/(P103),0)</f>
        <v>0</v>
      </c>
      <c r="L103" s="406">
        <f ca="1">INDIRECT("'RUNSTATS_VMTCNTY'!N87")</f>
        <v>0</v>
      </c>
      <c r="M103" s="407">
        <f t="shared" ref="M103:M118" ca="1" si="40">IF(Q103&gt;0,L103/(Q103),0)</f>
        <v>0</v>
      </c>
      <c r="N103" s="408">
        <f ca="1">INDIRECT("'RUNSTATS_VMTCNTY'!I87")</f>
        <v>0</v>
      </c>
      <c r="O103" s="409">
        <f ca="1">INDIRECT("'RUNSTATS_VMTCNTY'!M87")</f>
        <v>0</v>
      </c>
      <c r="P103" s="409">
        <f ca="1">INDIRECT("'RUNSTATS_VMTCNTY'!K87")</f>
        <v>0</v>
      </c>
      <c r="Q103" s="409">
        <f ca="1">INDIRECT("'RUNSTATS_VMTCNTY'!O87")</f>
        <v>0</v>
      </c>
      <c r="R103" s="410">
        <f t="shared" ref="R103:R115" ca="1" si="41">+N103+O103+P103+Q103</f>
        <v>0</v>
      </c>
    </row>
    <row r="104" spans="1:18" x14ac:dyDescent="0.2">
      <c r="A104" s="113" t="str">
        <f ca="1">INDIRECT("'RUNSTATS_VMTCNTY'!B88")</f>
        <v>159PR</v>
      </c>
      <c r="B104" s="123" t="s">
        <v>83</v>
      </c>
      <c r="C104" s="411">
        <f ca="1">INDIRECT("'RUNSTATS_VMTCNTY'!E88")</f>
        <v>16.293171000000001</v>
      </c>
      <c r="D104" s="412">
        <f t="shared" ca="1" si="35"/>
        <v>144945.717091</v>
      </c>
      <c r="E104" s="411">
        <f t="shared" ca="1" si="36"/>
        <v>58.5315566330124</v>
      </c>
      <c r="F104" s="412">
        <f ca="1">INDIRECT("'RUNSTATS_VMTCNTY'!H88")</f>
        <v>39741.978228</v>
      </c>
      <c r="G104" s="411">
        <f t="shared" ca="1" si="37"/>
        <v>58.646606159682598</v>
      </c>
      <c r="H104" s="412">
        <f ca="1">INDIRECT("'RUNSTATS_VMTCNTY'!L88")</f>
        <v>37843.941046</v>
      </c>
      <c r="I104" s="411">
        <f t="shared" ca="1" si="38"/>
        <v>58.389815604847868</v>
      </c>
      <c r="J104" s="412">
        <f ca="1">INDIRECT("'RUNSTATS_VMTCNTY'!J88")</f>
        <v>41783.514153999997</v>
      </c>
      <c r="K104" s="411">
        <f t="shared" ca="1" si="39"/>
        <v>58.585842426628794</v>
      </c>
      <c r="L104" s="412">
        <f ca="1">INDIRECT("'RUNSTATS_VMTCNTY'!N88")</f>
        <v>25576.283662999998</v>
      </c>
      <c r="M104" s="411">
        <f t="shared" ca="1" si="40"/>
        <v>58.47482409415143</v>
      </c>
      <c r="N104" s="412">
        <f ca="1">INDIRECT("'RUNSTATS_VMTCNTY'!I88")</f>
        <v>677.65179999999998</v>
      </c>
      <c r="O104" s="50">
        <f ca="1">INDIRECT("'RUNSTATS_VMTCNTY'!M88")</f>
        <v>648.12571600000001</v>
      </c>
      <c r="P104" s="50">
        <f ca="1">INDIRECT("'RUNSTATS_VMTCNTY'!K88")</f>
        <v>713.20155899999997</v>
      </c>
      <c r="Q104" s="50">
        <f ca="1">INDIRECT("'RUNSTATS_VMTCNTY'!O88")</f>
        <v>437.38966399999998</v>
      </c>
      <c r="R104" s="413">
        <f t="shared" ca="1" si="41"/>
        <v>2476.368739</v>
      </c>
    </row>
    <row r="105" spans="1:18" x14ac:dyDescent="0.2">
      <c r="A105" s="113" t="str">
        <f ca="1">INDIRECT("'RUNSTATS_VMTCNTY'!B89")</f>
        <v>159MR</v>
      </c>
      <c r="B105" s="123" t="s">
        <v>84</v>
      </c>
      <c r="C105" s="411">
        <f ca="1">INDIRECT("'RUNSTATS_VMTCNTY'!E89")</f>
        <v>10.877145000000001</v>
      </c>
      <c r="D105" s="412">
        <f t="shared" ca="1" si="35"/>
        <v>112854.87436799999</v>
      </c>
      <c r="E105" s="411">
        <f t="shared" ca="1" si="36"/>
        <v>59.629450735031348</v>
      </c>
      <c r="F105" s="412">
        <f ca="1">INDIRECT("'RUNSTATS_VMTCNTY'!H89")</f>
        <v>27489.829609</v>
      </c>
      <c r="G105" s="411">
        <f t="shared" ca="1" si="37"/>
        <v>59.10385417374988</v>
      </c>
      <c r="H105" s="412">
        <f ca="1">INDIRECT("'RUNSTATS_VMTCNTY'!L89")</f>
        <v>34849.750340999999</v>
      </c>
      <c r="I105" s="411">
        <f t="shared" ca="1" si="38"/>
        <v>59.935513879882322</v>
      </c>
      <c r="J105" s="412">
        <f ca="1">INDIRECT("'RUNSTATS_VMTCNTY'!J89")</f>
        <v>26765.853303</v>
      </c>
      <c r="K105" s="411">
        <f t="shared" ca="1" si="39"/>
        <v>59.118400541338978</v>
      </c>
      <c r="L105" s="412">
        <f ca="1">INDIRECT("'RUNSTATS_VMTCNTY'!N89")</f>
        <v>23749.441115000001</v>
      </c>
      <c r="M105" s="411">
        <f t="shared" ca="1" si="40"/>
        <v>60.386851430811639</v>
      </c>
      <c r="N105" s="412">
        <f ca="1">INDIRECT("'RUNSTATS_VMTCNTY'!I89")</f>
        <v>465.11060900000001</v>
      </c>
      <c r="O105" s="50">
        <f ca="1">INDIRECT("'RUNSTATS_VMTCNTY'!M89")</f>
        <v>581.45410100000004</v>
      </c>
      <c r="P105" s="50">
        <f ca="1">INDIRECT("'RUNSTATS_VMTCNTY'!K89")</f>
        <v>452.74995699999999</v>
      </c>
      <c r="Q105" s="50">
        <f ca="1">INDIRECT("'RUNSTATS_VMTCNTY'!O89")</f>
        <v>393.28828299999998</v>
      </c>
      <c r="R105" s="413">
        <f t="shared" ca="1" si="41"/>
        <v>1892.60295</v>
      </c>
    </row>
    <row r="106" spans="1:18" x14ac:dyDescent="0.2">
      <c r="A106" s="21" t="str">
        <f ca="1">INDIRECT("'RUNSTATS_VMTCNTY'!B90")</f>
        <v>159CM</v>
      </c>
      <c r="B106" s="123" t="s">
        <v>85</v>
      </c>
      <c r="C106" s="411">
        <f ca="1">INDIRECT("'RUNSTATS_VMTCNTY'!E90")</f>
        <v>78.713004999999995</v>
      </c>
      <c r="D106" s="412">
        <f t="shared" ca="1" si="35"/>
        <v>474755.07159599994</v>
      </c>
      <c r="E106" s="411">
        <f t="shared" ca="1" si="36"/>
        <v>56.448736084043283</v>
      </c>
      <c r="F106" s="412">
        <f ca="1">INDIRECT("'RUNSTATS_VMTCNTY'!H90")</f>
        <v>121161.62319499999</v>
      </c>
      <c r="G106" s="411">
        <f t="shared" ca="1" si="37"/>
        <v>56.07135530039379</v>
      </c>
      <c r="H106" s="412">
        <f ca="1">INDIRECT("'RUNSTATS_VMTCNTY'!L90")</f>
        <v>138878.59094699999</v>
      </c>
      <c r="I106" s="411">
        <f t="shared" ca="1" si="38"/>
        <v>56.679277784417131</v>
      </c>
      <c r="J106" s="412">
        <f ca="1">INDIRECT("'RUNSTATS_VMTCNTY'!J90")</f>
        <v>124720.36052</v>
      </c>
      <c r="K106" s="411">
        <f t="shared" ca="1" si="39"/>
        <v>55.779424345965133</v>
      </c>
      <c r="L106" s="412">
        <f ca="1">INDIRECT("'RUNSTATS_VMTCNTY'!N90")</f>
        <v>89994.496933999995</v>
      </c>
      <c r="M106" s="411">
        <f t="shared" ca="1" si="40"/>
        <v>57.566312663602787</v>
      </c>
      <c r="N106" s="412">
        <f ca="1">INDIRECT("'RUNSTATS_VMTCNTY'!I90")</f>
        <v>2160.8470590000002</v>
      </c>
      <c r="O106" s="50">
        <f ca="1">INDIRECT("'RUNSTATS_VMTCNTY'!M90")</f>
        <v>2450.2533619999999</v>
      </c>
      <c r="P106" s="50">
        <f ca="1">INDIRECT("'RUNSTATS_VMTCNTY'!K90")</f>
        <v>2235.9563939999998</v>
      </c>
      <c r="Q106" s="50">
        <f ca="1">INDIRECT("'RUNSTATS_VMTCNTY'!O90")</f>
        <v>1563.318767</v>
      </c>
      <c r="R106" s="413">
        <f t="shared" ca="1" si="41"/>
        <v>8410.3755820000006</v>
      </c>
    </row>
    <row r="107" spans="1:18" x14ac:dyDescent="0.2">
      <c r="A107" s="113" t="str">
        <f ca="1">INDIRECT("'RUNSTATS_VMTCNTY'!B91")</f>
        <v>159CR</v>
      </c>
      <c r="B107" s="123" t="s">
        <v>86</v>
      </c>
      <c r="C107" s="411">
        <f ca="1">INDIRECT("'RUNSTATS_VMTCNTY'!E91")</f>
        <v>98.086005999999998</v>
      </c>
      <c r="D107" s="412">
        <f t="shared" ca="1" si="35"/>
        <v>386647.46511199995</v>
      </c>
      <c r="E107" s="411">
        <f t="shared" ca="1" si="36"/>
        <v>56.738790513838097</v>
      </c>
      <c r="F107" s="412">
        <f ca="1">INDIRECT("'RUNSTATS_VMTCNTY'!H91")</f>
        <v>99551.548494999995</v>
      </c>
      <c r="G107" s="411">
        <f t="shared" ca="1" si="37"/>
        <v>51.897900928131222</v>
      </c>
      <c r="H107" s="412">
        <f ca="1">INDIRECT("'RUNSTATS_VMTCNTY'!L91")</f>
        <v>92549.242167999997</v>
      </c>
      <c r="I107" s="411">
        <f t="shared" ca="1" si="38"/>
        <v>52.194039456065163</v>
      </c>
      <c r="J107" s="412">
        <f ca="1">INDIRECT("'RUNSTATS_VMTCNTY'!J91")</f>
        <v>107671.133453</v>
      </c>
      <c r="K107" s="411">
        <f t="shared" ca="1" si="39"/>
        <v>51.511396766273613</v>
      </c>
      <c r="L107" s="412">
        <f ca="1">INDIRECT("'RUNSTATS_VMTCNTY'!N92")</f>
        <v>86875.540995999996</v>
      </c>
      <c r="M107" s="411">
        <f t="shared" ca="1" si="40"/>
        <v>84.109797875834332</v>
      </c>
      <c r="N107" s="412">
        <f ca="1">INDIRECT("'RUNSTATS_VMTCNTY'!I91")</f>
        <v>1918.219171</v>
      </c>
      <c r="O107" s="50">
        <f ca="1">INDIRECT("'RUNSTATS_VMTCNTY'!M91")</f>
        <v>1773.176461</v>
      </c>
      <c r="P107" s="50">
        <f ca="1">INDIRECT("'RUNSTATS_VMTCNTY'!K91")</f>
        <v>2090.2390580000001</v>
      </c>
      <c r="Q107" s="50">
        <f ca="1">INDIRECT("'RUNSTATS_VMTCNTY'!O91")</f>
        <v>1032.8825320000001</v>
      </c>
      <c r="R107" s="413">
        <f t="shared" ca="1" si="41"/>
        <v>6814.5172220000004</v>
      </c>
    </row>
    <row r="108" spans="1:18" ht="13.5" thickBot="1" x14ac:dyDescent="0.25">
      <c r="A108" s="113"/>
      <c r="B108" s="125" t="s">
        <v>154</v>
      </c>
      <c r="C108" s="411"/>
      <c r="D108" s="412">
        <f ca="1">+F108+J108+H108+L108</f>
        <v>433192.66639000003</v>
      </c>
      <c r="E108" s="414">
        <f t="shared" ca="1" si="36"/>
        <v>27.60100981933207</v>
      </c>
      <c r="F108" s="412">
        <f ca="1">INDIRECT("'RUNSTATS_VMTCNTY'!H92")</f>
        <v>107223.15766500001</v>
      </c>
      <c r="G108" s="414">
        <f t="shared" ca="1" si="37"/>
        <v>30.482895714382014</v>
      </c>
      <c r="H108" s="412">
        <f ca="1">INDIRECT("'RUNSTATS_VMTCNTY'!L92")</f>
        <v>155180.52832300001</v>
      </c>
      <c r="I108" s="414">
        <f t="shared" ca="1" si="38"/>
        <v>28.888473525405232</v>
      </c>
      <c r="J108" s="412">
        <f ca="1">INDIRECT("'RUNSTATS_VMTCNTY'!J92")</f>
        <v>116658.294607</v>
      </c>
      <c r="K108" s="414">
        <f t="shared" ca="1" si="39"/>
        <v>30.375078057944467</v>
      </c>
      <c r="L108" s="412">
        <f ca="1">INDIRECT("'RUNSTATS_VMTCNTY'!N91")</f>
        <v>54130.685794999998</v>
      </c>
      <c r="M108" s="414">
        <f t="shared" ca="1" si="40"/>
        <v>18.256413831744727</v>
      </c>
      <c r="N108" s="412">
        <f ca="1">INDIRECT("'RUNSTATS_VMTCNTY'!I92")</f>
        <v>3517.4859590000001</v>
      </c>
      <c r="O108" s="50">
        <f ca="1">INDIRECT("'RUNSTATS_VMTCNTY'!M92")</f>
        <v>5371.7109069999997</v>
      </c>
      <c r="P108" s="50">
        <f ca="1">INDIRECT("'RUNSTATS_VMTCNTY'!K92")</f>
        <v>3840.5924220000002</v>
      </c>
      <c r="Q108" s="50">
        <f ca="1">INDIRECT("'RUNSTATS_VMTCNTY'!O92")</f>
        <v>2965.022939</v>
      </c>
      <c r="R108" s="417">
        <f t="shared" ca="1" si="41"/>
        <v>15694.812227</v>
      </c>
    </row>
    <row r="109" spans="1:18" x14ac:dyDescent="0.2">
      <c r="A109" s="113" t="str">
        <f ca="1">INDIRECT("'RUNSTATS_VMTCNTY'!B80")</f>
        <v>159IU</v>
      </c>
      <c r="B109" s="126" t="s">
        <v>77</v>
      </c>
      <c r="C109" s="407">
        <f ca="1">INDIRECT("'RUNSTATS_VMTCNTY'!E80")</f>
        <v>38.955050999999997</v>
      </c>
      <c r="D109" s="408">
        <f t="shared" ca="1" si="35"/>
        <v>1456953.766636</v>
      </c>
      <c r="E109" s="407">
        <f t="shared" ca="1" si="36"/>
        <v>63.144127790019965</v>
      </c>
      <c r="F109" s="408">
        <f ca="1">INDIRECT("'RUNSTATS_VMTCNTY'!H80")</f>
        <v>395414.10040699999</v>
      </c>
      <c r="G109" s="407">
        <f t="shared" ca="1" si="37"/>
        <v>61.441816012552756</v>
      </c>
      <c r="H109" s="408">
        <f ca="1">INDIRECT("'RUNSTATS_VMTCNTY'!L80")</f>
        <v>422960.88540999999</v>
      </c>
      <c r="I109" s="407">
        <f t="shared" ca="1" si="38"/>
        <v>64.927727871023649</v>
      </c>
      <c r="J109" s="408">
        <f ca="1">INDIRECT("'RUNSTATS_VMTCNTY'!J80")</f>
        <v>368429.74935400003</v>
      </c>
      <c r="K109" s="407">
        <f t="shared" ca="1" si="39"/>
        <v>61.675731700052566</v>
      </c>
      <c r="L109" s="408">
        <f ca="1">INDIRECT("'RUNSTATS_VMTCNTY'!N80")</f>
        <v>270149.03146500001</v>
      </c>
      <c r="M109" s="407">
        <f t="shared" ca="1" si="40"/>
        <v>65.097941632068299</v>
      </c>
      <c r="N109" s="408">
        <f ca="1">INDIRECT("'RUNSTATS_VMTCNTY'!I80")</f>
        <v>6435.5861539999996</v>
      </c>
      <c r="O109" s="409">
        <f ca="1">INDIRECT("'RUNSTATS_VMTCNTY'!M80")</f>
        <v>6514.3336950000003</v>
      </c>
      <c r="P109" s="409">
        <f ca="1">INDIRECT("'RUNSTATS_VMTCNTY'!K80")</f>
        <v>5973.6583449999998</v>
      </c>
      <c r="Q109" s="409">
        <f ca="1">INDIRECT("'RUNSTATS_VMTCNTY'!O80")</f>
        <v>4149.8859210000001</v>
      </c>
      <c r="R109" s="410">
        <f t="shared" ca="1" si="41"/>
        <v>23073.464115000002</v>
      </c>
    </row>
    <row r="110" spans="1:18" x14ac:dyDescent="0.2">
      <c r="A110" s="113" t="str">
        <f ca="1">INDIRECT("'RUNSTATS_VMTCNTY'!B81")</f>
        <v>159FU</v>
      </c>
      <c r="B110" s="123" t="s">
        <v>78</v>
      </c>
      <c r="C110" s="411">
        <f ca="1">INDIRECT("'RUNSTATS_VMTCNTY'!E81")</f>
        <v>0</v>
      </c>
      <c r="D110" s="412">
        <f t="shared" ca="1" si="35"/>
        <v>0</v>
      </c>
      <c r="E110" s="411">
        <f t="shared" ca="1" si="36"/>
        <v>0</v>
      </c>
      <c r="F110" s="412">
        <f ca="1">INDIRECT("'RUNSTATS_VMTCNTY'!H81")</f>
        <v>0</v>
      </c>
      <c r="G110" s="411">
        <f t="shared" ca="1" si="37"/>
        <v>0</v>
      </c>
      <c r="H110" s="412">
        <f ca="1">INDIRECT("'RUNSTATS_VMTCNTY'!L81")</f>
        <v>0</v>
      </c>
      <c r="I110" s="411">
        <f t="shared" ca="1" si="38"/>
        <v>0</v>
      </c>
      <c r="J110" s="412">
        <f ca="1">INDIRECT("'RUNSTATS_VMTCNTY'!J81")</f>
        <v>0</v>
      </c>
      <c r="K110" s="411">
        <f t="shared" ca="1" si="39"/>
        <v>0</v>
      </c>
      <c r="L110" s="412">
        <f ca="1">INDIRECT("'RUNSTATS_VMTCNTY'!N81")</f>
        <v>0</v>
      </c>
      <c r="M110" s="411">
        <f t="shared" ca="1" si="40"/>
        <v>0</v>
      </c>
      <c r="N110" s="412">
        <f ca="1">INDIRECT("'RUNSTATS_VMTCNTY'!I81")</f>
        <v>0</v>
      </c>
      <c r="O110" s="50">
        <f ca="1">INDIRECT("'RUNSTATS_VMTCNTY'!M81")</f>
        <v>0</v>
      </c>
      <c r="P110" s="50">
        <f ca="1">INDIRECT("'RUNSTATS_VMTCNTY'!K81")</f>
        <v>0</v>
      </c>
      <c r="Q110" s="50">
        <f ca="1">INDIRECT("'RUNSTATS_VMTCNTY'!O81")</f>
        <v>0</v>
      </c>
      <c r="R110" s="413">
        <f t="shared" ca="1" si="41"/>
        <v>0</v>
      </c>
    </row>
    <row r="111" spans="1:18" x14ac:dyDescent="0.2">
      <c r="A111" s="113" t="str">
        <f ca="1">INDIRECT("'RUNSTATS_VMTCNTY'!B82")</f>
        <v>159PU</v>
      </c>
      <c r="B111" s="123" t="s">
        <v>79</v>
      </c>
      <c r="C111" s="411">
        <f ca="1">INDIRECT("'RUNSTATS_VMTCNTY'!E82")</f>
        <v>37.80883</v>
      </c>
      <c r="D111" s="412">
        <f t="shared" ca="1" si="35"/>
        <v>414763.38381600002</v>
      </c>
      <c r="E111" s="411">
        <f t="shared" ca="1" si="36"/>
        <v>42.066721210147143</v>
      </c>
      <c r="F111" s="412">
        <f ca="1">INDIRECT("'RUNSTATS_VMTCNTY'!H82")</f>
        <v>95352.186862999995</v>
      </c>
      <c r="G111" s="411">
        <f t="shared" ca="1" si="37"/>
        <v>41.85568381250544</v>
      </c>
      <c r="H111" s="412">
        <f ca="1">INDIRECT("'RUNSTATS_VMTCNTY'!L82")</f>
        <v>138044.30772800001</v>
      </c>
      <c r="I111" s="411">
        <f t="shared" ca="1" si="38"/>
        <v>41.680104707783848</v>
      </c>
      <c r="J111" s="412">
        <f ca="1">INDIRECT("'RUNSTATS_VMTCNTY'!J82")</f>
        <v>101723.683302</v>
      </c>
      <c r="K111" s="411">
        <f t="shared" ca="1" si="39"/>
        <v>41.432576507711133</v>
      </c>
      <c r="L111" s="412">
        <f ca="1">INDIRECT("'RUNSTATS_VMTCNTY'!N82")</f>
        <v>79643.205923000001</v>
      </c>
      <c r="M111" s="411">
        <f t="shared" ca="1" si="40"/>
        <v>43.895537189205719</v>
      </c>
      <c r="N111" s="412">
        <f ca="1">INDIRECT("'RUNSTATS_VMTCNTY'!I82")</f>
        <v>2278.1180039999999</v>
      </c>
      <c r="O111" s="50">
        <f ca="1">INDIRECT("'RUNSTATS_VMTCNTY'!M82")</f>
        <v>3311.9952239999998</v>
      </c>
      <c r="P111" s="50">
        <f ca="1">INDIRECT("'RUNSTATS_VMTCNTY'!K82")</f>
        <v>2455.1619009999999</v>
      </c>
      <c r="Q111" s="50">
        <f ca="1">INDIRECT("'RUNSTATS_VMTCNTY'!O82")</f>
        <v>1814.380482</v>
      </c>
      <c r="R111" s="413">
        <f t="shared" ca="1" si="41"/>
        <v>9859.6556110000001</v>
      </c>
    </row>
    <row r="112" spans="1:18" x14ac:dyDescent="0.2">
      <c r="A112" s="21" t="str">
        <f ca="1">INDIRECT("'RUNSTATS_VMTCNTY'!B83")</f>
        <v>159MU</v>
      </c>
      <c r="B112" s="123" t="s">
        <v>80</v>
      </c>
      <c r="C112" s="411">
        <f ca="1">INDIRECT("'RUNSTATS_VMTCNTY'!E83")</f>
        <v>61.295704000000001</v>
      </c>
      <c r="D112" s="412">
        <f t="shared" ca="1" si="35"/>
        <v>476684.50871300005</v>
      </c>
      <c r="E112" s="411">
        <f t="shared" ca="1" si="36"/>
        <v>37.959969477568187</v>
      </c>
      <c r="F112" s="412">
        <f ca="1">INDIRECT("'RUNSTATS_VMTCNTY'!H83")</f>
        <v>108933.90726000001</v>
      </c>
      <c r="G112" s="411">
        <f t="shared" ca="1" si="37"/>
        <v>37.401917114156674</v>
      </c>
      <c r="H112" s="412">
        <f ca="1">INDIRECT("'RUNSTATS_VMTCNTY'!L83")</f>
        <v>162367.82390600001</v>
      </c>
      <c r="I112" s="411">
        <f t="shared" ca="1" si="38"/>
        <v>37.38676410774557</v>
      </c>
      <c r="J112" s="412">
        <f ca="1">INDIRECT("'RUNSTATS_VMTCNTY'!J83")</f>
        <v>115102.785976</v>
      </c>
      <c r="K112" s="411">
        <f t="shared" ca="1" si="39"/>
        <v>36.811842912835075</v>
      </c>
      <c r="L112" s="412">
        <f ca="1">INDIRECT("'RUNSTATS_VMTCNTY'!N83")</f>
        <v>90279.991571000006</v>
      </c>
      <c r="M112" s="411">
        <f t="shared" ca="1" si="40"/>
        <v>41.501816771849533</v>
      </c>
      <c r="N112" s="412">
        <f ca="1">INDIRECT("'RUNSTATS_VMTCNTY'!I83")</f>
        <v>2912.5220220000001</v>
      </c>
      <c r="O112" s="50">
        <f ca="1">INDIRECT("'RUNSTATS_VMTCNTY'!M83")</f>
        <v>4342.92263</v>
      </c>
      <c r="P112" s="50">
        <f ca="1">INDIRECT("'RUNSTATS_VMTCNTY'!K83")</f>
        <v>3126.7868400000002</v>
      </c>
      <c r="Q112" s="50">
        <f ca="1">INDIRECT("'RUNSTATS_VMTCNTY'!O83")</f>
        <v>2175.3262530000002</v>
      </c>
      <c r="R112" s="413">
        <f t="shared" ca="1" si="41"/>
        <v>12557.557745000002</v>
      </c>
    </row>
    <row r="113" spans="1:18" x14ac:dyDescent="0.2">
      <c r="A113" s="113" t="str">
        <f ca="1">INDIRECT("'RUNSTATS_VMTCNTY'!B85")</f>
        <v>159LU</v>
      </c>
      <c r="B113" s="123" t="s">
        <v>81</v>
      </c>
      <c r="C113" s="411">
        <f ca="1">INDIRECT("'RUNSTATS_VMTCNTY'!E84")</f>
        <v>118.018799</v>
      </c>
      <c r="D113" s="412">
        <f t="shared" ca="1" si="35"/>
        <v>472794.73474000004</v>
      </c>
      <c r="E113" s="411">
        <f t="shared" ca="1" si="36"/>
        <v>37.336637303587501</v>
      </c>
      <c r="F113" s="412">
        <f ca="1">INDIRECT("'RUNSTATS_VMTCNTY'!H84")</f>
        <v>112164.91129400001</v>
      </c>
      <c r="G113" s="411">
        <f t="shared" ca="1" si="37"/>
        <v>37.127416180730229</v>
      </c>
      <c r="H113" s="412">
        <f ca="1">INDIRECT("'RUNSTATS_VMTCNTY'!L84")</f>
        <v>153230.55439</v>
      </c>
      <c r="I113" s="411">
        <f t="shared" ca="1" si="38"/>
        <v>36.971797815362876</v>
      </c>
      <c r="J113" s="412">
        <f ca="1">INDIRECT("'RUNSTATS_VMTCNTY'!J84")</f>
        <v>122921.18928599999</v>
      </c>
      <c r="K113" s="411">
        <f t="shared" ca="1" si="39"/>
        <v>36.80369409690848</v>
      </c>
      <c r="L113" s="412">
        <f ca="1">INDIRECT("'RUNSTATS_VMTCNTY'!N84")</f>
        <v>84478.079769999997</v>
      </c>
      <c r="M113" s="411">
        <f t="shared" ca="1" si="40"/>
        <v>39.155473117135386</v>
      </c>
      <c r="N113" s="412">
        <f ca="1">INDIRECT("'RUNSTATS_VMTCNTY'!I84")</f>
        <v>3021.080453</v>
      </c>
      <c r="O113" s="50">
        <f ca="1">INDIRECT("'RUNSTATS_VMTCNTY'!M84")</f>
        <v>4144.52538</v>
      </c>
      <c r="P113" s="50">
        <f ca="1">INDIRECT("'RUNSTATS_VMTCNTY'!K84")</f>
        <v>3339.9144379999998</v>
      </c>
      <c r="Q113" s="50">
        <f ca="1">INDIRECT("'RUNSTATS_VMTCNTY'!O84")</f>
        <v>2157.5037419999999</v>
      </c>
      <c r="R113" s="413">
        <f ca="1">+N113+O113+P113+Q113</f>
        <v>12663.024012999998</v>
      </c>
    </row>
    <row r="114" spans="1:18" x14ac:dyDescent="0.2">
      <c r="A114" s="113"/>
      <c r="B114" s="127" t="s">
        <v>155</v>
      </c>
      <c r="C114" s="419"/>
      <c r="D114" s="412">
        <f ca="1">+F114+J114+H114+L114</f>
        <v>642074.96465800004</v>
      </c>
      <c r="E114" s="419">
        <f t="shared" ca="1" si="36"/>
        <v>25.513083522741447</v>
      </c>
      <c r="F114" s="412">
        <f ca="1">INDIRECT("'RUNSTATS_VMTCNTY'!H85")</f>
        <v>137404.93939799999</v>
      </c>
      <c r="G114" s="419">
        <f t="shared" ca="1" si="37"/>
        <v>26.040746707875154</v>
      </c>
      <c r="H114" s="412">
        <f ca="1">INDIRECT("'RUNSTATS_VMTCNTY'!L85")</f>
        <v>234351.189748</v>
      </c>
      <c r="I114" s="419">
        <f t="shared" ca="1" si="38"/>
        <v>24.768347611014725</v>
      </c>
      <c r="J114" s="412">
        <f ca="1">INDIRECT("'RUNSTATS_VMTCNTY'!J85")</f>
        <v>151008.330369</v>
      </c>
      <c r="K114" s="419">
        <f t="shared" ca="1" si="39"/>
        <v>25.877259696325154</v>
      </c>
      <c r="L114" s="412">
        <f ca="1">INDIRECT("'RUNSTATS_VMTCNTY'!N85")</f>
        <v>119310.505143</v>
      </c>
      <c r="M114" s="419">
        <f t="shared" ca="1" si="40"/>
        <v>25.978405976173931</v>
      </c>
      <c r="N114" s="412">
        <f ca="1">INDIRECT("'RUNSTATS_VMTCNTY'!I85")</f>
        <v>5276.5360739999996</v>
      </c>
      <c r="O114" s="50">
        <f ca="1">INDIRECT("'RUNSTATS_VMTCNTY'!M85")</f>
        <v>9461.7207990000006</v>
      </c>
      <c r="P114" s="50">
        <f ca="1">INDIRECT("'RUNSTATS_VMTCNTY'!K85")</f>
        <v>5835.5611120000003</v>
      </c>
      <c r="Q114" s="50">
        <f ca="1">INDIRECT("'RUNSTATS_VMTCNTY'!O85")</f>
        <v>4592.6799840000003</v>
      </c>
      <c r="R114" s="413">
        <f ca="1">+N114+O114+P114+Q114</f>
        <v>25166.497969000004</v>
      </c>
    </row>
    <row r="115" spans="1:18" ht="13.5" thickBot="1" x14ac:dyDescent="0.25">
      <c r="A115" s="21" t="str">
        <f ca="1">INDIRECT("'RUNSTATS_VMTCNTY'!B86")</f>
        <v>159HO</v>
      </c>
      <c r="B115" s="123" t="s">
        <v>21</v>
      </c>
      <c r="C115" s="411">
        <f ca="1">INDIRECT("'RUNSTATS_VMTCNTY'!E86")</f>
        <v>0</v>
      </c>
      <c r="D115" s="420">
        <f t="shared" ca="1" si="35"/>
        <v>0</v>
      </c>
      <c r="E115" s="421">
        <f t="shared" ca="1" si="36"/>
        <v>0</v>
      </c>
      <c r="F115" s="420">
        <f ca="1">INDIRECT("'RUNSTATS_VMTCNTY'!H86")</f>
        <v>0</v>
      </c>
      <c r="G115" s="421">
        <f t="shared" ca="1" si="37"/>
        <v>0</v>
      </c>
      <c r="H115" s="420">
        <f ca="1">INDIRECT("'RUNSTATS_VMTCNTY'!L86")</f>
        <v>0</v>
      </c>
      <c r="I115" s="421">
        <f t="shared" ca="1" si="38"/>
        <v>0</v>
      </c>
      <c r="J115" s="420">
        <f ca="1">INDIRECT("'RUNSTATS_VMTCNTY'!J86")</f>
        <v>0</v>
      </c>
      <c r="K115" s="421">
        <f t="shared" ca="1" si="39"/>
        <v>0</v>
      </c>
      <c r="L115" s="420">
        <f ca="1">INDIRECT("'RUNSTATS_VMTCNTY'!N86")</f>
        <v>0</v>
      </c>
      <c r="M115" s="422">
        <f t="shared" ca="1" si="40"/>
        <v>0</v>
      </c>
      <c r="N115" s="423">
        <f ca="1">INDIRECT("'RUNSTATS_VMTCNTY'!I86")</f>
        <v>0</v>
      </c>
      <c r="O115" s="424">
        <f ca="1">INDIRECT("'RUNSTATS_VMTCNTY'!M86")</f>
        <v>0</v>
      </c>
      <c r="P115" s="424">
        <f ca="1">INDIRECT("'RUNSTATS_VMTCNTY'!K86")</f>
        <v>0</v>
      </c>
      <c r="Q115" s="424">
        <f ca="1">INDIRECT("'RUNSTATS_VMTCNTY'!O86")</f>
        <v>0</v>
      </c>
      <c r="R115" s="425">
        <f t="shared" ca="1" si="41"/>
        <v>0</v>
      </c>
    </row>
    <row r="116" spans="1:18" x14ac:dyDescent="0.2">
      <c r="B116" s="126" t="s">
        <v>41</v>
      </c>
      <c r="C116" s="407">
        <f ca="1">SUM(C103:C108)</f>
        <v>203.96932699999999</v>
      </c>
      <c r="D116" s="408">
        <f ca="1">SUM(D103:D108)</f>
        <v>1552395.794557</v>
      </c>
      <c r="E116" s="407">
        <f t="shared" ca="1" si="36"/>
        <v>43.99132919816099</v>
      </c>
      <c r="F116" s="408">
        <f ca="1">SUM(F103:F108)</f>
        <v>395168.13719199999</v>
      </c>
      <c r="G116" s="407">
        <f t="shared" ca="1" si="37"/>
        <v>45.217291672099151</v>
      </c>
      <c r="H116" s="408">
        <f ca="1">SUM(H103:H108)</f>
        <v>459302.05282499996</v>
      </c>
      <c r="I116" s="407">
        <f t="shared" ca="1" si="38"/>
        <v>42.430846212680514</v>
      </c>
      <c r="J116" s="408">
        <f ca="1">SUM(J103:J108)</f>
        <v>417599.15603700001</v>
      </c>
      <c r="K116" s="407">
        <f t="shared" ca="1" si="39"/>
        <v>44.74561418531156</v>
      </c>
      <c r="L116" s="408">
        <f ca="1">SUM(L103:L108)</f>
        <v>280326.44850299996</v>
      </c>
      <c r="M116" s="407">
        <f t="shared" ca="1" si="40"/>
        <v>43.856498486608174</v>
      </c>
      <c r="N116" s="408">
        <f ca="1">SUM(N103:N108)</f>
        <v>8739.3145980000008</v>
      </c>
      <c r="O116" s="409">
        <f ca="1">SUM(O103:O108)</f>
        <v>10824.720547000001</v>
      </c>
      <c r="P116" s="409">
        <f ca="1">SUM(P103:P108)</f>
        <v>9332.7393900000006</v>
      </c>
      <c r="Q116" s="409">
        <f ca="1">SUM(Q103:Q108)</f>
        <v>6391.9021849999999</v>
      </c>
      <c r="R116" s="410">
        <f ca="1">SUM(R103:R108)</f>
        <v>35288.676720000003</v>
      </c>
    </row>
    <row r="117" spans="1:18" ht="13.5" thickBot="1" x14ac:dyDescent="0.25">
      <c r="B117" s="125" t="s">
        <v>40</v>
      </c>
      <c r="C117" s="414">
        <f ca="1">SUM(C109:C115)</f>
        <v>256.07838400000003</v>
      </c>
      <c r="D117" s="415">
        <f ca="1">SUM(D109:D115)</f>
        <v>3463271.3585630003</v>
      </c>
      <c r="E117" s="414">
        <f t="shared" ca="1" si="36"/>
        <v>41.565807346831818</v>
      </c>
      <c r="F117" s="415">
        <f ca="1">SUM(F109:F115)</f>
        <v>849270.04522199999</v>
      </c>
      <c r="G117" s="414">
        <f t="shared" ca="1" si="37"/>
        <v>42.625815597491098</v>
      </c>
      <c r="H117" s="415">
        <f ca="1">SUM(H109:H115)</f>
        <v>1110954.7611819999</v>
      </c>
      <c r="I117" s="414">
        <f t="shared" ca="1" si="38"/>
        <v>39.997654481707649</v>
      </c>
      <c r="J117" s="415">
        <f ca="1">SUM(J109:J115)</f>
        <v>859185.73828699999</v>
      </c>
      <c r="K117" s="414">
        <f t="shared" ca="1" si="39"/>
        <v>41.444325574922182</v>
      </c>
      <c r="L117" s="415">
        <f ca="1">SUM(L109:L115)</f>
        <v>643860.81387200009</v>
      </c>
      <c r="M117" s="414">
        <f t="shared" ca="1" si="40"/>
        <v>43.241805474684803</v>
      </c>
      <c r="N117" s="415">
        <f ca="1">SUM(N109:N115)</f>
        <v>19923.842707000003</v>
      </c>
      <c r="O117" s="416">
        <f ca="1">SUM(O109:O115)</f>
        <v>27775.497728000002</v>
      </c>
      <c r="P117" s="416">
        <f ca="1">SUM(P109:P115)</f>
        <v>20731.082635999999</v>
      </c>
      <c r="Q117" s="416">
        <f ca="1">SUM(Q109:Q115)</f>
        <v>14889.776382</v>
      </c>
      <c r="R117" s="417">
        <f ca="1">SUM(R109:R115)</f>
        <v>83320.199453000008</v>
      </c>
    </row>
    <row r="118" spans="1:18" ht="13.5" thickBot="1" x14ac:dyDescent="0.25">
      <c r="B118" s="128" t="s">
        <v>42</v>
      </c>
      <c r="C118" s="426">
        <f ca="1">+C117+C116</f>
        <v>460.04771100000005</v>
      </c>
      <c r="D118" s="427">
        <f ca="1">+D117+D116</f>
        <v>5015667.1531199999</v>
      </c>
      <c r="E118" s="426">
        <f t="shared" ca="1" si="36"/>
        <v>42.287451959364915</v>
      </c>
      <c r="F118" s="427">
        <f ca="1">+F117+F116</f>
        <v>1244438.1824139999</v>
      </c>
      <c r="G118" s="426">
        <f t="shared" ca="1" si="37"/>
        <v>43.415949233091638</v>
      </c>
      <c r="H118" s="427">
        <f ca="1">+H117+H116</f>
        <v>1570256.8140069998</v>
      </c>
      <c r="I118" s="426">
        <f t="shared" ca="1" si="38"/>
        <v>40.679998305190921</v>
      </c>
      <c r="J118" s="427">
        <f ca="1">+J117+J116</f>
        <v>1276784.894324</v>
      </c>
      <c r="K118" s="426">
        <f t="shared" ca="1" si="39"/>
        <v>42.469147576106657</v>
      </c>
      <c r="L118" s="427">
        <f ca="1">+L117+L116</f>
        <v>924187.26237500005</v>
      </c>
      <c r="M118" s="426">
        <f t="shared" ca="1" si="40"/>
        <v>43.426427077423874</v>
      </c>
      <c r="N118" s="298">
        <f ca="1">+N117+N116</f>
        <v>28663.157305000004</v>
      </c>
      <c r="O118" s="298">
        <f ca="1">+O117+O116</f>
        <v>38600.218275000007</v>
      </c>
      <c r="P118" s="298">
        <f ca="1">+P117+P116</f>
        <v>30063.822026000002</v>
      </c>
      <c r="Q118" s="298">
        <f ca="1">+Q117+Q116</f>
        <v>21281.678566999999</v>
      </c>
      <c r="R118" s="428">
        <f ca="1">+R117+R116</f>
        <v>118608.87617300001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str">
        <f ca="1">INDIRECT("'RUNSTATS_VMTCNTY'!B113")</f>
        <v>179IR</v>
      </c>
      <c r="B123" s="122" t="s">
        <v>22</v>
      </c>
      <c r="C123" s="405">
        <f ca="1">INDIRECT("'RUNSTATS_VMTCNTY'!E113")</f>
        <v>0</v>
      </c>
      <c r="D123" s="406">
        <f t="shared" ref="D123:D135" ca="1" si="42">+F123+J123+H123+L123</f>
        <v>0</v>
      </c>
      <c r="E123" s="407">
        <f t="shared" ref="E123:E138" ca="1" si="43">IF(R123&gt;0,D123/(R123),0)</f>
        <v>0</v>
      </c>
      <c r="F123" s="406">
        <f ca="1">INDIRECT("'RUNSTATS_VMTCNTY'!H113")</f>
        <v>0</v>
      </c>
      <c r="G123" s="407">
        <f t="shared" ref="G123:G138" ca="1" si="44">IF(N123&gt;0,F123/(N123),0)</f>
        <v>0</v>
      </c>
      <c r="H123" s="406">
        <f ca="1">INDIRECT("'RUNSTATS_VMTCNTY'!L113")</f>
        <v>0</v>
      </c>
      <c r="I123" s="407">
        <f t="shared" ref="I123:I138" ca="1" si="45">IF(O123&gt;0,H123/(O123),0)</f>
        <v>0</v>
      </c>
      <c r="J123" s="406">
        <f ca="1">INDIRECT("'RUNSTATS_VMTCNTY'!J113")</f>
        <v>0</v>
      </c>
      <c r="K123" s="407">
        <f t="shared" ref="K123:K138" ca="1" si="46">IF(P123&gt;0,J123/(P123),0)</f>
        <v>0</v>
      </c>
      <c r="L123" s="406">
        <f ca="1">INDIRECT("'RUNSTATS_VMTCNTY'!N113")</f>
        <v>0</v>
      </c>
      <c r="M123" s="407">
        <f t="shared" ref="M123:M138" ca="1" si="47">IF(Q123&gt;0,L123/(Q123),0)</f>
        <v>0</v>
      </c>
      <c r="N123" s="408">
        <f ca="1">INDIRECT("'RUNSTATS_VMTCNTY'!I113")</f>
        <v>0</v>
      </c>
      <c r="O123" s="409">
        <f ca="1">INDIRECT("'RUNSTATS_VMTCNTY'!M113")</f>
        <v>0</v>
      </c>
      <c r="P123" s="409">
        <f ca="1">INDIRECT("'RUNSTATS_VMTCNTY'!K113")</f>
        <v>0</v>
      </c>
      <c r="Q123" s="409">
        <f ca="1">INDIRECT("'RUNSTATS_VMTCNTY'!O113")</f>
        <v>0</v>
      </c>
      <c r="R123" s="410">
        <f t="shared" ref="R123:R135" ca="1" si="48">+N123+O123+P123+Q123</f>
        <v>0</v>
      </c>
    </row>
    <row r="124" spans="1:18" x14ac:dyDescent="0.2">
      <c r="A124" s="113" t="str">
        <f ca="1">INDIRECT("'RUNSTATS_VMTCNTY'!B114")</f>
        <v>179PR</v>
      </c>
      <c r="B124" s="123" t="s">
        <v>23</v>
      </c>
      <c r="C124" s="411">
        <f ca="1">INDIRECT("'RUNSTATS_VMTCNTY'!E114")</f>
        <v>37.185051000000001</v>
      </c>
      <c r="D124" s="412">
        <f t="shared" ca="1" si="42"/>
        <v>493677.71146800002</v>
      </c>
      <c r="E124" s="411">
        <f t="shared" ca="1" si="43"/>
        <v>60.414704680981217</v>
      </c>
      <c r="F124" s="412">
        <f ca="1">INDIRECT("'RUNSTATS_VMTCNTY'!H114")</f>
        <v>135041.39831300001</v>
      </c>
      <c r="G124" s="411">
        <f t="shared" ca="1" si="44"/>
        <v>60.480395037099505</v>
      </c>
      <c r="H124" s="412">
        <f ca="1">INDIRECT("'RUNSTATS_VMTCNTY'!L114")</f>
        <v>152296.01698799999</v>
      </c>
      <c r="I124" s="411">
        <f t="shared" ca="1" si="45"/>
        <v>60.327579810369457</v>
      </c>
      <c r="J124" s="412">
        <f ca="1">INDIRECT("'RUNSTATS_VMTCNTY'!J114")</f>
        <v>115912.82618800001</v>
      </c>
      <c r="K124" s="411">
        <f t="shared" ca="1" si="46"/>
        <v>60.494527067382869</v>
      </c>
      <c r="L124" s="412">
        <f ca="1">INDIRECT("'RUNSTATS_VMTCNTY'!N114")</f>
        <v>90427.469979000001</v>
      </c>
      <c r="M124" s="411">
        <f t="shared" ca="1" si="47"/>
        <v>60.361520164172759</v>
      </c>
      <c r="N124" s="412">
        <f ca="1">INDIRECT("'RUNSTATS_VMTCNTY'!I114")</f>
        <v>2232.8127690000001</v>
      </c>
      <c r="O124" s="50">
        <f ca="1">INDIRECT("'RUNSTATS_VMTCNTY'!M114")</f>
        <v>2524.4841160000001</v>
      </c>
      <c r="P124" s="50">
        <f ca="1">INDIRECT("'RUNSTATS_VMTCNTY'!K114")</f>
        <v>1916.0878150000001</v>
      </c>
      <c r="Q124" s="50">
        <f ca="1">INDIRECT("'RUNSTATS_VMTCNTY'!O114")</f>
        <v>1498.0979560000001</v>
      </c>
      <c r="R124" s="413">
        <f t="shared" ca="1" si="48"/>
        <v>8171.4826560000001</v>
      </c>
    </row>
    <row r="125" spans="1:18" x14ac:dyDescent="0.2">
      <c r="A125" s="113" t="str">
        <f ca="1">INDIRECT("'RUNSTATS_VMTCNTY'!B115")</f>
        <v>179MR</v>
      </c>
      <c r="B125" s="123" t="s">
        <v>24</v>
      </c>
      <c r="C125" s="411">
        <f ca="1">INDIRECT("'RUNSTATS_VMTCNTY'!E115")</f>
        <v>13.373138000000001</v>
      </c>
      <c r="D125" s="412">
        <f t="shared" ca="1" si="42"/>
        <v>79900.307690999995</v>
      </c>
      <c r="E125" s="411">
        <f t="shared" ca="1" si="43"/>
        <v>44.124837336194574</v>
      </c>
      <c r="F125" s="412">
        <f ca="1">INDIRECT("'RUNSTATS_VMTCNTY'!H115")</f>
        <v>20370.919332000001</v>
      </c>
      <c r="G125" s="411">
        <f t="shared" ca="1" si="44"/>
        <v>42.409962086455486</v>
      </c>
      <c r="H125" s="412">
        <f ca="1">INDIRECT("'RUNSTATS_VMTCNTY'!L115")</f>
        <v>20132.646848</v>
      </c>
      <c r="I125" s="411">
        <f t="shared" ca="1" si="45"/>
        <v>47.116597149100762</v>
      </c>
      <c r="J125" s="412">
        <f ca="1">INDIRECT("'RUNSTATS_VMTCNTY'!J115")</f>
        <v>26997.773840999998</v>
      </c>
      <c r="K125" s="411">
        <f t="shared" ca="1" si="46"/>
        <v>40.945980371565909</v>
      </c>
      <c r="L125" s="412">
        <f ca="1">INDIRECT("'RUNSTATS_VMTCNTY'!N115")</f>
        <v>12398.96767</v>
      </c>
      <c r="M125" s="411">
        <f t="shared" ca="1" si="47"/>
        <v>50.857129943747161</v>
      </c>
      <c r="N125" s="412">
        <f ca="1">INDIRECT("'RUNSTATS_VMTCNTY'!I115")</f>
        <v>480.33335399999999</v>
      </c>
      <c r="O125" s="50">
        <f ca="1">INDIRECT("'RUNSTATS_VMTCNTY'!M115")</f>
        <v>427.29416099999997</v>
      </c>
      <c r="P125" s="50">
        <f ca="1">INDIRECT("'RUNSTATS_VMTCNTY'!K115")</f>
        <v>659.35101799999995</v>
      </c>
      <c r="Q125" s="50">
        <f ca="1">INDIRECT("'RUNSTATS_VMTCNTY'!O115")</f>
        <v>243.79998800000001</v>
      </c>
      <c r="R125" s="413">
        <f t="shared" ca="1" si="48"/>
        <v>1810.778521</v>
      </c>
    </row>
    <row r="126" spans="1:18" x14ac:dyDescent="0.2">
      <c r="A126" s="21" t="str">
        <f ca="1">INDIRECT("'RUNSTATS_VMTCNTY'!B116")</f>
        <v>179CM</v>
      </c>
      <c r="B126" s="123" t="s">
        <v>25</v>
      </c>
      <c r="C126" s="411">
        <f ca="1">INDIRECT("'RUNSTATS_VMTCNTY'!E116")</f>
        <v>181.884567</v>
      </c>
      <c r="D126" s="412">
        <f t="shared" ca="1" si="42"/>
        <v>1014307.3182320001</v>
      </c>
      <c r="E126" s="411">
        <f t="shared" ca="1" si="43"/>
        <v>45.911376647298184</v>
      </c>
      <c r="F126" s="412">
        <f ca="1">INDIRECT("'RUNSTATS_VMTCNTY'!H116")</f>
        <v>250772.718272</v>
      </c>
      <c r="G126" s="411">
        <f t="shared" ca="1" si="44"/>
        <v>45.315900167405538</v>
      </c>
      <c r="H126" s="412">
        <f ca="1">INDIRECT("'RUNSTATS_VMTCNTY'!L116")</f>
        <v>311567.83902999997</v>
      </c>
      <c r="I126" s="411">
        <f t="shared" ca="1" si="45"/>
        <v>46.339470805528144</v>
      </c>
      <c r="J126" s="412">
        <f ca="1">INDIRECT("'RUNSTATS_VMTCNTY'!J116")</f>
        <v>261639.48575600001</v>
      </c>
      <c r="K126" s="411">
        <f t="shared" ca="1" si="46"/>
        <v>43.120533428600922</v>
      </c>
      <c r="L126" s="412">
        <f ca="1">INDIRECT("'RUNSTATS_VMTCNTY'!N116")</f>
        <v>190327.27517400001</v>
      </c>
      <c r="M126" s="411">
        <f t="shared" ca="1" si="47"/>
        <v>50.516613266695011</v>
      </c>
      <c r="N126" s="412">
        <f ca="1">INDIRECT("'RUNSTATS_VMTCNTY'!I116")</f>
        <v>5533.8792199999998</v>
      </c>
      <c r="O126" s="50">
        <f ca="1">INDIRECT("'RUNSTATS_VMTCNTY'!M116")</f>
        <v>6723.595104</v>
      </c>
      <c r="P126" s="50">
        <f ca="1">INDIRECT("'RUNSTATS_VMTCNTY'!K116")</f>
        <v>6067.6310089999997</v>
      </c>
      <c r="Q126" s="50">
        <f ca="1">INDIRECT("'RUNSTATS_VMTCNTY'!O116")</f>
        <v>3767.6174799999999</v>
      </c>
      <c r="R126" s="413">
        <f t="shared" ca="1" si="48"/>
        <v>22092.722813</v>
      </c>
    </row>
    <row r="127" spans="1:18" x14ac:dyDescent="0.2">
      <c r="A127" s="113" t="str">
        <f ca="1">INDIRECT("'RUNSTATS_VMTCNTY'!B117")</f>
        <v>179CR</v>
      </c>
      <c r="B127" s="123" t="s">
        <v>26</v>
      </c>
      <c r="C127" s="411">
        <f ca="1">INDIRECT("'RUNSTATS_VMTCNTY'!E117")</f>
        <v>114.289253</v>
      </c>
      <c r="D127" s="412">
        <f t="shared" ca="1" si="42"/>
        <v>334578.93743799999</v>
      </c>
      <c r="E127" s="411">
        <f t="shared" ca="1" si="43"/>
        <v>41.526794097558501</v>
      </c>
      <c r="F127" s="412">
        <f ca="1">INDIRECT("'RUNSTATS_VMTCNTY'!H117")</f>
        <v>80558.639844000005</v>
      </c>
      <c r="G127" s="411">
        <f t="shared" ca="1" si="44"/>
        <v>40.801140973537294</v>
      </c>
      <c r="H127" s="412">
        <f ca="1">INDIRECT("'RUNSTATS_VMTCNTY'!L117")</f>
        <v>107731.247749</v>
      </c>
      <c r="I127" s="411">
        <f t="shared" ca="1" si="45"/>
        <v>42.195611114587862</v>
      </c>
      <c r="J127" s="412">
        <f ca="1">INDIRECT("'RUNSTATS_VMTCNTY'!J117")</f>
        <v>85389.55833</v>
      </c>
      <c r="K127" s="411">
        <f t="shared" ca="1" si="46"/>
        <v>38.275152372829496</v>
      </c>
      <c r="L127" s="412">
        <f ca="1">INDIRECT("'RUNSTATS_VMTCNTY'!N117")</f>
        <v>60899.491515000002</v>
      </c>
      <c r="M127" s="411">
        <f t="shared" ca="1" si="47"/>
        <v>46.901991300430495</v>
      </c>
      <c r="N127" s="412">
        <f ca="1">INDIRECT("'RUNSTATS_VMTCNTY'!I117")</f>
        <v>1974.4212520000001</v>
      </c>
      <c r="O127" s="50">
        <f ca="1">INDIRECT("'RUNSTATS_VMTCNTY'!M117")</f>
        <v>2553.1387009999999</v>
      </c>
      <c r="P127" s="50">
        <f ca="1">INDIRECT("'RUNSTATS_VMTCNTY'!K117")</f>
        <v>2230.9397359999998</v>
      </c>
      <c r="Q127" s="50">
        <f ca="1">INDIRECT("'RUNSTATS_VMTCNTY'!O117")</f>
        <v>1298.441491</v>
      </c>
      <c r="R127" s="413">
        <f t="shared" ca="1" si="48"/>
        <v>8056.9411799999998</v>
      </c>
    </row>
    <row r="128" spans="1:18" ht="13.5" thickBot="1" x14ac:dyDescent="0.25">
      <c r="A128" s="113"/>
      <c r="B128" s="125" t="s">
        <v>154</v>
      </c>
      <c r="C128" s="411"/>
      <c r="D128" s="412">
        <f ca="1">+F128+J128+H128+L128</f>
        <v>1301579.701784</v>
      </c>
      <c r="E128" s="414">
        <f t="shared" ca="1" si="43"/>
        <v>31.505562157169607</v>
      </c>
      <c r="F128" s="412">
        <f ca="1">INDIRECT("'RUNSTATS_VMTCNTY'!H118")</f>
        <v>296744.66665999999</v>
      </c>
      <c r="G128" s="414">
        <f t="shared" ca="1" si="44"/>
        <v>31.771384097476357</v>
      </c>
      <c r="H128" s="412">
        <f ca="1">INDIRECT("'RUNSTATS_VMTCNTY'!L118")</f>
        <v>442380.18591499998</v>
      </c>
      <c r="I128" s="414">
        <f t="shared" ca="1" si="45"/>
        <v>31.174835635485582</v>
      </c>
      <c r="J128" s="412">
        <f ca="1">INDIRECT("'RUNSTATS_VMTCNTY'!J118")</f>
        <v>325964.23288000003</v>
      </c>
      <c r="K128" s="414">
        <f t="shared" ca="1" si="46"/>
        <v>30.918444262539861</v>
      </c>
      <c r="L128" s="412">
        <f ca="1">INDIRECT("'RUNSTATS_VMTCNTY'!N118")</f>
        <v>236490.61632900001</v>
      </c>
      <c r="M128" s="414">
        <f t="shared" ca="1" si="47"/>
        <v>32.665853128539418</v>
      </c>
      <c r="N128" s="412">
        <f ca="1">INDIRECT("'RUNSTATS_VMTCNTY'!I118")</f>
        <v>9339.9980859999996</v>
      </c>
      <c r="O128" s="50">
        <f ca="1">INDIRECT("'RUNSTATS_VMTCNTY'!M118")</f>
        <v>14190.297299</v>
      </c>
      <c r="P128" s="50">
        <f ca="1">INDIRECT("'RUNSTATS_VMTCNTY'!K118")</f>
        <v>10542.711337999999</v>
      </c>
      <c r="Q128" s="50">
        <f ca="1">INDIRECT("'RUNSTATS_VMTCNTY'!O118")</f>
        <v>7239.6889620000002</v>
      </c>
      <c r="R128" s="417">
        <f t="shared" ca="1" si="48"/>
        <v>41312.695684999999</v>
      </c>
    </row>
    <row r="129" spans="1:18" x14ac:dyDescent="0.2">
      <c r="A129" s="113" t="str">
        <f ca="1">INDIRECT("'RUNSTATS_VMTCNTY'!B106")</f>
        <v>179IU</v>
      </c>
      <c r="B129" s="126" t="s">
        <v>16</v>
      </c>
      <c r="C129" s="407">
        <f ca="1">INDIRECT("'RUNSTATS_VMTCNTY'!E106")</f>
        <v>0</v>
      </c>
      <c r="D129" s="408">
        <f t="shared" ca="1" si="42"/>
        <v>0</v>
      </c>
      <c r="E129" s="407">
        <f t="shared" ca="1" si="43"/>
        <v>0</v>
      </c>
      <c r="F129" s="408">
        <f ca="1">INDIRECT("'RUNSTATS_VMTCNTY'!H106")</f>
        <v>0</v>
      </c>
      <c r="G129" s="407">
        <f t="shared" ca="1" si="44"/>
        <v>0</v>
      </c>
      <c r="H129" s="408">
        <f ca="1">INDIRECT("'RUNSTATS_VMTCNTY'!L106")</f>
        <v>0</v>
      </c>
      <c r="I129" s="407">
        <f t="shared" ca="1" si="45"/>
        <v>0</v>
      </c>
      <c r="J129" s="408">
        <f ca="1">INDIRECT("'RUNSTATS_VMTCNTY'!J106")</f>
        <v>0</v>
      </c>
      <c r="K129" s="407">
        <f t="shared" ca="1" si="46"/>
        <v>0</v>
      </c>
      <c r="L129" s="408">
        <f ca="1">INDIRECT("'RUNSTATS_VMTCNTY'!N106")</f>
        <v>0</v>
      </c>
      <c r="M129" s="407">
        <f t="shared" ca="1" si="47"/>
        <v>0</v>
      </c>
      <c r="N129" s="408">
        <f ca="1">INDIRECT("'RUNSTATS_VMTCNTY'!I106")</f>
        <v>0</v>
      </c>
      <c r="O129" s="409">
        <f ca="1">INDIRECT("'RUNSTATS_VMTCNTY'!M106")</f>
        <v>0</v>
      </c>
      <c r="P129" s="409">
        <f ca="1">INDIRECT("'RUNSTATS_VMTCNTY'!K106")</f>
        <v>0</v>
      </c>
      <c r="Q129" s="409">
        <f ca="1">INDIRECT("'RUNSTATS_VMTCNTY'!O106")</f>
        <v>0</v>
      </c>
      <c r="R129" s="410">
        <f t="shared" ca="1" si="48"/>
        <v>0</v>
      </c>
    </row>
    <row r="130" spans="1:18" x14ac:dyDescent="0.2">
      <c r="A130" s="113" t="str">
        <f ca="1">INDIRECT("'RUNSTATS_VMTCNTY'!B107")</f>
        <v>179FU</v>
      </c>
      <c r="B130" s="123" t="s">
        <v>17</v>
      </c>
      <c r="C130" s="411">
        <f ca="1">INDIRECT("'RUNSTATS_VMTCNTY'!E107")</f>
        <v>24.549011</v>
      </c>
      <c r="D130" s="412">
        <f t="shared" ca="1" si="42"/>
        <v>398106.14067400002</v>
      </c>
      <c r="E130" s="411">
        <f t="shared" ca="1" si="43"/>
        <v>60.177161365928697</v>
      </c>
      <c r="F130" s="412">
        <f ca="1">INDIRECT("'RUNSTATS_VMTCNTY'!H107")</f>
        <v>97147.776563000007</v>
      </c>
      <c r="G130" s="411">
        <f t="shared" ca="1" si="44"/>
        <v>60.229431899134042</v>
      </c>
      <c r="H130" s="412">
        <f ca="1">INDIRECT("'RUNSTATS_VMTCNTY'!L107")</f>
        <v>125287.45050599999</v>
      </c>
      <c r="I130" s="411">
        <f t="shared" ca="1" si="45"/>
        <v>59.672702860644279</v>
      </c>
      <c r="J130" s="412">
        <f ca="1">INDIRECT("'RUNSTATS_VMTCNTY'!J107")</f>
        <v>103860.463703</v>
      </c>
      <c r="K130" s="411">
        <f t="shared" ca="1" si="46"/>
        <v>59.161552394026671</v>
      </c>
      <c r="L130" s="412">
        <f ca="1">INDIRECT("'RUNSTATS_VMTCNTY'!N107")</f>
        <v>71810.449901999993</v>
      </c>
      <c r="M130" s="411">
        <f t="shared" ca="1" si="47"/>
        <v>62.580478310727734</v>
      </c>
      <c r="N130" s="412">
        <f ca="1">INDIRECT("'RUNSTATS_VMTCNTY'!I107")</f>
        <v>1612.961861</v>
      </c>
      <c r="O130" s="50">
        <f ca="1">INDIRECT("'RUNSTATS_VMTCNTY'!M107")</f>
        <v>2099.5772689999999</v>
      </c>
      <c r="P130" s="50">
        <f ca="1">INDIRECT("'RUNSTATS_VMTCNTY'!K107")</f>
        <v>1755.539865</v>
      </c>
      <c r="Q130" s="50">
        <f ca="1">INDIRECT("'RUNSTATS_VMTCNTY'!O107")</f>
        <v>1147.48963</v>
      </c>
      <c r="R130" s="413">
        <f t="shared" ca="1" si="48"/>
        <v>6615.5686249999999</v>
      </c>
    </row>
    <row r="131" spans="1:18" x14ac:dyDescent="0.2">
      <c r="A131" s="113" t="str">
        <f ca="1">INDIRECT("'RUNSTATS_VMTCNTY'!B108")</f>
        <v>179PU</v>
      </c>
      <c r="B131" s="123" t="s">
        <v>18</v>
      </c>
      <c r="C131" s="411">
        <f ca="1">INDIRECT("'RUNSTATS_VMTCNTY'!E108")</f>
        <v>19.522575</v>
      </c>
      <c r="D131" s="412">
        <f t="shared" ca="1" si="42"/>
        <v>457936.88645800005</v>
      </c>
      <c r="E131" s="411">
        <f t="shared" ca="1" si="43"/>
        <v>40.196331440533292</v>
      </c>
      <c r="F131" s="412">
        <f ca="1">INDIRECT("'RUNSTATS_VMTCNTY'!H108")</f>
        <v>106725.865735</v>
      </c>
      <c r="G131" s="411">
        <f t="shared" ca="1" si="44"/>
        <v>39.426782424603047</v>
      </c>
      <c r="H131" s="412">
        <f ca="1">INDIRECT("'RUNSTATS_VMTCNTY'!L108")</f>
        <v>153410.41926699999</v>
      </c>
      <c r="I131" s="411">
        <f t="shared" ca="1" si="45"/>
        <v>41.419446471360558</v>
      </c>
      <c r="J131" s="412">
        <f ca="1">INDIRECT("'RUNSTATS_VMTCNTY'!J108")</f>
        <v>115647.272257</v>
      </c>
      <c r="K131" s="411">
        <f t="shared" ca="1" si="46"/>
        <v>37.512972547156131</v>
      </c>
      <c r="L131" s="412">
        <f ca="1">INDIRECT("'RUNSTATS_VMTCNTY'!N108")</f>
        <v>82153.329199</v>
      </c>
      <c r="M131" s="411">
        <f t="shared" ca="1" si="47"/>
        <v>43.264108184535822</v>
      </c>
      <c r="N131" s="412">
        <f ca="1">INDIRECT("'RUNSTATS_VMTCNTY'!I108")</f>
        <v>2706.9382580000001</v>
      </c>
      <c r="O131" s="50">
        <f ca="1">INDIRECT("'RUNSTATS_VMTCNTY'!M108")</f>
        <v>3703.8259159999998</v>
      </c>
      <c r="P131" s="50">
        <f ca="1">INDIRECT("'RUNSTATS_VMTCNTY'!K108")</f>
        <v>3082.8607919999999</v>
      </c>
      <c r="Q131" s="50">
        <f ca="1">INDIRECT("'RUNSTATS_VMTCNTY'!O108")</f>
        <v>1898.8795250000001</v>
      </c>
      <c r="R131" s="413">
        <f t="shared" ca="1" si="48"/>
        <v>11392.504491</v>
      </c>
    </row>
    <row r="132" spans="1:18" x14ac:dyDescent="0.2">
      <c r="A132" s="21" t="str">
        <f ca="1">INDIRECT("'RUNSTATS_VMTCNTY'!B109")</f>
        <v>179MU</v>
      </c>
      <c r="B132" s="123" t="s">
        <v>19</v>
      </c>
      <c r="C132" s="411">
        <f ca="1">INDIRECT("'RUNSTATS_VMTCNTY'!E109")</f>
        <v>47.950783000000001</v>
      </c>
      <c r="D132" s="412">
        <f t="shared" ca="1" si="42"/>
        <v>486511.26285699999</v>
      </c>
      <c r="E132" s="411">
        <f t="shared" ca="1" si="43"/>
        <v>29.453620317748086</v>
      </c>
      <c r="F132" s="412">
        <f ca="1">INDIRECT("'RUNSTATS_VMTCNTY'!H109")</f>
        <v>107334.42294400001</v>
      </c>
      <c r="G132" s="411">
        <f t="shared" ca="1" si="44"/>
        <v>28.187222410204289</v>
      </c>
      <c r="H132" s="412">
        <f ca="1">INDIRECT("'RUNSTATS_VMTCNTY'!L109")</f>
        <v>162736.79415199999</v>
      </c>
      <c r="I132" s="411">
        <f t="shared" ca="1" si="45"/>
        <v>29.861358766026605</v>
      </c>
      <c r="J132" s="412">
        <f ca="1">INDIRECT("'RUNSTATS_VMTCNTY'!J109")</f>
        <v>120125.002097</v>
      </c>
      <c r="K132" s="411">
        <f t="shared" ca="1" si="46"/>
        <v>25.130646513915146</v>
      </c>
      <c r="L132" s="412">
        <f ca="1">INDIRECT("'RUNSTATS_VMTCNTY'!N109")</f>
        <v>96315.043663999997</v>
      </c>
      <c r="M132" s="411">
        <f t="shared" ca="1" si="47"/>
        <v>38.833572854097646</v>
      </c>
      <c r="N132" s="412">
        <f ca="1">INDIRECT("'RUNSTATS_VMTCNTY'!I109")</f>
        <v>3807.9105979999999</v>
      </c>
      <c r="O132" s="50">
        <f ca="1">INDIRECT("'RUNSTATS_VMTCNTY'!M109")</f>
        <v>5449.7451179999998</v>
      </c>
      <c r="P132" s="50">
        <f ca="1">INDIRECT("'RUNSTATS_VMTCNTY'!K109")</f>
        <v>4780.020364</v>
      </c>
      <c r="Q132" s="50">
        <f ca="1">INDIRECT("'RUNSTATS_VMTCNTY'!O109")</f>
        <v>2480.2004189999998</v>
      </c>
      <c r="R132" s="413">
        <f t="shared" ca="1" si="48"/>
        <v>16517.876498999998</v>
      </c>
    </row>
    <row r="133" spans="1:18" x14ac:dyDescent="0.2">
      <c r="A133" s="113" t="str">
        <f ca="1">INDIRECT("'RUNSTATS_VMTCNTY'!B110")</f>
        <v>179CU</v>
      </c>
      <c r="B133" s="123" t="s">
        <v>20</v>
      </c>
      <c r="C133" s="411">
        <f ca="1">INDIRECT("'RUNSTATS_VMTCNTY'!E110")</f>
        <v>72.815903000000006</v>
      </c>
      <c r="D133" s="412">
        <f t="shared" ca="1" si="42"/>
        <v>707084.89721700002</v>
      </c>
      <c r="E133" s="411">
        <f t="shared" ca="1" si="43"/>
        <v>30.717708063417188</v>
      </c>
      <c r="F133" s="412">
        <f ca="1">INDIRECT("'RUNSTATS_VMTCNTY'!H110")</f>
        <v>162073.26873700001</v>
      </c>
      <c r="G133" s="411">
        <f t="shared" ca="1" si="44"/>
        <v>29.52686819481254</v>
      </c>
      <c r="H133" s="412">
        <f ca="1">INDIRECT("'RUNSTATS_VMTCNTY'!L110")</f>
        <v>238421.02431800001</v>
      </c>
      <c r="I133" s="411">
        <f t="shared" ca="1" si="45"/>
        <v>31.372541824813229</v>
      </c>
      <c r="J133" s="412">
        <f ca="1">INDIRECT("'RUNSTATS_VMTCNTY'!J110")</f>
        <v>179338.62593400001</v>
      </c>
      <c r="K133" s="411">
        <f t="shared" ca="1" si="46"/>
        <v>26.4222107645212</v>
      </c>
      <c r="L133" s="412">
        <f ca="1">INDIRECT("'RUNSTATS_VMTCNTY'!N110")</f>
        <v>127251.97822800001</v>
      </c>
      <c r="M133" s="411">
        <f t="shared" ca="1" si="47"/>
        <v>40.491254533306126</v>
      </c>
      <c r="N133" s="412">
        <f ca="1">INDIRECT("'RUNSTATS_VMTCNTY'!I110")</f>
        <v>5489.0097949999999</v>
      </c>
      <c r="O133" s="50">
        <f ca="1">INDIRECT("'RUNSTATS_VMTCNTY'!M110")</f>
        <v>7599.6718929999997</v>
      </c>
      <c r="P133" s="50">
        <f ca="1">INDIRECT("'RUNSTATS_VMTCNTY'!K110")</f>
        <v>6787.4193999999998</v>
      </c>
      <c r="Q133" s="50">
        <f ca="1">INDIRECT("'RUNSTATS_VMTCNTY'!O110")</f>
        <v>3142.702781</v>
      </c>
      <c r="R133" s="413">
        <f t="shared" ca="1" si="48"/>
        <v>23018.803868999999</v>
      </c>
    </row>
    <row r="134" spans="1:18" x14ac:dyDescent="0.2">
      <c r="A134" s="113"/>
      <c r="B134" s="127" t="s">
        <v>155</v>
      </c>
      <c r="C134" s="419"/>
      <c r="D134" s="412">
        <f ca="1">+F134+J134+H134+L134</f>
        <v>1162474.2961190001</v>
      </c>
      <c r="E134" s="419">
        <f t="shared" ca="1" si="43"/>
        <v>26.874929859034804</v>
      </c>
      <c r="F134" s="412">
        <f ca="1">INDIRECT("'RUNSTATS_VMTCNTY'!H111")</f>
        <v>251900.8437</v>
      </c>
      <c r="G134" s="419">
        <f t="shared" ca="1" si="44"/>
        <v>26.910360335480089</v>
      </c>
      <c r="H134" s="412">
        <f ca="1">INDIRECT("'RUNSTATS_VMTCNTY'!L111")</f>
        <v>416736.27382300003</v>
      </c>
      <c r="I134" s="419">
        <f t="shared" ca="1" si="45"/>
        <v>26.893341026010194</v>
      </c>
      <c r="J134" s="412">
        <f ca="1">INDIRECT("'RUNSTATS_VMTCNTY'!J111")</f>
        <v>287818.05337799998</v>
      </c>
      <c r="K134" s="419">
        <f t="shared" ca="1" si="46"/>
        <v>26.185913741461704</v>
      </c>
      <c r="L134" s="412">
        <f ca="1">INDIRECT("'RUNSTATS_VMTCNTY'!N111")</f>
        <v>206019.125218</v>
      </c>
      <c r="M134" s="419">
        <f t="shared" ca="1" si="47"/>
        <v>27.814074208364179</v>
      </c>
      <c r="N134" s="412">
        <f ca="1">INDIRECT("'RUNSTATS_VMTCNTY'!I111")</f>
        <v>9360.7384129999991</v>
      </c>
      <c r="O134" s="50">
        <f ca="1">INDIRECT("'RUNSTATS_VMTCNTY'!M111")</f>
        <v>15495.890727</v>
      </c>
      <c r="P134" s="50">
        <f ca="1">INDIRECT("'RUNSTATS_VMTCNTY'!K111")</f>
        <v>10991.331302000001</v>
      </c>
      <c r="Q134" s="50">
        <f ca="1">INDIRECT("'RUNSTATS_VMTCNTY'!O111")</f>
        <v>7407.0099790000004</v>
      </c>
      <c r="R134" s="413">
        <f ca="1">+N134+O134+P134+Q134</f>
        <v>43254.970420999998</v>
      </c>
    </row>
    <row r="135" spans="1:18" ht="13.5" thickBot="1" x14ac:dyDescent="0.25">
      <c r="A135" s="21" t="str">
        <f ca="1">INDIRECT("'RUNSTATS_VMTCNTY'!B112")</f>
        <v>179HO</v>
      </c>
      <c r="B135" s="123" t="s">
        <v>21</v>
      </c>
      <c r="C135" s="411">
        <f ca="1">INDIRECT("'RUNSTATS_VMTCNTY'!E112")</f>
        <v>0</v>
      </c>
      <c r="D135" s="420">
        <f t="shared" ca="1" si="42"/>
        <v>0</v>
      </c>
      <c r="E135" s="421">
        <f t="shared" ca="1" si="43"/>
        <v>0</v>
      </c>
      <c r="F135" s="420">
        <f ca="1">INDIRECT("'RUNSTATS_VMTCNTY'!H112")</f>
        <v>0</v>
      </c>
      <c r="G135" s="421">
        <f t="shared" ca="1" si="44"/>
        <v>0</v>
      </c>
      <c r="H135" s="420">
        <f ca="1">INDIRECT("'RUNSTATS_VMTCNTY'!L112")</f>
        <v>0</v>
      </c>
      <c r="I135" s="421">
        <f t="shared" ca="1" si="45"/>
        <v>0</v>
      </c>
      <c r="J135" s="420">
        <f ca="1">INDIRECT("'RUNSTATS_VMTCNTY'!J112")</f>
        <v>0</v>
      </c>
      <c r="K135" s="421">
        <f t="shared" ca="1" si="46"/>
        <v>0</v>
      </c>
      <c r="L135" s="420">
        <f ca="1">INDIRECT("'RUNSTATS_VMTCNTY'!N112")</f>
        <v>0</v>
      </c>
      <c r="M135" s="422">
        <f t="shared" ca="1" si="47"/>
        <v>0</v>
      </c>
      <c r="N135" s="423">
        <f ca="1">INDIRECT("'RUNSTATS_VMTCNTY'!I112")</f>
        <v>0</v>
      </c>
      <c r="O135" s="424">
        <f ca="1">INDIRECT("'RUNSTATS_VMTCNTY'!M112")</f>
        <v>0</v>
      </c>
      <c r="P135" s="424">
        <f ca="1">INDIRECT("'RUNSTATS_VMTCNTY'!K112")</f>
        <v>0</v>
      </c>
      <c r="Q135" s="424">
        <f ca="1">INDIRECT("'RUNSTATS_VMTCNTY'!O112")</f>
        <v>0</v>
      </c>
      <c r="R135" s="425">
        <f t="shared" ca="1" si="48"/>
        <v>0</v>
      </c>
    </row>
    <row r="136" spans="1:18" x14ac:dyDescent="0.2">
      <c r="B136" s="126" t="s">
        <v>41</v>
      </c>
      <c r="C136" s="407">
        <f ca="1">SUM(C123:C128)</f>
        <v>346.73200900000001</v>
      </c>
      <c r="D136" s="408">
        <f ca="1">SUM(D123:D128)</f>
        <v>3224043.976613</v>
      </c>
      <c r="E136" s="407">
        <f t="shared" ca="1" si="43"/>
        <v>39.585720244838875</v>
      </c>
      <c r="F136" s="408">
        <f ca="1">SUM(F123:F128)</f>
        <v>783488.34242100001</v>
      </c>
      <c r="G136" s="407">
        <f t="shared" ca="1" si="44"/>
        <v>40.052682979084921</v>
      </c>
      <c r="H136" s="408">
        <f ca="1">SUM(H123:H128)</f>
        <v>1034107.9365299998</v>
      </c>
      <c r="I136" s="407">
        <f t="shared" ca="1" si="45"/>
        <v>39.142866796779813</v>
      </c>
      <c r="J136" s="408">
        <f ca="1">SUM(J123:J128)</f>
        <v>815903.87699500006</v>
      </c>
      <c r="K136" s="407">
        <f t="shared" ca="1" si="46"/>
        <v>38.096582581204331</v>
      </c>
      <c r="L136" s="408">
        <f ca="1">SUM(L123:L128)</f>
        <v>590543.82066700002</v>
      </c>
      <c r="M136" s="407">
        <f t="shared" ca="1" si="47"/>
        <v>42.038632368565651</v>
      </c>
      <c r="N136" s="408">
        <f ca="1">SUM(N123:N128)</f>
        <v>19561.444681000001</v>
      </c>
      <c r="O136" s="409">
        <f ca="1">SUM(O123:O128)</f>
        <v>26418.809380999999</v>
      </c>
      <c r="P136" s="409">
        <f ca="1">SUM(P123:P128)</f>
        <v>21416.720915999998</v>
      </c>
      <c r="Q136" s="409">
        <f ca="1">SUM(Q123:Q128)</f>
        <v>14047.645877000001</v>
      </c>
      <c r="R136" s="410">
        <f ca="1">SUM(R123:R128)</f>
        <v>81444.620855000001</v>
      </c>
    </row>
    <row r="137" spans="1:18" ht="13.5" thickBot="1" x14ac:dyDescent="0.25">
      <c r="B137" s="125" t="s">
        <v>40</v>
      </c>
      <c r="C137" s="414">
        <f ca="1">SUM(C129:C135)</f>
        <v>164.83827200000002</v>
      </c>
      <c r="D137" s="415">
        <f ca="1">SUM(D129:D135)</f>
        <v>3212113.4833249999</v>
      </c>
      <c r="E137" s="414">
        <f t="shared" ca="1" si="43"/>
        <v>31.866292474692667</v>
      </c>
      <c r="F137" s="415">
        <f ca="1">SUM(F129:F135)</f>
        <v>725182.17767899996</v>
      </c>
      <c r="G137" s="414">
        <f t="shared" ca="1" si="44"/>
        <v>31.560453399163681</v>
      </c>
      <c r="H137" s="415">
        <f ca="1">SUM(H129:H135)</f>
        <v>1096591.9620660001</v>
      </c>
      <c r="I137" s="414">
        <f t="shared" ca="1" si="45"/>
        <v>31.925272669598755</v>
      </c>
      <c r="J137" s="415">
        <f ca="1">SUM(J129:J135)</f>
        <v>806789.41736900003</v>
      </c>
      <c r="K137" s="414">
        <f t="shared" ca="1" si="46"/>
        <v>29.447908912864101</v>
      </c>
      <c r="L137" s="415">
        <f ca="1">SUM(L129:L135)</f>
        <v>583549.92621099995</v>
      </c>
      <c r="M137" s="414">
        <f t="shared" ca="1" si="47"/>
        <v>36.298810513973145</v>
      </c>
      <c r="N137" s="415">
        <f ca="1">SUM(N129:N135)</f>
        <v>22977.558924999998</v>
      </c>
      <c r="O137" s="416">
        <f ca="1">SUM(O129:O135)</f>
        <v>34348.710922999999</v>
      </c>
      <c r="P137" s="416">
        <f ca="1">SUM(P129:P135)</f>
        <v>27397.171722999999</v>
      </c>
      <c r="Q137" s="416">
        <f ca="1">SUM(Q129:Q135)</f>
        <v>16076.282334000001</v>
      </c>
      <c r="R137" s="417">
        <f ca="1">SUM(R129:R135)</f>
        <v>100799.72390499999</v>
      </c>
    </row>
    <row r="138" spans="1:18" ht="13.5" thickBot="1" x14ac:dyDescent="0.25">
      <c r="B138" s="128" t="s">
        <v>42</v>
      </c>
      <c r="C138" s="426">
        <f ca="1">+C137+C136</f>
        <v>511.57028100000002</v>
      </c>
      <c r="D138" s="427">
        <f ca="1">+D137+D136</f>
        <v>6436157.459938</v>
      </c>
      <c r="E138" s="426">
        <f t="shared" ca="1" si="43"/>
        <v>35.316088784065485</v>
      </c>
      <c r="F138" s="427">
        <f ca="1">+F137+F136</f>
        <v>1508670.5200999998</v>
      </c>
      <c r="G138" s="426">
        <f t="shared" ca="1" si="44"/>
        <v>35.465581988554298</v>
      </c>
      <c r="H138" s="427">
        <f ca="1">+H137+H136</f>
        <v>2130699.8985959999</v>
      </c>
      <c r="I138" s="426">
        <f t="shared" ca="1" si="45"/>
        <v>35.063137148542616</v>
      </c>
      <c r="J138" s="427">
        <f ca="1">+J137+J136</f>
        <v>1622693.2943640002</v>
      </c>
      <c r="K138" s="426">
        <f t="shared" ca="1" si="46"/>
        <v>33.242448135913357</v>
      </c>
      <c r="L138" s="427">
        <f ca="1">+L137+L136</f>
        <v>1174093.746878</v>
      </c>
      <c r="M138" s="426">
        <f t="shared" ca="1" si="47"/>
        <v>38.975452957336088</v>
      </c>
      <c r="N138" s="298">
        <f ca="1">+N137+N136</f>
        <v>42539.003605999998</v>
      </c>
      <c r="O138" s="298">
        <f ca="1">+O137+O136</f>
        <v>60767.520303999998</v>
      </c>
      <c r="P138" s="298">
        <f ca="1">+P137+P136</f>
        <v>48813.892638999998</v>
      </c>
      <c r="Q138" s="298">
        <f ca="1">+Q137+Q136</f>
        <v>30123.928211000002</v>
      </c>
      <c r="R138" s="428">
        <f ca="1">+R137+R136</f>
        <v>182244.34476000001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str">
        <f ca="1">INDIRECT("'RUNSTATS_VMTCNTY'!B139")</f>
        <v>91IR</v>
      </c>
      <c r="B143" s="122" t="s">
        <v>82</v>
      </c>
      <c r="C143" s="430">
        <f ca="1">INDIRECT("'RUNSTATS_VMTAQ'!E139")</f>
        <v>24.883838999999998</v>
      </c>
      <c r="D143" s="406">
        <f t="shared" ref="D143:D155" ca="1" si="49">+F143+J143+H143+L143</f>
        <v>1107308.883809</v>
      </c>
      <c r="E143" s="407">
        <f t="shared" ref="E143:E158" ca="1" si="50">IF(R143&gt;0,D143/(R143),0)</f>
        <v>61.211351188210209</v>
      </c>
      <c r="F143" s="406">
        <f ca="1">INDIRECT("'RUNSTATS_VMTAQ'!H139")</f>
        <v>284808.74322499998</v>
      </c>
      <c r="G143" s="407">
        <f t="shared" ref="G143:G158" ca="1" si="51">IF(N143&gt;0,F143/(N143),0)</f>
        <v>59.47923462275174</v>
      </c>
      <c r="H143" s="406">
        <f ca="1">INDIRECT("'RUNSTATS_VMTAQ'!L139")</f>
        <v>342931.23475100001</v>
      </c>
      <c r="I143" s="407">
        <f t="shared" ref="I143:I158" ca="1" si="52">IF(O143&gt;0,H143/(O143),0)</f>
        <v>63.682504235569979</v>
      </c>
      <c r="J143" s="406">
        <f ca="1">INDIRECT("'RUNSTATS_VMTAQ'!J139")</f>
        <v>281975.32820500003</v>
      </c>
      <c r="K143" s="407">
        <f t="shared" ref="K143:K158" ca="1" si="53">IF(P143&gt;0,J143/(P143),0)</f>
        <v>58.499376039815218</v>
      </c>
      <c r="L143" s="406">
        <f ca="1">INDIRECT("'RUNSTATS_VMTAQ'!N139")</f>
        <v>197593.577628</v>
      </c>
      <c r="M143" s="407">
        <f t="shared" ref="M143:M158" ca="1" si="54">IF(Q143&gt;0,L143/(Q143),0)</f>
        <v>63.814031073368312</v>
      </c>
      <c r="N143" s="408">
        <f ca="1">INDIRECT("'RUNSTATS_VMTAQ'!I139")</f>
        <v>4788.3726989999996</v>
      </c>
      <c r="O143" s="409">
        <f ca="1">INDIRECT("'RUNSTATS_VMTAQ'!M139")</f>
        <v>5385.0149090000004</v>
      </c>
      <c r="P143" s="409">
        <f ca="1">INDIRECT("'RUNSTATS_VMTAQ'!K139")</f>
        <v>4820.1424919999999</v>
      </c>
      <c r="Q143" s="409">
        <f ca="1">INDIRECT("'RUNSTATS_VMTAQ'!O139")</f>
        <v>3096.3970509999999</v>
      </c>
      <c r="R143" s="410">
        <f t="shared" ref="R143:R155" ca="1" si="55">+N143+O143+P143+Q143</f>
        <v>18089.927151</v>
      </c>
    </row>
    <row r="144" spans="1:18" x14ac:dyDescent="0.2">
      <c r="A144" s="113" t="str">
        <f ca="1">INDIRECT("'RUNSTATS_VMTCNTY'!B140")</f>
        <v>91PR</v>
      </c>
      <c r="B144" s="123" t="s">
        <v>83</v>
      </c>
      <c r="C144" s="418">
        <f ca="1">INDIRECT("'RUNSTATS_VMTAQ'!E140")</f>
        <v>6.1725510000000003</v>
      </c>
      <c r="D144" s="412">
        <f t="shared" ca="1" si="49"/>
        <v>126537.018113</v>
      </c>
      <c r="E144" s="411">
        <f t="shared" ca="1" si="50"/>
        <v>38.902099368030434</v>
      </c>
      <c r="F144" s="412">
        <f ca="1">INDIRECT("'RUNSTATS_VMTAQ'!H140")</f>
        <v>32918.314103999997</v>
      </c>
      <c r="G144" s="411">
        <f t="shared" ca="1" si="51"/>
        <v>32.585525625458089</v>
      </c>
      <c r="H144" s="412">
        <f ca="1">INDIRECT("'RUNSTATS_VMTAQ'!L140")</f>
        <v>41695.761487000003</v>
      </c>
      <c r="I144" s="411">
        <f t="shared" ca="1" si="52"/>
        <v>52.085138291192813</v>
      </c>
      <c r="J144" s="412">
        <f ca="1">INDIRECT("'RUNSTATS_VMTAQ'!J140")</f>
        <v>33375.180673000003</v>
      </c>
      <c r="K144" s="411">
        <f t="shared" ca="1" si="53"/>
        <v>29.816051141200347</v>
      </c>
      <c r="L144" s="412">
        <f ca="1">INDIRECT("'RUNSTATS_VMTAQ'!N140")</f>
        <v>18547.761848999999</v>
      </c>
      <c r="M144" s="411">
        <f t="shared" ca="1" si="54"/>
        <v>57.496239095371052</v>
      </c>
      <c r="N144" s="412">
        <f ca="1">INDIRECT("'RUNSTATS_VMTAQ'!I140")</f>
        <v>1010.21277</v>
      </c>
      <c r="O144" s="50">
        <f ca="1">INDIRECT("'RUNSTATS_VMTAQ'!M140")</f>
        <v>800.53087800000003</v>
      </c>
      <c r="P144" s="50">
        <f ca="1">INDIRECT("'RUNSTATS_VMTAQ'!K140")</f>
        <v>1119.3695809999999</v>
      </c>
      <c r="Q144" s="50">
        <f ca="1">INDIRECT("'RUNSTATS_VMTAQ'!O140")</f>
        <v>322.59087099999999</v>
      </c>
      <c r="R144" s="413">
        <f t="shared" ca="1" si="55"/>
        <v>3252.7040999999999</v>
      </c>
    </row>
    <row r="145" spans="1:18" x14ac:dyDescent="0.2">
      <c r="A145" s="113" t="str">
        <f ca="1">INDIRECT("'RUNSTATS_VMTCNTY'!B141")</f>
        <v>91MR</v>
      </c>
      <c r="B145" s="123" t="s">
        <v>84</v>
      </c>
      <c r="C145" s="418">
        <f ca="1">INDIRECT("'RUNSTATS_VMTAQ'!E141")</f>
        <v>18.846917999999999</v>
      </c>
      <c r="D145" s="412">
        <f t="shared" ca="1" si="49"/>
        <v>351878.42026500002</v>
      </c>
      <c r="E145" s="411">
        <f t="shared" ca="1" si="50"/>
        <v>30.197018961465623</v>
      </c>
      <c r="F145" s="412">
        <f ca="1">INDIRECT("'RUNSTATS_VMTAQ'!H141")</f>
        <v>80030.880344999998</v>
      </c>
      <c r="G145" s="411">
        <f t="shared" ca="1" si="51"/>
        <v>28.695753810520674</v>
      </c>
      <c r="H145" s="412">
        <f ca="1">INDIRECT("'RUNSTATS_VMTAQ'!L141")</f>
        <v>115896.11889300001</v>
      </c>
      <c r="I145" s="411">
        <f t="shared" ca="1" si="52"/>
        <v>30.416449671142608</v>
      </c>
      <c r="J145" s="412">
        <f ca="1">INDIRECT("'RUNSTATS_VMTAQ'!J141")</f>
        <v>85347.484641000003</v>
      </c>
      <c r="K145" s="411">
        <f t="shared" ca="1" si="53"/>
        <v>25.588272486377683</v>
      </c>
      <c r="L145" s="412">
        <f ca="1">INDIRECT("'RUNSTATS_VMTAQ'!N141")</f>
        <v>70603.936386000001</v>
      </c>
      <c r="M145" s="411">
        <f t="shared" ca="1" si="54"/>
        <v>41.094580471074707</v>
      </c>
      <c r="N145" s="412">
        <f ca="1">INDIRECT("'RUNSTATS_VMTAQ'!I141")</f>
        <v>2788.9450430000002</v>
      </c>
      <c r="O145" s="50">
        <f ca="1">INDIRECT("'RUNSTATS_VMTAQ'!M141")</f>
        <v>3810.3105439999999</v>
      </c>
      <c r="P145" s="50">
        <f ca="1">INDIRECT("'RUNSTATS_VMTAQ'!K141")</f>
        <v>3335.414092</v>
      </c>
      <c r="Q145" s="50">
        <f ca="1">INDIRECT("'RUNSTATS_VMTAQ'!O141")</f>
        <v>1718.083883</v>
      </c>
      <c r="R145" s="413">
        <f t="shared" ca="1" si="55"/>
        <v>11652.753561999998</v>
      </c>
    </row>
    <row r="146" spans="1:18" x14ac:dyDescent="0.2">
      <c r="A146" s="21" t="str">
        <f ca="1">INDIRECT("'RUNSTATS_VMTCNTY'!B142")</f>
        <v>91CM</v>
      </c>
      <c r="B146" s="123" t="s">
        <v>85</v>
      </c>
      <c r="C146" s="418">
        <f ca="1">INDIRECT("'RUNSTATS_VMTAQ'!E142")</f>
        <v>45.808861</v>
      </c>
      <c r="D146" s="412">
        <f t="shared" ca="1" si="49"/>
        <v>346012.09395800001</v>
      </c>
      <c r="E146" s="411">
        <f t="shared" ca="1" si="50"/>
        <v>37.760614005436707</v>
      </c>
      <c r="F146" s="412">
        <f ca="1">INDIRECT("'RUNSTATS_VMTAQ'!H142")</f>
        <v>83614.892634999997</v>
      </c>
      <c r="G146" s="411">
        <f t="shared" ca="1" si="51"/>
        <v>35.993408385192559</v>
      </c>
      <c r="H146" s="412">
        <f ca="1">INDIRECT("'RUNSTATS_VMTAQ'!L142")</f>
        <v>113802.377871</v>
      </c>
      <c r="I146" s="411">
        <f t="shared" ca="1" si="52"/>
        <v>39.739508783302689</v>
      </c>
      <c r="J146" s="412">
        <f ca="1">INDIRECT("'RUNSTATS_VMTAQ'!J142")</f>
        <v>86405.211767000001</v>
      </c>
      <c r="K146" s="411">
        <f t="shared" ca="1" si="53"/>
        <v>32.639934882890763</v>
      </c>
      <c r="L146" s="412">
        <f ca="1">INDIRECT("'RUNSTATS_VMTAQ'!N142")</f>
        <v>62189.611685000003</v>
      </c>
      <c r="M146" s="411">
        <f t="shared" ca="1" si="54"/>
        <v>46.783267942268616</v>
      </c>
      <c r="N146" s="412">
        <f ca="1">INDIRECT("'RUNSTATS_VMTAQ'!I142")</f>
        <v>2323.0612599999999</v>
      </c>
      <c r="O146" s="50">
        <f ca="1">INDIRECT("'RUNSTATS_VMTAQ'!M142")</f>
        <v>2863.708721</v>
      </c>
      <c r="P146" s="50">
        <f ca="1">INDIRECT("'RUNSTATS_VMTAQ'!K142")</f>
        <v>2647.2237789999999</v>
      </c>
      <c r="Q146" s="50">
        <f ca="1">INDIRECT("'RUNSTATS_VMTAQ'!O142")</f>
        <v>1329.313116</v>
      </c>
      <c r="R146" s="413">
        <f t="shared" ca="1" si="55"/>
        <v>9163.3068759999987</v>
      </c>
    </row>
    <row r="147" spans="1:18" x14ac:dyDescent="0.2">
      <c r="A147" s="113" t="str">
        <f ca="1">INDIRECT("'RUNSTATS_VMTCNTY'!B143")</f>
        <v>91CR</v>
      </c>
      <c r="B147" s="123" t="s">
        <v>86</v>
      </c>
      <c r="C147" s="418">
        <f ca="1">INDIRECT("'RUNSTATS_VMTAQ'!E143")</f>
        <v>9.3947970000000005</v>
      </c>
      <c r="D147" s="412">
        <f t="shared" ca="1" si="49"/>
        <v>44184.014211000002</v>
      </c>
      <c r="E147" s="411">
        <f t="shared" ca="1" si="50"/>
        <v>14.960079791576524</v>
      </c>
      <c r="F147" s="412">
        <f ca="1">INDIRECT("'RUNSTATS_VMTAQ'!H143")</f>
        <v>10193.690074</v>
      </c>
      <c r="G147" s="411">
        <f t="shared" ca="1" si="51"/>
        <v>13.124335012670564</v>
      </c>
      <c r="H147" s="412">
        <f ca="1">INDIRECT("'RUNSTATS_VMTAQ'!L143")</f>
        <v>14885.616603</v>
      </c>
      <c r="I147" s="411">
        <f t="shared" ca="1" si="52"/>
        <v>15.86636004507433</v>
      </c>
      <c r="J147" s="412">
        <f ca="1">INDIRECT("'RUNSTATS_VMTAQ'!J143")</f>
        <v>10770.079089000001</v>
      </c>
      <c r="K147" s="411">
        <f t="shared" ca="1" si="53"/>
        <v>11.617374750993056</v>
      </c>
      <c r="L147" s="412">
        <f ca="1">INDIRECT("'RUNSTATS_VMTAQ'!N143")</f>
        <v>8334.6284450000003</v>
      </c>
      <c r="M147" s="411">
        <f t="shared" ca="1" si="54"/>
        <v>26.755922770187833</v>
      </c>
      <c r="N147" s="412">
        <f ca="1">INDIRECT("'RUNSTATS_VMTAQ'!I143")</f>
        <v>776.70145300000001</v>
      </c>
      <c r="O147" s="50">
        <f ca="1">INDIRECT("'RUNSTATS_VMTAQ'!M143")</f>
        <v>938.18724399999996</v>
      </c>
      <c r="P147" s="50">
        <f ca="1">INDIRECT("'RUNSTATS_VMTAQ'!K143")</f>
        <v>927.06651199999999</v>
      </c>
      <c r="Q147" s="50">
        <f ca="1">INDIRECT("'RUNSTATS_VMTAQ'!O143")</f>
        <v>311.50592399999999</v>
      </c>
      <c r="R147" s="413">
        <f t="shared" ca="1" si="55"/>
        <v>2953.4611329999998</v>
      </c>
    </row>
    <row r="148" spans="1:18" ht="13.5" thickBot="1" x14ac:dyDescent="0.25">
      <c r="A148" s="113"/>
      <c r="B148" s="125" t="s">
        <v>154</v>
      </c>
      <c r="C148" s="418"/>
      <c r="D148" s="412">
        <f ca="1">+F148+J148+H148+L148</f>
        <v>549047.90005900001</v>
      </c>
      <c r="E148" s="414">
        <f t="shared" ca="1" si="50"/>
        <v>26.832531970115742</v>
      </c>
      <c r="F148" s="412">
        <f ca="1">INDIRECT("'RUNSTATS_VMTAQ'!H144")</f>
        <v>117988.887632</v>
      </c>
      <c r="G148" s="414">
        <f t="shared" ca="1" si="51"/>
        <v>26.976124652612931</v>
      </c>
      <c r="H148" s="412">
        <f ca="1">INDIRECT("'RUNSTATS_VMTAQ'!L144")</f>
        <v>199381.11447199999</v>
      </c>
      <c r="I148" s="414">
        <f t="shared" ca="1" si="52"/>
        <v>26.657809359119671</v>
      </c>
      <c r="J148" s="412">
        <f ca="1">INDIRECT("'RUNSTATS_VMTAQ'!J144")</f>
        <v>130908.47271</v>
      </c>
      <c r="K148" s="414">
        <f t="shared" ca="1" si="53"/>
        <v>26.366583198441258</v>
      </c>
      <c r="L148" s="412">
        <f ca="1">INDIRECT("'RUNSTATS_VMTAQ'!N144")</f>
        <v>100769.42524500001</v>
      </c>
      <c r="M148" s="414">
        <f t="shared" ca="1" si="54"/>
        <v>27.653654617108913</v>
      </c>
      <c r="N148" s="412">
        <f ca="1">INDIRECT("'RUNSTATS_VMTAQ'!I144")</f>
        <v>4373.826454</v>
      </c>
      <c r="O148" s="50">
        <f ca="1">INDIRECT("'RUNSTATS_VMTAQ'!M144")</f>
        <v>7479.2760269999999</v>
      </c>
      <c r="P148" s="50">
        <f ca="1">INDIRECT("'RUNSTATS_VMTAQ'!K144")</f>
        <v>4964.9388289999997</v>
      </c>
      <c r="Q148" s="50">
        <f ca="1">INDIRECT("'RUNSTATS_VMTAQ'!O144")</f>
        <v>3643.9822020000001</v>
      </c>
      <c r="R148" s="417">
        <f t="shared" ca="1" si="55"/>
        <v>20462.023512</v>
      </c>
    </row>
    <row r="149" spans="1:18" x14ac:dyDescent="0.2">
      <c r="A149" s="113" t="str">
        <f ca="1">INDIRECT("'RUNSTATS_VMTCNTY'!B132")</f>
        <v>91IU</v>
      </c>
      <c r="B149" s="126" t="s">
        <v>77</v>
      </c>
      <c r="C149" s="429">
        <f ca="1">INDIRECT("'RUNSTATS_VMTAQ'!E132")</f>
        <v>18.493635000000001</v>
      </c>
      <c r="D149" s="408">
        <f t="shared" ca="1" si="49"/>
        <v>960937.12994999997</v>
      </c>
      <c r="E149" s="407">
        <f t="shared" ca="1" si="50"/>
        <v>58.84623298689101</v>
      </c>
      <c r="F149" s="408">
        <f ca="1">INDIRECT("'RUNSTATS_VMTAQ'!H132")</f>
        <v>243663.46098800001</v>
      </c>
      <c r="G149" s="407">
        <f t="shared" ca="1" si="51"/>
        <v>57.573569269496538</v>
      </c>
      <c r="H149" s="408">
        <f ca="1">INDIRECT("'RUNSTATS_VMTAQ'!L132")</f>
        <v>292906.14682199998</v>
      </c>
      <c r="I149" s="407">
        <f t="shared" ca="1" si="52"/>
        <v>60.531167626235167</v>
      </c>
      <c r="J149" s="408">
        <f ca="1">INDIRECT("'RUNSTATS_VMTAQ'!J132")</f>
        <v>244913.467217</v>
      </c>
      <c r="K149" s="407">
        <f t="shared" ca="1" si="53"/>
        <v>56.96801770209602</v>
      </c>
      <c r="L149" s="408">
        <f ca="1">INDIRECT("'RUNSTATS_VMTAQ'!N132")</f>
        <v>179454.05492299999</v>
      </c>
      <c r="M149" s="407">
        <f t="shared" ca="1" si="54"/>
        <v>60.639739227574729</v>
      </c>
      <c r="N149" s="408">
        <f ca="1">INDIRECT("'RUNSTATS_VMTAQ'!I132")</f>
        <v>4232.2104410000002</v>
      </c>
      <c r="O149" s="409">
        <f ca="1">INDIRECT("'RUNSTATS_VMTAQ'!M132")</f>
        <v>4838.931055</v>
      </c>
      <c r="P149" s="409">
        <f ca="1">INDIRECT("'RUNSTATS_VMTAQ'!K132")</f>
        <v>4299.1397120000001</v>
      </c>
      <c r="Q149" s="409">
        <f ca="1">INDIRECT("'RUNSTATS_VMTAQ'!O132")</f>
        <v>2959.347405</v>
      </c>
      <c r="R149" s="410">
        <f t="shared" ca="1" si="55"/>
        <v>16329.628613000001</v>
      </c>
    </row>
    <row r="150" spans="1:18" x14ac:dyDescent="0.2">
      <c r="A150" s="113" t="str">
        <f ca="1">INDIRECT("'RUNSTATS_VMTCNTY'!B133")</f>
        <v>91FU</v>
      </c>
      <c r="B150" s="123" t="s">
        <v>78</v>
      </c>
      <c r="C150" s="418">
        <f ca="1">INDIRECT("'RUNSTATS_VMTAQ'!E133")</f>
        <v>3.1399689999999998</v>
      </c>
      <c r="D150" s="412">
        <f t="shared" ca="1" si="49"/>
        <v>85087.162361999988</v>
      </c>
      <c r="E150" s="411">
        <f t="shared" ca="1" si="50"/>
        <v>45.399335732798207</v>
      </c>
      <c r="F150" s="412">
        <f ca="1">INDIRECT("'RUNSTATS_VMTAQ'!H133")</f>
        <v>19448.163057999998</v>
      </c>
      <c r="G150" s="411">
        <f t="shared" ca="1" si="51"/>
        <v>45.435177799421915</v>
      </c>
      <c r="H150" s="412">
        <f ca="1">INDIRECT("'RUNSTATS_VMTAQ'!L133")</f>
        <v>30261.886556000001</v>
      </c>
      <c r="I150" s="411">
        <f t="shared" ca="1" si="52"/>
        <v>45.689698995898596</v>
      </c>
      <c r="J150" s="412">
        <f ca="1">INDIRECT("'RUNSTATS_VMTAQ'!J133")</f>
        <v>21728.300606000001</v>
      </c>
      <c r="K150" s="411">
        <f t="shared" ca="1" si="53"/>
        <v>45.019534020082375</v>
      </c>
      <c r="L150" s="412">
        <f ca="1">INDIRECT("'RUNSTATS_VMTAQ'!N133")</f>
        <v>13648.812142000001</v>
      </c>
      <c r="M150" s="411">
        <f t="shared" ca="1" si="54"/>
        <v>45.318480702141514</v>
      </c>
      <c r="N150" s="412">
        <f ca="1">INDIRECT("'RUNSTATS_VMTAQ'!I133")</f>
        <v>428.04197099999999</v>
      </c>
      <c r="O150" s="50">
        <f ca="1">INDIRECT("'RUNSTATS_VMTAQ'!M133")</f>
        <v>662.33499500000005</v>
      </c>
      <c r="P150" s="50">
        <f ca="1">INDIRECT("'RUNSTATS_VMTAQ'!K133")</f>
        <v>482.641615</v>
      </c>
      <c r="Q150" s="50">
        <f ca="1">INDIRECT("'RUNSTATS_VMTAQ'!O133")</f>
        <v>301.17541299999999</v>
      </c>
      <c r="R150" s="413">
        <f t="shared" ca="1" si="55"/>
        <v>1874.193994</v>
      </c>
    </row>
    <row r="151" spans="1:18" x14ac:dyDescent="0.2">
      <c r="A151" s="113" t="str">
        <f ca="1">INDIRECT("'RUNSTATS_VMTCNTY'!B134")</f>
        <v>91PU</v>
      </c>
      <c r="B151" s="123" t="s">
        <v>79</v>
      </c>
      <c r="C151" s="418">
        <f ca="1">INDIRECT("'RUNSTATS_VMTAQ'!E134")</f>
        <v>53.345950999999999</v>
      </c>
      <c r="D151" s="412">
        <f t="shared" ca="1" si="49"/>
        <v>1032507.38354</v>
      </c>
      <c r="E151" s="411">
        <f t="shared" ca="1" si="50"/>
        <v>29.924766127306015</v>
      </c>
      <c r="F151" s="412">
        <f ca="1">INDIRECT("'RUNSTATS_VMTAQ'!H134")</f>
        <v>227518.70301500001</v>
      </c>
      <c r="G151" s="411">
        <f t="shared" ca="1" si="51"/>
        <v>27.93574915261744</v>
      </c>
      <c r="H151" s="412">
        <f ca="1">INDIRECT("'RUNSTATS_VMTAQ'!L134")</f>
        <v>353803.17861800001</v>
      </c>
      <c r="I151" s="411">
        <f t="shared" ca="1" si="52"/>
        <v>31.165686794271782</v>
      </c>
      <c r="J151" s="412">
        <f ca="1">INDIRECT("'RUNSTATS_VMTAQ'!J134")</f>
        <v>244128.544918</v>
      </c>
      <c r="K151" s="411">
        <f t="shared" ca="1" si="53"/>
        <v>25.252324805556349</v>
      </c>
      <c r="L151" s="412">
        <f ca="1">INDIRECT("'RUNSTATS_VMTAQ'!N134")</f>
        <v>207056.956989</v>
      </c>
      <c r="M151" s="411">
        <f t="shared" ca="1" si="54"/>
        <v>38.780621910588103</v>
      </c>
      <c r="N151" s="412">
        <f ca="1">INDIRECT("'RUNSTATS_VMTAQ'!I134")</f>
        <v>8144.3566010000004</v>
      </c>
      <c r="O151" s="50">
        <f ca="1">INDIRECT("'RUNSTATS_VMTAQ'!M134")</f>
        <v>11352.33056</v>
      </c>
      <c r="P151" s="50">
        <f ca="1">INDIRECT("'RUNSTATS_VMTAQ'!K134")</f>
        <v>9667.5671170000005</v>
      </c>
      <c r="Q151" s="50">
        <f ca="1">INDIRECT("'RUNSTATS_VMTAQ'!O134")</f>
        <v>5339.1860880000004</v>
      </c>
      <c r="R151" s="413">
        <f t="shared" ca="1" si="55"/>
        <v>34503.440366000003</v>
      </c>
    </row>
    <row r="152" spans="1:18" x14ac:dyDescent="0.2">
      <c r="A152" s="21" t="str">
        <f ca="1">INDIRECT("'RUNSTATS_VMTCNTY'!B135")</f>
        <v>91MU</v>
      </c>
      <c r="B152" s="123" t="s">
        <v>80</v>
      </c>
      <c r="C152" s="418">
        <f ca="1">INDIRECT("'RUNSTATS_VMTAQ'!E135")</f>
        <v>82.393401999999995</v>
      </c>
      <c r="D152" s="412">
        <f t="shared" ca="1" si="49"/>
        <v>789533.36537200015</v>
      </c>
      <c r="E152" s="411">
        <f t="shared" ca="1" si="50"/>
        <v>27.971620654647278</v>
      </c>
      <c r="F152" s="412">
        <f ca="1">INDIRECT("'RUNSTATS_VMTAQ'!H135")</f>
        <v>173637.84251799999</v>
      </c>
      <c r="G152" s="411">
        <f t="shared" ca="1" si="51"/>
        <v>26.860741486715337</v>
      </c>
      <c r="H152" s="412">
        <f ca="1">INDIRECT("'RUNSTATS_VMTAQ'!L135")</f>
        <v>272713.23218400002</v>
      </c>
      <c r="I152" s="411">
        <f t="shared" ca="1" si="52"/>
        <v>27.779328606450004</v>
      </c>
      <c r="J152" s="412">
        <f ca="1">INDIRECT("'RUNSTATS_VMTAQ'!J135")</f>
        <v>191603.55667200001</v>
      </c>
      <c r="K152" s="411">
        <f t="shared" ca="1" si="53"/>
        <v>24.712380291900249</v>
      </c>
      <c r="L152" s="412">
        <f ca="1">INDIRECT("'RUNSTATS_VMTAQ'!N135")</f>
        <v>151578.73399800001</v>
      </c>
      <c r="M152" s="411">
        <f t="shared" ca="1" si="54"/>
        <v>36.164354051191118</v>
      </c>
      <c r="N152" s="412">
        <f ca="1">INDIRECT("'RUNSTATS_VMTAQ'!I135")</f>
        <v>6464.3726459999998</v>
      </c>
      <c r="O152" s="50">
        <f ca="1">INDIRECT("'RUNSTATS_VMTAQ'!M135")</f>
        <v>9817.1282699999992</v>
      </c>
      <c r="P152" s="50">
        <f ca="1">INDIRECT("'RUNSTATS_VMTAQ'!K135")</f>
        <v>7753.3428350000004</v>
      </c>
      <c r="Q152" s="50">
        <f ca="1">INDIRECT("'RUNSTATS_VMTAQ'!O135")</f>
        <v>4191.38508</v>
      </c>
      <c r="R152" s="413">
        <f t="shared" ca="1" si="55"/>
        <v>28226.228831</v>
      </c>
    </row>
    <row r="153" spans="1:18" x14ac:dyDescent="0.2">
      <c r="A153" s="113" t="str">
        <f ca="1">INDIRECT("'RUNSTATS_VMTCNTY'!B136")</f>
        <v>91CU</v>
      </c>
      <c r="B153" s="123" t="s">
        <v>81</v>
      </c>
      <c r="C153" s="418">
        <f ca="1">INDIRECT("'RUNSTATS_VMTAQ'!E136")</f>
        <v>66.105796999999995</v>
      </c>
      <c r="D153" s="412">
        <f t="shared" ca="1" si="49"/>
        <v>367980.99274100002</v>
      </c>
      <c r="E153" s="411">
        <f t="shared" ca="1" si="50"/>
        <v>22.730978727469733</v>
      </c>
      <c r="F153" s="412">
        <f ca="1">INDIRECT("'RUNSTATS_VMTAQ'!H136")</f>
        <v>81620.425099999993</v>
      </c>
      <c r="G153" s="411">
        <f t="shared" ca="1" si="51"/>
        <v>21.506655433846291</v>
      </c>
      <c r="H153" s="412">
        <f ca="1">INDIRECT("'RUNSTATS_VMTAQ'!L136")</f>
        <v>132143.280933</v>
      </c>
      <c r="I153" s="411">
        <f t="shared" ca="1" si="52"/>
        <v>22.349601791840296</v>
      </c>
      <c r="J153" s="412">
        <f ca="1">INDIRECT("'RUNSTATS_VMTAQ'!J136")</f>
        <v>90609.167625999995</v>
      </c>
      <c r="K153" s="411">
        <f t="shared" ca="1" si="53"/>
        <v>19.678673431832078</v>
      </c>
      <c r="L153" s="412">
        <f ca="1">INDIRECT("'RUNSTATS_VMTAQ'!N136")</f>
        <v>63608.119081999997</v>
      </c>
      <c r="M153" s="411">
        <f t="shared" ca="1" si="54"/>
        <v>33.898861031684845</v>
      </c>
      <c r="N153" s="412">
        <f ca="1">INDIRECT("'RUNSTATS_VMTAQ'!I136")</f>
        <v>3795.1240419999999</v>
      </c>
      <c r="O153" s="50">
        <f ca="1">INDIRECT("'RUNSTATS_VMTAQ'!M136")</f>
        <v>5912.5563920000004</v>
      </c>
      <c r="P153" s="50">
        <f ca="1">INDIRECT("'RUNSTATS_VMTAQ'!K136")</f>
        <v>4604.4347420000004</v>
      </c>
      <c r="Q153" s="50">
        <f ca="1">INDIRECT("'RUNSTATS_VMTAQ'!O136")</f>
        <v>1876.408739</v>
      </c>
      <c r="R153" s="413">
        <f t="shared" ca="1" si="55"/>
        <v>16188.523915</v>
      </c>
    </row>
    <row r="154" spans="1:18" x14ac:dyDescent="0.2">
      <c r="A154" s="113"/>
      <c r="B154" s="127" t="s">
        <v>155</v>
      </c>
      <c r="C154" s="431"/>
      <c r="D154" s="412">
        <f ca="1">+F154+J154+H154+L154</f>
        <v>779808.28217300004</v>
      </c>
      <c r="E154" s="419">
        <f t="shared" ca="1" si="50"/>
        <v>24.174820430593122</v>
      </c>
      <c r="F154" s="412">
        <f ca="1">INDIRECT("'RUNSTATS_VMTAQ'!H137")</f>
        <v>157196.42858599999</v>
      </c>
      <c r="G154" s="419">
        <f t="shared" ca="1" si="51"/>
        <v>24.092929833024584</v>
      </c>
      <c r="H154" s="412">
        <f ca="1">INDIRECT("'RUNSTATS_VMTAQ'!L137")</f>
        <v>297619.79443000001</v>
      </c>
      <c r="I154" s="419">
        <f t="shared" ca="1" si="52"/>
        <v>24.114408445882333</v>
      </c>
      <c r="J154" s="412">
        <f ca="1">INDIRECT("'RUNSTATS_VMTAQ'!J137")</f>
        <v>179879.95025600001</v>
      </c>
      <c r="K154" s="419">
        <f t="shared" ca="1" si="53"/>
        <v>23.789697531257247</v>
      </c>
      <c r="L154" s="412">
        <f ca="1">INDIRECT("'RUNSTATS_VMTAQ'!N137")</f>
        <v>145112.108901</v>
      </c>
      <c r="M154" s="419">
        <f t="shared" ca="1" si="54"/>
        <v>24.89394293567452</v>
      </c>
      <c r="N154" s="412">
        <f ca="1">INDIRECT("'RUNSTATS_VMTAQ'!I137")</f>
        <v>6524.5874899999999</v>
      </c>
      <c r="O154" s="50">
        <f ca="1">INDIRECT("'RUNSTATS_VMTAQ'!M137")</f>
        <v>12341.990271000001</v>
      </c>
      <c r="P154" s="50">
        <f ca="1">INDIRECT("'RUNSTATS_VMTAQ'!K137")</f>
        <v>7561.2541950000004</v>
      </c>
      <c r="Q154" s="50">
        <f ca="1">INDIRECT("'RUNSTATS_VMTAQ'!O137")</f>
        <v>5829.2135269999999</v>
      </c>
      <c r="R154" s="413">
        <f ca="1">+N154+O154+P154+Q154</f>
        <v>32257.045483000002</v>
      </c>
    </row>
    <row r="155" spans="1:18" ht="13.5" thickBot="1" x14ac:dyDescent="0.25">
      <c r="A155" s="21" t="str">
        <f ca="1">INDIRECT("'RUNSTATS_VMTCNTY'!B138")</f>
        <v>91HO</v>
      </c>
      <c r="B155" s="123" t="s">
        <v>21</v>
      </c>
      <c r="C155" s="418">
        <f ca="1">INDIRECT("'RUNSTATS_VMTAQ'!E138")</f>
        <v>0</v>
      </c>
      <c r="D155" s="420">
        <f t="shared" ca="1" si="49"/>
        <v>0</v>
      </c>
      <c r="E155" s="421">
        <f t="shared" ca="1" si="50"/>
        <v>0</v>
      </c>
      <c r="F155" s="420">
        <f ca="1">INDIRECT("'RUNSTATS_VMTAQ'!H138")</f>
        <v>0</v>
      </c>
      <c r="G155" s="421">
        <f t="shared" ca="1" si="51"/>
        <v>0</v>
      </c>
      <c r="H155" s="420">
        <f ca="1">INDIRECT("'RUNSTATS_VMTAQ'!L138")</f>
        <v>0</v>
      </c>
      <c r="I155" s="421">
        <f t="shared" ca="1" si="52"/>
        <v>0</v>
      </c>
      <c r="J155" s="420">
        <f ca="1">INDIRECT("'RUNSTATS_VMTAQ'!J138")</f>
        <v>0</v>
      </c>
      <c r="K155" s="421">
        <f t="shared" ca="1" si="53"/>
        <v>0</v>
      </c>
      <c r="L155" s="420">
        <f ca="1">INDIRECT("'RUNSTATS_VMTAQ'!N138")</f>
        <v>0</v>
      </c>
      <c r="M155" s="422">
        <f t="shared" ca="1" si="54"/>
        <v>0</v>
      </c>
      <c r="N155" s="423">
        <f ca="1">INDIRECT("'RUNSTATS_VMTAQ'!I138")</f>
        <v>0</v>
      </c>
      <c r="O155" s="424">
        <f ca="1">INDIRECT("'RUNSTATS_VMTAQ'!M138")</f>
        <v>0</v>
      </c>
      <c r="P155" s="424">
        <f ca="1">INDIRECT("'RUNSTATS_VMTAQ'!K138")</f>
        <v>0</v>
      </c>
      <c r="Q155" s="424">
        <f ca="1">INDIRECT("'RUNSTATS_VMTAQ'!O138")</f>
        <v>0</v>
      </c>
      <c r="R155" s="425">
        <f t="shared" ca="1" si="55"/>
        <v>0</v>
      </c>
    </row>
    <row r="156" spans="1:18" x14ac:dyDescent="0.2">
      <c r="B156" s="126" t="s">
        <v>41</v>
      </c>
      <c r="C156" s="429">
        <f ca="1">SUM(C143:C148)</f>
        <v>105.10696599999999</v>
      </c>
      <c r="D156" s="408">
        <f ca="1">SUM(D143:D148)</f>
        <v>2524968.3304150002</v>
      </c>
      <c r="E156" s="407">
        <f t="shared" ca="1" si="50"/>
        <v>38.505528724511215</v>
      </c>
      <c r="F156" s="408">
        <f ca="1">SUM(F143:F148)</f>
        <v>609555.40801499994</v>
      </c>
      <c r="G156" s="407">
        <f t="shared" ca="1" si="51"/>
        <v>37.952236219993857</v>
      </c>
      <c r="H156" s="408">
        <f ca="1">SUM(H143:H148)</f>
        <v>828592.22407700005</v>
      </c>
      <c r="I156" s="407">
        <f t="shared" ca="1" si="52"/>
        <v>38.943042773567676</v>
      </c>
      <c r="J156" s="408">
        <f ca="1">SUM(J143:J148)</f>
        <v>628781.75708500005</v>
      </c>
      <c r="K156" s="407">
        <f t="shared" ca="1" si="53"/>
        <v>35.296748401786488</v>
      </c>
      <c r="L156" s="408">
        <f ca="1">SUM(L143:L148)</f>
        <v>458038.941238</v>
      </c>
      <c r="M156" s="407">
        <f t="shared" ca="1" si="54"/>
        <v>43.949771713046275</v>
      </c>
      <c r="N156" s="408">
        <f ca="1">SUM(N143:N148)</f>
        <v>16061.119678999999</v>
      </c>
      <c r="O156" s="409">
        <f ca="1">SUM(O143:O148)</f>
        <v>21277.028323000002</v>
      </c>
      <c r="P156" s="409">
        <f ca="1">SUM(P143:P148)</f>
        <v>17814.155285000001</v>
      </c>
      <c r="Q156" s="409">
        <f ca="1">SUM(Q143:Q148)</f>
        <v>10421.873047000001</v>
      </c>
      <c r="R156" s="410">
        <f ca="1">SUM(R143:R148)</f>
        <v>65574.176333999989</v>
      </c>
    </row>
    <row r="157" spans="1:18" ht="13.5" thickBot="1" x14ac:dyDescent="0.25">
      <c r="B157" s="125" t="s">
        <v>40</v>
      </c>
      <c r="C157" s="414">
        <f ca="1">SUM(C149:C155)</f>
        <v>223.47875399999998</v>
      </c>
      <c r="D157" s="415">
        <f ca="1">SUM(D149:D155)</f>
        <v>4015854.3161380002</v>
      </c>
      <c r="E157" s="414">
        <f t="shared" ca="1" si="50"/>
        <v>31.039445477719397</v>
      </c>
      <c r="F157" s="415">
        <f ca="1">SUM(F149:F155)</f>
        <v>903085.02326499997</v>
      </c>
      <c r="G157" s="414">
        <f t="shared" ca="1" si="51"/>
        <v>30.521287893163581</v>
      </c>
      <c r="H157" s="415">
        <f ca="1">SUM(H149:H155)</f>
        <v>1379447.519543</v>
      </c>
      <c r="I157" s="414">
        <f t="shared" ca="1" si="52"/>
        <v>30.705379670831118</v>
      </c>
      <c r="J157" s="415">
        <f ca="1">SUM(J149:J155)</f>
        <v>972862.987295</v>
      </c>
      <c r="K157" s="414">
        <f t="shared" ca="1" si="53"/>
        <v>28.306919941548166</v>
      </c>
      <c r="L157" s="415">
        <f ca="1">SUM(L149:L155)</f>
        <v>760458.786035</v>
      </c>
      <c r="M157" s="414">
        <f t="shared" ca="1" si="54"/>
        <v>37.101493560501289</v>
      </c>
      <c r="N157" s="415">
        <f ca="1">SUM(N149:N155)</f>
        <v>29588.693190999998</v>
      </c>
      <c r="O157" s="416">
        <f ca="1">SUM(O149:O155)</f>
        <v>44925.271543000003</v>
      </c>
      <c r="P157" s="416">
        <f ca="1">SUM(P149:P155)</f>
        <v>34368.380216000005</v>
      </c>
      <c r="Q157" s="416">
        <f ca="1">SUM(Q149:Q155)</f>
        <v>20496.716251999998</v>
      </c>
      <c r="R157" s="417">
        <f ca="1">SUM(R149:R155)</f>
        <v>129379.06120200001</v>
      </c>
    </row>
    <row r="158" spans="1:18" ht="13.5" thickBot="1" x14ac:dyDescent="0.25">
      <c r="B158" s="128" t="s">
        <v>42</v>
      </c>
      <c r="C158" s="426">
        <f ca="1">+C157+C156</f>
        <v>328.58571999999998</v>
      </c>
      <c r="D158" s="427">
        <f ca="1">+D157+D156</f>
        <v>6540822.6465530004</v>
      </c>
      <c r="E158" s="426">
        <f t="shared" ca="1" si="50"/>
        <v>33.550725954705804</v>
      </c>
      <c r="F158" s="427">
        <f ca="1">+F157+F156</f>
        <v>1512640.4312799999</v>
      </c>
      <c r="G158" s="426">
        <f t="shared" ca="1" si="51"/>
        <v>33.135742211860681</v>
      </c>
      <c r="H158" s="427">
        <f ca="1">+H157+H156</f>
        <v>2208039.7436199998</v>
      </c>
      <c r="I158" s="426">
        <f t="shared" ca="1" si="52"/>
        <v>33.352915957440914</v>
      </c>
      <c r="J158" s="427">
        <f ca="1">+J157+J156</f>
        <v>1601644.74438</v>
      </c>
      <c r="K158" s="426">
        <f t="shared" ca="1" si="53"/>
        <v>30.693118473503588</v>
      </c>
      <c r="L158" s="427">
        <f ca="1">+L157+L156</f>
        <v>1218497.7272729999</v>
      </c>
      <c r="M158" s="426">
        <f t="shared" ca="1" si="54"/>
        <v>39.409874606161601</v>
      </c>
      <c r="N158" s="298">
        <f ca="1">+N157+N156</f>
        <v>45649.812869999994</v>
      </c>
      <c r="O158" s="298">
        <f ca="1">+O157+O156</f>
        <v>66202.299866000001</v>
      </c>
      <c r="P158" s="298">
        <f ca="1">+P157+P156</f>
        <v>52182.535501000006</v>
      </c>
      <c r="Q158" s="298">
        <f ca="1">+Q157+Q156</f>
        <v>30918.589298999999</v>
      </c>
      <c r="R158" s="428">
        <f ca="1">+R157+R156</f>
        <v>194953.237536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5">
        <f ca="1">+C3+C23+C43+C63+C83+C103+C123</f>
        <v>10.758600000000001</v>
      </c>
      <c r="D163" s="406">
        <f ca="1">+D3+D23+D43+D63+D83+D103+D123</f>
        <v>338156.17768399999</v>
      </c>
      <c r="E163" s="407">
        <f t="shared" ref="E163:E178" ca="1" si="56">IF(R163&gt;0,D163/(R163),0)</f>
        <v>61.339042824221252</v>
      </c>
      <c r="F163" s="406">
        <f t="shared" ref="F163:F175" ca="1" si="57">+F3+F23+F43+F63+F83+F103+F123</f>
        <v>90630.564241</v>
      </c>
      <c r="G163" s="407">
        <f t="shared" ref="G163:G178" ca="1" si="58">IF(N163&gt;0,F163/(N163),0)</f>
        <v>57.799687540903328</v>
      </c>
      <c r="H163" s="406">
        <f t="shared" ref="H163:H175" ca="1" si="59">+H3+H23+H43+H63+H83+H103+H123</f>
        <v>95965.736860999998</v>
      </c>
      <c r="I163" s="407">
        <f t="shared" ref="I163:I178" ca="1" si="60">IF(O163&gt;0,H163/(O163),0)</f>
        <v>64.62331297209218</v>
      </c>
      <c r="J163" s="406">
        <f t="shared" ref="J163:J175" ca="1" si="61">+J3+J23+J43+J63+J83+J103+J123</f>
        <v>88311.261215000006</v>
      </c>
      <c r="K163" s="407">
        <f t="shared" ref="K163:K178" ca="1" si="62">IF(P163&gt;0,J163/(P163),0)</f>
        <v>59.524385113289405</v>
      </c>
      <c r="L163" s="406">
        <f t="shared" ref="L163:L175" ca="1" si="63">+L3+L23+L43+L63+L83+L103+L123</f>
        <v>63248.615367000006</v>
      </c>
      <c r="M163" s="407">
        <f t="shared" ref="M163:M178" ca="1" si="64">IF(Q163&gt;0,L163/(Q163),0)</f>
        <v>64.785669963663665</v>
      </c>
      <c r="N163" s="408">
        <f t="shared" ref="N163:R175" ca="1" si="65">+N3+N23+N43+N63+N83+N103+N123</f>
        <v>1568.0113179999998</v>
      </c>
      <c r="O163" s="409">
        <f t="shared" ca="1" si="65"/>
        <v>1485.001812</v>
      </c>
      <c r="P163" s="409">
        <f t="shared" ca="1" si="65"/>
        <v>1483.614842</v>
      </c>
      <c r="Q163" s="409">
        <f t="shared" ca="1" si="65"/>
        <v>976.27477500000009</v>
      </c>
      <c r="R163" s="410">
        <f t="shared" ca="1" si="65"/>
        <v>5512.9027470000001</v>
      </c>
    </row>
    <row r="164" spans="1:18" x14ac:dyDescent="0.2">
      <c r="A164" s="113"/>
      <c r="B164" s="123" t="s">
        <v>83</v>
      </c>
      <c r="C164" s="411">
        <f t="shared" ref="C164:D175" ca="1" si="66">+C4+C24+C44+C64+C84+C104+C124</f>
        <v>99.588671000000005</v>
      </c>
      <c r="D164" s="412">
        <f t="shared" ca="1" si="66"/>
        <v>1342488.5287179998</v>
      </c>
      <c r="E164" s="411">
        <f t="shared" ca="1" si="56"/>
        <v>50.785983278098378</v>
      </c>
      <c r="F164" s="412">
        <f t="shared" ca="1" si="57"/>
        <v>352301.97210300004</v>
      </c>
      <c r="G164" s="411">
        <f t="shared" ca="1" si="58"/>
        <v>47.789234672043101</v>
      </c>
      <c r="H164" s="412">
        <f t="shared" ca="1" si="59"/>
        <v>406225.66794999997</v>
      </c>
      <c r="I164" s="411">
        <f t="shared" ca="1" si="60"/>
        <v>54.150869810164721</v>
      </c>
      <c r="J164" s="412">
        <f t="shared" ca="1" si="61"/>
        <v>331594.29636600002</v>
      </c>
      <c r="K164" s="411">
        <f t="shared" ca="1" si="62"/>
        <v>46.14473133103143</v>
      </c>
      <c r="L164" s="412">
        <f t="shared" ca="1" si="63"/>
        <v>252366.59229900001</v>
      </c>
      <c r="M164" s="411">
        <f t="shared" ca="1" si="64"/>
        <v>57.689883957477441</v>
      </c>
      <c r="N164" s="412">
        <f t="shared" ca="1" si="65"/>
        <v>7371.994436</v>
      </c>
      <c r="O164" s="50">
        <f t="shared" ca="1" si="65"/>
        <v>7501.7385570000006</v>
      </c>
      <c r="P164" s="50">
        <f t="shared" ca="1" si="65"/>
        <v>7185.9622280000003</v>
      </c>
      <c r="Q164" s="50">
        <f t="shared" ca="1" si="65"/>
        <v>4374.538047</v>
      </c>
      <c r="R164" s="413">
        <f t="shared" ca="1" si="65"/>
        <v>26434.233268</v>
      </c>
    </row>
    <row r="165" spans="1:18" x14ac:dyDescent="0.2">
      <c r="A165" s="113"/>
      <c r="B165" s="123" t="s">
        <v>84</v>
      </c>
      <c r="C165" s="411">
        <f t="shared" ca="1" si="66"/>
        <v>115.13762299999999</v>
      </c>
      <c r="D165" s="412">
        <f t="shared" ca="1" si="66"/>
        <v>1464802.7474649998</v>
      </c>
      <c r="E165" s="411">
        <f t="shared" ca="1" si="56"/>
        <v>41.694638774641128</v>
      </c>
      <c r="F165" s="412">
        <f t="shared" ca="1" si="57"/>
        <v>351182.53316500003</v>
      </c>
      <c r="G165" s="411">
        <f t="shared" ca="1" si="58"/>
        <v>40.124654229188955</v>
      </c>
      <c r="H165" s="412">
        <f t="shared" ca="1" si="59"/>
        <v>454079.42028799996</v>
      </c>
      <c r="I165" s="411">
        <f t="shared" ca="1" si="60"/>
        <v>41.273547220061552</v>
      </c>
      <c r="J165" s="412">
        <f t="shared" ca="1" si="61"/>
        <v>365078.89491899998</v>
      </c>
      <c r="K165" s="411">
        <f t="shared" ca="1" si="62"/>
        <v>38.915391096024976</v>
      </c>
      <c r="L165" s="412">
        <f t="shared" ca="1" si="63"/>
        <v>294461.89909299999</v>
      </c>
      <c r="M165" s="411">
        <f t="shared" ca="1" si="64"/>
        <v>49.106959649944194</v>
      </c>
      <c r="N165" s="412">
        <f t="shared" ca="1" si="65"/>
        <v>8752.2880860000005</v>
      </c>
      <c r="O165" s="50">
        <f t="shared" ca="1" si="65"/>
        <v>11001.705714</v>
      </c>
      <c r="P165" s="50">
        <f t="shared" ca="1" si="65"/>
        <v>9381.3497599999992</v>
      </c>
      <c r="Q165" s="50">
        <f t="shared" ca="1" si="65"/>
        <v>5996.337407</v>
      </c>
      <c r="R165" s="413">
        <f t="shared" ca="1" si="65"/>
        <v>35131.680967</v>
      </c>
    </row>
    <row r="166" spans="1:18" x14ac:dyDescent="0.2">
      <c r="A166" s="113"/>
      <c r="B166" s="123" t="s">
        <v>85</v>
      </c>
      <c r="C166" s="411">
        <f t="shared" ca="1" si="66"/>
        <v>426.53050500000001</v>
      </c>
      <c r="D166" s="412">
        <f t="shared" ca="1" si="66"/>
        <v>2706786.6199739994</v>
      </c>
      <c r="E166" s="411">
        <f t="shared" ca="1" si="56"/>
        <v>47.154769385667883</v>
      </c>
      <c r="F166" s="412">
        <f t="shared" ca="1" si="57"/>
        <v>678666.28103800002</v>
      </c>
      <c r="G166" s="411">
        <f t="shared" ca="1" si="58"/>
        <v>45.941567088487936</v>
      </c>
      <c r="H166" s="412">
        <f t="shared" ca="1" si="59"/>
        <v>823358.265595</v>
      </c>
      <c r="I166" s="411">
        <f t="shared" ca="1" si="60"/>
        <v>48.441110825655699</v>
      </c>
      <c r="J166" s="412">
        <f t="shared" ca="1" si="61"/>
        <v>710041.18225200009</v>
      </c>
      <c r="K166" s="411">
        <f t="shared" ca="1" si="62"/>
        <v>44.013995990777218</v>
      </c>
      <c r="L166" s="412">
        <f t="shared" ca="1" si="63"/>
        <v>494720.89108899998</v>
      </c>
      <c r="M166" s="411">
        <f t="shared" ca="1" si="64"/>
        <v>52.072944357767206</v>
      </c>
      <c r="N166" s="412">
        <f t="shared" ca="1" si="65"/>
        <v>14772.379874000002</v>
      </c>
      <c r="O166" s="50">
        <f t="shared" ca="1" si="65"/>
        <v>16997.097126000001</v>
      </c>
      <c r="P166" s="50">
        <f t="shared" ca="1" si="65"/>
        <v>16132.168104</v>
      </c>
      <c r="Q166" s="50">
        <f t="shared" ca="1" si="65"/>
        <v>9500.5361649999995</v>
      </c>
      <c r="R166" s="413">
        <f t="shared" ca="1" si="65"/>
        <v>57402.181269000001</v>
      </c>
    </row>
    <row r="167" spans="1:18" x14ac:dyDescent="0.2">
      <c r="A167" s="113"/>
      <c r="B167" s="123" t="s">
        <v>86</v>
      </c>
      <c r="C167" s="411">
        <f ca="1">+C7+C27+C47+C67+C87+C107+C127</f>
        <v>442.79466400000001</v>
      </c>
      <c r="D167" s="412">
        <f t="shared" ca="1" si="66"/>
        <v>1841691.7640859999</v>
      </c>
      <c r="E167" s="411">
        <f t="shared" ca="1" si="56"/>
        <v>43.67013256456454</v>
      </c>
      <c r="F167" s="412">
        <f t="shared" ca="1" si="57"/>
        <v>439350.94868099998</v>
      </c>
      <c r="G167" s="411">
        <f t="shared" ca="1" si="58"/>
        <v>41.006745412025026</v>
      </c>
      <c r="H167" s="412">
        <f t="shared" ca="1" si="59"/>
        <v>564719.26448499993</v>
      </c>
      <c r="I167" s="411">
        <f t="shared" ca="1" si="60"/>
        <v>43.858950942120849</v>
      </c>
      <c r="J167" s="412">
        <f t="shared" ca="1" si="61"/>
        <v>495468.49799099995</v>
      </c>
      <c r="K167" s="411">
        <f t="shared" ca="1" si="62"/>
        <v>40.110218856258136</v>
      </c>
      <c r="L167" s="412">
        <f t="shared" ca="1" si="63"/>
        <v>342153.052929</v>
      </c>
      <c r="M167" s="411">
        <f t="shared" ca="1" si="64"/>
        <v>54.918411528023128</v>
      </c>
      <c r="N167" s="412">
        <f t="shared" ca="1" si="65"/>
        <v>10714.114087</v>
      </c>
      <c r="O167" s="50">
        <f t="shared" ca="1" si="65"/>
        <v>12875.804194</v>
      </c>
      <c r="P167" s="50">
        <f t="shared" ca="1" si="65"/>
        <v>12352.675007</v>
      </c>
      <c r="Q167" s="50">
        <f t="shared" ca="1" si="65"/>
        <v>6230.2066539999996</v>
      </c>
      <c r="R167" s="413">
        <f t="shared" ca="1" si="65"/>
        <v>42172.799942000005</v>
      </c>
    </row>
    <row r="168" spans="1:18" ht="13.5" thickBot="1" x14ac:dyDescent="0.25">
      <c r="B168" s="125" t="s">
        <v>50</v>
      </c>
      <c r="C168" s="411"/>
      <c r="D168" s="412">
        <f t="shared" ca="1" si="66"/>
        <v>3848760.9369529998</v>
      </c>
      <c r="E168" s="414">
        <f t="shared" ca="1" si="56"/>
        <v>28.971952449966594</v>
      </c>
      <c r="F168" s="412">
        <f t="shared" ca="1" si="57"/>
        <v>893847.435283</v>
      </c>
      <c r="G168" s="414">
        <f t="shared" ca="1" si="58"/>
        <v>30.326767229834068</v>
      </c>
      <c r="H168" s="412">
        <f t="shared" ca="1" si="59"/>
        <v>1313005.298435</v>
      </c>
      <c r="I168" s="414">
        <f t="shared" ca="1" si="60"/>
        <v>28.410032814961234</v>
      </c>
      <c r="J168" s="412">
        <f t="shared" ca="1" si="61"/>
        <v>978364.12410499994</v>
      </c>
      <c r="K168" s="414">
        <f t="shared" ca="1" si="62"/>
        <v>29.328767912535969</v>
      </c>
      <c r="L168" s="412">
        <f t="shared" ca="1" si="63"/>
        <v>663544.07912999997</v>
      </c>
      <c r="M168" s="414">
        <f t="shared" ca="1" si="64"/>
        <v>27.885007051462591</v>
      </c>
      <c r="N168" s="415">
        <f t="shared" ca="1" si="65"/>
        <v>29473.877927999998</v>
      </c>
      <c r="O168" s="416">
        <f t="shared" ca="1" si="65"/>
        <v>46216.254201000003</v>
      </c>
      <c r="P168" s="416">
        <f t="shared" ca="1" si="65"/>
        <v>33358.514309999999</v>
      </c>
      <c r="Q168" s="416">
        <f t="shared" ca="1" si="65"/>
        <v>23795.729293</v>
      </c>
      <c r="R168" s="417">
        <f t="shared" ca="1" si="65"/>
        <v>132844.37573199999</v>
      </c>
    </row>
    <row r="169" spans="1:18" x14ac:dyDescent="0.2">
      <c r="A169" s="113"/>
      <c r="B169" s="126" t="s">
        <v>77</v>
      </c>
      <c r="C169" s="407">
        <f t="shared" ref="C169:C173" ca="1" si="67">+C9+C29+C49+C69+C89+C109+C129</f>
        <v>262.18040400000001</v>
      </c>
      <c r="D169" s="408">
        <f t="shared" ca="1" si="66"/>
        <v>14414606.282710001</v>
      </c>
      <c r="E169" s="407">
        <f t="shared" ca="1" si="56"/>
        <v>50.58673770649537</v>
      </c>
      <c r="F169" s="408">
        <f t="shared" ca="1" si="57"/>
        <v>3618107.9821620001</v>
      </c>
      <c r="G169" s="407">
        <f t="shared" ca="1" si="58"/>
        <v>47.080414522474307</v>
      </c>
      <c r="H169" s="408">
        <f t="shared" ca="1" si="59"/>
        <v>4254892.3791709999</v>
      </c>
      <c r="I169" s="407">
        <f t="shared" ca="1" si="60"/>
        <v>56.025222783958412</v>
      </c>
      <c r="J169" s="408">
        <f t="shared" ca="1" si="61"/>
        <v>3767095.829078</v>
      </c>
      <c r="K169" s="407">
        <f t="shared" ca="1" si="62"/>
        <v>43.127501933418436</v>
      </c>
      <c r="L169" s="408">
        <f t="shared" ca="1" si="63"/>
        <v>2774510.0922989999</v>
      </c>
      <c r="M169" s="407">
        <f t="shared" ca="1" si="64"/>
        <v>61.92425857277788</v>
      </c>
      <c r="N169" s="408">
        <f t="shared" ca="1" si="65"/>
        <v>76849.535392999998</v>
      </c>
      <c r="O169" s="409">
        <f t="shared" ca="1" si="65"/>
        <v>75946.014450999995</v>
      </c>
      <c r="P169" s="409">
        <f t="shared" ca="1" si="65"/>
        <v>87347.879199999996</v>
      </c>
      <c r="Q169" s="409">
        <f t="shared" ca="1" si="65"/>
        <v>44804.898051999997</v>
      </c>
      <c r="R169" s="410">
        <f t="shared" ca="1" si="65"/>
        <v>284948.32709600002</v>
      </c>
    </row>
    <row r="170" spans="1:18" x14ac:dyDescent="0.2">
      <c r="A170" s="113"/>
      <c r="B170" s="123" t="s">
        <v>78</v>
      </c>
      <c r="C170" s="411">
        <f t="shared" ca="1" si="67"/>
        <v>190.79183600000002</v>
      </c>
      <c r="D170" s="412">
        <f t="shared" ca="1" si="66"/>
        <v>8546226.0095450003</v>
      </c>
      <c r="E170" s="411">
        <f t="shared" ca="1" si="56"/>
        <v>51.368412240271425</v>
      </c>
      <c r="F170" s="412">
        <f t="shared" ca="1" si="57"/>
        <v>2094647.6016899999</v>
      </c>
      <c r="G170" s="411">
        <f t="shared" ca="1" si="58"/>
        <v>48.607458218863442</v>
      </c>
      <c r="H170" s="412">
        <f t="shared" ca="1" si="59"/>
        <v>2644739.6064599999</v>
      </c>
      <c r="I170" s="411">
        <f t="shared" ca="1" si="60"/>
        <v>57.757709632905708</v>
      </c>
      <c r="J170" s="412">
        <f t="shared" ca="1" si="61"/>
        <v>2234499.4245529999</v>
      </c>
      <c r="K170" s="411">
        <f t="shared" ca="1" si="62"/>
        <v>42.200737510080479</v>
      </c>
      <c r="L170" s="412">
        <f t="shared" ca="1" si="63"/>
        <v>1572339.3768419998</v>
      </c>
      <c r="M170" s="411">
        <f t="shared" ca="1" si="64"/>
        <v>64.076274299321284</v>
      </c>
      <c r="N170" s="412">
        <f t="shared" ca="1" si="65"/>
        <v>43093.131763000005</v>
      </c>
      <c r="O170" s="50">
        <f t="shared" ca="1" si="65"/>
        <v>45790.243818000003</v>
      </c>
      <c r="P170" s="50">
        <f t="shared" ca="1" si="65"/>
        <v>52949.297960000004</v>
      </c>
      <c r="Q170" s="50">
        <f t="shared" ca="1" si="65"/>
        <v>24538.558055000001</v>
      </c>
      <c r="R170" s="413">
        <f t="shared" ca="1" si="65"/>
        <v>166371.23159600003</v>
      </c>
    </row>
    <row r="171" spans="1:18" x14ac:dyDescent="0.2">
      <c r="A171" s="113"/>
      <c r="B171" s="123" t="s">
        <v>79</v>
      </c>
      <c r="C171" s="411">
        <f t="shared" ca="1" si="67"/>
        <v>394.74235800000002</v>
      </c>
      <c r="D171" s="412">
        <f t="shared" ca="1" si="66"/>
        <v>8475142.047499001</v>
      </c>
      <c r="E171" s="411">
        <f t="shared" ca="1" si="56"/>
        <v>25.800221267923916</v>
      </c>
      <c r="F171" s="412">
        <f t="shared" ca="1" si="57"/>
        <v>1899046.7240829999</v>
      </c>
      <c r="G171" s="411">
        <f t="shared" ca="1" si="58"/>
        <v>24.70045970099061</v>
      </c>
      <c r="H171" s="412">
        <f t="shared" ca="1" si="59"/>
        <v>2875127.6402130001</v>
      </c>
      <c r="I171" s="411">
        <f t="shared" ca="1" si="60"/>
        <v>26.048963471454119</v>
      </c>
      <c r="J171" s="412">
        <f t="shared" ca="1" si="61"/>
        <v>2097909.1284150002</v>
      </c>
      <c r="K171" s="411">
        <f t="shared" ca="1" si="62"/>
        <v>21.571126366850795</v>
      </c>
      <c r="L171" s="412">
        <f t="shared" ca="1" si="63"/>
        <v>1603058.5547880002</v>
      </c>
      <c r="M171" s="411">
        <f t="shared" ca="1" si="64"/>
        <v>36.450872567207945</v>
      </c>
      <c r="N171" s="412">
        <f t="shared" ca="1" si="65"/>
        <v>76883.051856999999</v>
      </c>
      <c r="O171" s="50">
        <f t="shared" ca="1" si="65"/>
        <v>110373.974894</v>
      </c>
      <c r="P171" s="50">
        <f t="shared" ca="1" si="65"/>
        <v>97255.428054000018</v>
      </c>
      <c r="Q171" s="50">
        <f t="shared" ca="1" si="65"/>
        <v>43978.605774999996</v>
      </c>
      <c r="R171" s="413">
        <f t="shared" ca="1" si="65"/>
        <v>328491.06058000005</v>
      </c>
    </row>
    <row r="172" spans="1:18" x14ac:dyDescent="0.2">
      <c r="A172" s="113"/>
      <c r="B172" s="123" t="s">
        <v>80</v>
      </c>
      <c r="C172" s="411">
        <f t="shared" ca="1" si="67"/>
        <v>584.65181800000005</v>
      </c>
      <c r="D172" s="412">
        <f t="shared" ca="1" si="66"/>
        <v>8122499.9394150004</v>
      </c>
      <c r="E172" s="411">
        <f t="shared" ca="1" si="56"/>
        <v>26.128270464136808</v>
      </c>
      <c r="F172" s="412">
        <f t="shared" ca="1" si="57"/>
        <v>1826972.9605580003</v>
      </c>
      <c r="G172" s="411">
        <f t="shared" ca="1" si="58"/>
        <v>25.117962277717524</v>
      </c>
      <c r="H172" s="412">
        <f t="shared" ca="1" si="59"/>
        <v>2783507.3383459998</v>
      </c>
      <c r="I172" s="411">
        <f t="shared" ca="1" si="60"/>
        <v>26.810020969616293</v>
      </c>
      <c r="J172" s="412">
        <f t="shared" ca="1" si="61"/>
        <v>2054617.3709899997</v>
      </c>
      <c r="K172" s="411">
        <f t="shared" ca="1" si="62"/>
        <v>22.036374952010757</v>
      </c>
      <c r="L172" s="412">
        <f t="shared" ca="1" si="63"/>
        <v>1457402.2695210001</v>
      </c>
      <c r="M172" s="411">
        <f t="shared" ca="1" si="64"/>
        <v>35.482766056128703</v>
      </c>
      <c r="N172" s="412">
        <f t="shared" ca="1" si="65"/>
        <v>72735.715595000001</v>
      </c>
      <c r="O172" s="50">
        <f t="shared" ca="1" si="65"/>
        <v>103823.39280900001</v>
      </c>
      <c r="P172" s="50">
        <f t="shared" ca="1" si="65"/>
        <v>93237.539089999991</v>
      </c>
      <c r="Q172" s="50">
        <f t="shared" ca="1" si="65"/>
        <v>41073.524742000001</v>
      </c>
      <c r="R172" s="413">
        <f t="shared" ca="1" si="65"/>
        <v>310870.17223599995</v>
      </c>
    </row>
    <row r="173" spans="1:18" x14ac:dyDescent="0.2">
      <c r="A173" s="113"/>
      <c r="B173" s="123" t="s">
        <v>81</v>
      </c>
      <c r="C173" s="411">
        <f t="shared" ca="1" si="67"/>
        <v>740.80915500000003</v>
      </c>
      <c r="D173" s="412">
        <f t="shared" ca="1" si="66"/>
        <v>6965345.6202390008</v>
      </c>
      <c r="E173" s="411">
        <f t="shared" ca="1" si="56"/>
        <v>25.29357795872383</v>
      </c>
      <c r="F173" s="412">
        <f t="shared" ca="1" si="57"/>
        <v>1667279.791646</v>
      </c>
      <c r="G173" s="411">
        <f t="shared" ca="1" si="58"/>
        <v>25.378705134074298</v>
      </c>
      <c r="H173" s="412">
        <f t="shared" ca="1" si="59"/>
        <v>2320484.9712669998</v>
      </c>
      <c r="I173" s="411">
        <f t="shared" ca="1" si="60"/>
        <v>25.442754563801454</v>
      </c>
      <c r="J173" s="412">
        <f t="shared" ca="1" si="61"/>
        <v>1724224.5381700001</v>
      </c>
      <c r="K173" s="411">
        <f t="shared" ca="1" si="62"/>
        <v>20.56802693282847</v>
      </c>
      <c r="L173" s="412">
        <f t="shared" ca="1" si="63"/>
        <v>1253356.3191559999</v>
      </c>
      <c r="M173" s="411">
        <f t="shared" ca="1" si="64"/>
        <v>36.172420759660518</v>
      </c>
      <c r="N173" s="412">
        <f t="shared" ca="1" si="65"/>
        <v>65696.014940000008</v>
      </c>
      <c r="O173" s="50">
        <f t="shared" ca="1" si="65"/>
        <v>91204.156588000013</v>
      </c>
      <c r="P173" s="50">
        <f t="shared" ca="1" si="65"/>
        <v>83830.332574000015</v>
      </c>
      <c r="Q173" s="50">
        <f t="shared" ca="1" si="65"/>
        <v>34649.500719999996</v>
      </c>
      <c r="R173" s="413">
        <f t="shared" ca="1" si="65"/>
        <v>275380.00482199999</v>
      </c>
    </row>
    <row r="174" spans="1:18" x14ac:dyDescent="0.2">
      <c r="B174" s="127" t="s">
        <v>155</v>
      </c>
      <c r="C174" s="419"/>
      <c r="D174" s="412">
        <f t="shared" ca="1" si="66"/>
        <v>12102875.000898</v>
      </c>
      <c r="E174" s="419">
        <f t="shared" ca="1" si="56"/>
        <v>22.756621107977264</v>
      </c>
      <c r="F174" s="412">
        <f t="shared" ca="1" si="57"/>
        <v>2476810.2032379997</v>
      </c>
      <c r="G174" s="419">
        <f t="shared" ca="1" si="58"/>
        <v>22.067204216174453</v>
      </c>
      <c r="H174" s="412">
        <f t="shared" ca="1" si="59"/>
        <v>4506682.7295169998</v>
      </c>
      <c r="I174" s="419">
        <f t="shared" ca="1" si="60"/>
        <v>22.644237194128479</v>
      </c>
      <c r="J174" s="412">
        <f t="shared" ca="1" si="61"/>
        <v>3049602.0834749998</v>
      </c>
      <c r="K174" s="419">
        <f t="shared" ca="1" si="62"/>
        <v>22.28746203733429</v>
      </c>
      <c r="L174" s="412">
        <f t="shared" ca="1" si="63"/>
        <v>2069779.9846680001</v>
      </c>
      <c r="M174" s="419">
        <f t="shared" ca="1" si="64"/>
        <v>24.714164086898407</v>
      </c>
      <c r="N174" s="412">
        <f t="shared" ca="1" si="65"/>
        <v>112239.42004500001</v>
      </c>
      <c r="O174" s="50">
        <f t="shared" ca="1" si="65"/>
        <v>199021.17659700001</v>
      </c>
      <c r="P174" s="50">
        <f t="shared" ca="1" si="65"/>
        <v>136830.38824100001</v>
      </c>
      <c r="Q174" s="50">
        <f t="shared" ca="1" si="65"/>
        <v>83748.735235</v>
      </c>
      <c r="R174" s="413">
        <f t="shared" ca="1" si="65"/>
        <v>531839.72011800006</v>
      </c>
    </row>
    <row r="175" spans="1:18" ht="13.5" thickBot="1" x14ac:dyDescent="0.25">
      <c r="A175" s="113"/>
      <c r="B175" s="123" t="s">
        <v>21</v>
      </c>
      <c r="C175" s="411">
        <f ca="1">+C15+C35+C55+C75+C95+C115+C135</f>
        <v>9.3201940000000008</v>
      </c>
      <c r="D175" s="420">
        <f t="shared" ca="1" si="66"/>
        <v>65041.807747000006</v>
      </c>
      <c r="E175" s="421">
        <f t="shared" ca="1" si="56"/>
        <v>66.173558097134233</v>
      </c>
      <c r="F175" s="420">
        <f t="shared" ca="1" si="57"/>
        <v>18218.975717000001</v>
      </c>
      <c r="G175" s="421">
        <f t="shared" ca="1" si="58"/>
        <v>67.063675456374455</v>
      </c>
      <c r="H175" s="420">
        <f t="shared" ca="1" si="59"/>
        <v>13788.559367</v>
      </c>
      <c r="I175" s="421">
        <f t="shared" ca="1" si="60"/>
        <v>66.051455785829205</v>
      </c>
      <c r="J175" s="420">
        <f t="shared" ca="1" si="61"/>
        <v>26826.504046999999</v>
      </c>
      <c r="K175" s="421">
        <f t="shared" ca="1" si="62"/>
        <v>65.652254498177243</v>
      </c>
      <c r="L175" s="420">
        <f t="shared" ca="1" si="63"/>
        <v>6207.7686160000003</v>
      </c>
      <c r="M175" s="422">
        <f t="shared" ca="1" si="64"/>
        <v>66.138257015750867</v>
      </c>
      <c r="N175" s="423">
        <f t="shared" ca="1" si="65"/>
        <v>271.66682400000002</v>
      </c>
      <c r="O175" s="424">
        <f t="shared" ca="1" si="65"/>
        <v>208.75481400000001</v>
      </c>
      <c r="P175" s="424">
        <f t="shared" ca="1" si="65"/>
        <v>408.61512299999998</v>
      </c>
      <c r="Q175" s="424">
        <f t="shared" ca="1" si="65"/>
        <v>93.860480999999993</v>
      </c>
      <c r="R175" s="425">
        <f t="shared" ca="1" si="65"/>
        <v>982.89724200000001</v>
      </c>
    </row>
    <row r="176" spans="1:18" x14ac:dyDescent="0.2">
      <c r="B176" s="126" t="s">
        <v>41</v>
      </c>
      <c r="C176" s="407">
        <f ca="1">SUM(C163:C168)</f>
        <v>1094.8100629999999</v>
      </c>
      <c r="D176" s="408">
        <f ca="1">SUM(D163:D168)</f>
        <v>11542686.774879999</v>
      </c>
      <c r="E176" s="407">
        <f t="shared" ca="1" si="56"/>
        <v>38.54009065768296</v>
      </c>
      <c r="F176" s="408">
        <f ca="1">SUM(F163:F168)</f>
        <v>2805979.7345110001</v>
      </c>
      <c r="G176" s="407">
        <f t="shared" ca="1" si="58"/>
        <v>38.621841419797576</v>
      </c>
      <c r="H176" s="408">
        <f ca="1">SUM(H163:H168)</f>
        <v>3657353.6536139995</v>
      </c>
      <c r="I176" s="407">
        <f t="shared" ca="1" si="60"/>
        <v>38.066662703430062</v>
      </c>
      <c r="J176" s="408">
        <f ca="1">SUM(J163:J168)</f>
        <v>2968858.256848</v>
      </c>
      <c r="K176" s="407">
        <f t="shared" ca="1" si="62"/>
        <v>37.159832955269771</v>
      </c>
      <c r="L176" s="408">
        <f ca="1">SUM(L163:L168)</f>
        <v>2110495.1299069999</v>
      </c>
      <c r="M176" s="407">
        <f t="shared" ca="1" si="64"/>
        <v>41.485057143377674</v>
      </c>
      <c r="N176" s="408">
        <f ca="1">SUM(N163:N168)</f>
        <v>72652.665729</v>
      </c>
      <c r="O176" s="409">
        <f ca="1">SUM(O163:O168)</f>
        <v>96077.60160400001</v>
      </c>
      <c r="P176" s="409">
        <f ca="1">SUM(P163:P168)</f>
        <v>79894.28425099999</v>
      </c>
      <c r="Q176" s="409">
        <f ca="1">SUM(Q163:Q168)</f>
        <v>50873.622340999995</v>
      </c>
      <c r="R176" s="410">
        <f ca="1">SUM(R163:R168)</f>
        <v>299498.17392500001</v>
      </c>
    </row>
    <row r="177" spans="2:18" ht="13.5" thickBot="1" x14ac:dyDescent="0.25">
      <c r="B177" s="125" t="s">
        <v>40</v>
      </c>
      <c r="C177" s="414">
        <f ca="1">SUM(C169:C175)</f>
        <v>2182.4957650000001</v>
      </c>
      <c r="D177" s="415">
        <f ca="1">SUM(D169:D175)</f>
        <v>58691736.708053</v>
      </c>
      <c r="E177" s="414">
        <f t="shared" ca="1" si="56"/>
        <v>30.908551986348883</v>
      </c>
      <c r="F177" s="415">
        <f ca="1">SUM(F169:F175)</f>
        <v>13601084.239094</v>
      </c>
      <c r="G177" s="414">
        <f t="shared" ca="1" si="58"/>
        <v>30.375256707245541</v>
      </c>
      <c r="H177" s="415">
        <f ca="1">SUM(H169:H175)</f>
        <v>19399223.224340998</v>
      </c>
      <c r="I177" s="414">
        <f t="shared" ca="1" si="60"/>
        <v>30.970982047199122</v>
      </c>
      <c r="J177" s="415">
        <f ca="1">SUM(J169:J175)</f>
        <v>14954774.878728</v>
      </c>
      <c r="K177" s="414">
        <f t="shared" ca="1" si="62"/>
        <v>27.098881896837348</v>
      </c>
      <c r="L177" s="415">
        <f ca="1">SUM(L169:L175)</f>
        <v>10736654.36589</v>
      </c>
      <c r="M177" s="414">
        <f t="shared" ca="1" si="64"/>
        <v>39.344591318653706</v>
      </c>
      <c r="N177" s="415">
        <f ca="1">SUM(N169:N175)</f>
        <v>447768.53641700005</v>
      </c>
      <c r="O177" s="416">
        <f ca="1">SUM(O169:O175)</f>
        <v>626367.71397100005</v>
      </c>
      <c r="P177" s="416">
        <f ca="1">SUM(P169:P175)</f>
        <v>551859.48024199996</v>
      </c>
      <c r="Q177" s="416">
        <f ca="1">SUM(Q169:Q175)</f>
        <v>272887.68306000001</v>
      </c>
      <c r="R177" s="417">
        <f ca="1">SUM(R169:R175)</f>
        <v>1898883.4136900001</v>
      </c>
    </row>
    <row r="178" spans="2:18" ht="13.5" thickBot="1" x14ac:dyDescent="0.25">
      <c r="B178" s="128" t="s">
        <v>42</v>
      </c>
      <c r="C178" s="426">
        <f ca="1">+C177+C176</f>
        <v>3277.305828</v>
      </c>
      <c r="D178" s="427">
        <f ca="1">+D177+D176</f>
        <v>70234423.482933</v>
      </c>
      <c r="E178" s="426">
        <f t="shared" ca="1" si="56"/>
        <v>31.948240414044566</v>
      </c>
      <c r="F178" s="427">
        <f ca="1">+F177+F176</f>
        <v>16407063.973604999</v>
      </c>
      <c r="G178" s="426">
        <f t="shared" ca="1" si="58"/>
        <v>31.526509500283826</v>
      </c>
      <c r="H178" s="427">
        <f ca="1">+H177+H176</f>
        <v>23056576.877954997</v>
      </c>
      <c r="I178" s="426">
        <f t="shared" ca="1" si="60"/>
        <v>31.914632679989186</v>
      </c>
      <c r="J178" s="427">
        <f ca="1">+J177+J176</f>
        <v>17923633.135576002</v>
      </c>
      <c r="K178" s="426">
        <f t="shared" ca="1" si="62"/>
        <v>28.371232817204053</v>
      </c>
      <c r="L178" s="427">
        <f ca="1">+L177+L176</f>
        <v>12847149.495797001</v>
      </c>
      <c r="M178" s="426">
        <f t="shared" ca="1" si="64"/>
        <v>39.680929380627951</v>
      </c>
      <c r="N178" s="298">
        <f ca="1">+N177+N176</f>
        <v>520421.20214600005</v>
      </c>
      <c r="O178" s="298">
        <f ca="1">+O177+O176</f>
        <v>722445.31557500002</v>
      </c>
      <c r="P178" s="298">
        <f ca="1">+P177+P176</f>
        <v>631753.764493</v>
      </c>
      <c r="Q178" s="298">
        <f ca="1">+Q177+Q176</f>
        <v>323761.30540100002</v>
      </c>
      <c r="R178" s="428">
        <f ca="1">+R177+R176</f>
        <v>2198381.5876150001</v>
      </c>
    </row>
    <row r="179" spans="2:18" x14ac:dyDescent="0.2">
      <c r="B179" s="8"/>
      <c r="C179" s="7"/>
      <c r="D179" s="10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zoomScale="70" zoomScaleNormal="70" workbookViewId="0">
      <selection activeCell="F148" sqref="F1:F1048576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str">
        <f ca="1">INDIRECT("'RUNSTATS_VMTAQ'!B9")</f>
        <v>25IR</v>
      </c>
      <c r="B3" s="122" t="s">
        <v>82</v>
      </c>
      <c r="C3" s="405">
        <f ca="1">INDIRECT("'RUNSTATS_VMTAQ'!E9")</f>
        <v>0</v>
      </c>
      <c r="D3" s="406">
        <f t="shared" ref="D3:D15" ca="1" si="0">+F3+J3+H3+L3</f>
        <v>0</v>
      </c>
      <c r="E3" s="407">
        <f ca="1">IF(R3&gt;0,D3/(R3),0)</f>
        <v>0</v>
      </c>
      <c r="F3" s="406">
        <f ca="1">INDIRECT("'RUNSTATS_VMTAQ'!H9")</f>
        <v>0</v>
      </c>
      <c r="G3" s="407">
        <f ca="1">IF(N3&gt;0,F3/(N3),0)</f>
        <v>0</v>
      </c>
      <c r="H3" s="406">
        <f ca="1">INDIRECT("'RUNSTATS_VMTAQ'!L9")</f>
        <v>0</v>
      </c>
      <c r="I3" s="407">
        <f ca="1">IF(O3&gt;0,H3/(O3),0)</f>
        <v>0</v>
      </c>
      <c r="J3" s="406">
        <f ca="1">INDIRECT("'RUNSTATS_VMTAQ'!J9")</f>
        <v>0</v>
      </c>
      <c r="K3" s="407">
        <f t="shared" ref="K3:K18" ca="1" si="1">IF(P3&gt;0,J3/(P3),0)</f>
        <v>0</v>
      </c>
      <c r="L3" s="406">
        <f ca="1">INDIRECT("'RUNSTATS_VMTAQ'!N9")</f>
        <v>0</v>
      </c>
      <c r="M3" s="407">
        <f ca="1">IF(Q3&gt;0,L3/(Q3),0)</f>
        <v>0</v>
      </c>
      <c r="N3" s="408">
        <f ca="1">INDIRECT("'RUNSTATS_VMTAQ'!I9")</f>
        <v>0</v>
      </c>
      <c r="O3" s="409">
        <f ca="1">INDIRECT("'RUNSTATS_VMTAQ'!M9")</f>
        <v>0</v>
      </c>
      <c r="P3" s="409">
        <f ca="1">INDIRECT("'RUNSTATS_VMTAQ'!K9")</f>
        <v>0</v>
      </c>
      <c r="Q3" s="409">
        <f ca="1">INDIRECT("'RUNSTATS_VMTAQ'!O9")</f>
        <v>0</v>
      </c>
      <c r="R3" s="410">
        <f t="shared" ref="R3:R15" ca="1" si="2">+N3+O3+P3+Q3</f>
        <v>0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str">
        <f ca="1">INDIRECT("'RUNSTATS_VMTAQ'!B10")</f>
        <v>25PR</v>
      </c>
      <c r="B4" s="123" t="s">
        <v>83</v>
      </c>
      <c r="C4" s="411">
        <f ca="1">INDIRECT("'RUNSTATS_VMTAQ'!E10")</f>
        <v>10.064128</v>
      </c>
      <c r="D4" s="412">
        <f t="shared" ca="1" si="0"/>
        <v>127102.23373800001</v>
      </c>
      <c r="E4" s="411">
        <f t="shared" ref="E4:E18" ca="1" si="3">IF(R4&gt;0,D4/(R4),0)</f>
        <v>49.562662477717048</v>
      </c>
      <c r="F4" s="412">
        <f ca="1">INDIRECT("'RUNSTATS_VMTAQ'!H10")</f>
        <v>31185.477770000001</v>
      </c>
      <c r="G4" s="411">
        <f t="shared" ref="G4:G18" ca="1" si="4">IF(N4&gt;0,F4/(N4),0)</f>
        <v>48.11170286321957</v>
      </c>
      <c r="H4" s="412">
        <f ca="1">INDIRECT("'RUNSTATS_VMTAQ'!L10")</f>
        <v>38222.923452000003</v>
      </c>
      <c r="I4" s="411">
        <f t="shared" ref="I4:I18" ca="1" si="5">IF(O4&gt;0,H4/(O4),0)</f>
        <v>50.960468840025399</v>
      </c>
      <c r="J4" s="412">
        <f ca="1">INDIRECT("'RUNSTATS_VMTAQ'!J10")</f>
        <v>31414.124586000002</v>
      </c>
      <c r="K4" s="411">
        <f t="shared" ca="1" si="1"/>
        <v>45.873318059178494</v>
      </c>
      <c r="L4" s="412">
        <f ca="1">INDIRECT("'RUNSTATS_VMTAQ'!N10")</f>
        <v>26279.70793</v>
      </c>
      <c r="M4" s="411">
        <f t="shared" ref="M4:M18" ca="1" si="6">IF(Q4&gt;0,L4/(Q4),0)</f>
        <v>54.586275788030868</v>
      </c>
      <c r="N4" s="412">
        <f ca="1">INDIRECT("'RUNSTATS_VMTAQ'!I10")</f>
        <v>648.18902500000002</v>
      </c>
      <c r="O4" s="50">
        <f ca="1">INDIRECT("'RUNSTATS_VMTAQ'!M10")</f>
        <v>750.05046700000003</v>
      </c>
      <c r="P4" s="50">
        <f ca="1">INDIRECT("'RUNSTATS_VMTAQ'!K10")</f>
        <v>684.80166499999996</v>
      </c>
      <c r="Q4" s="50">
        <f ca="1">INDIRECT("'RUNSTATS_VMTAQ'!O10")</f>
        <v>481.43434500000001</v>
      </c>
      <c r="R4" s="413">
        <f t="shared" ca="1" si="2"/>
        <v>2564.4755020000002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str">
        <f ca="1">INDIRECT("'RUNSTATS_VMTAQ'!B11")</f>
        <v>25MR</v>
      </c>
      <c r="B5" s="123" t="s">
        <v>84</v>
      </c>
      <c r="C5" s="411">
        <f ca="1">INDIRECT("'RUNSTATS_VMTAQ'!E11")</f>
        <v>20.053978000000001</v>
      </c>
      <c r="D5" s="412">
        <f t="shared" ca="1" si="0"/>
        <v>236537.23446900002</v>
      </c>
      <c r="E5" s="411">
        <f t="shared" ca="1" si="3"/>
        <v>56.432578372118172</v>
      </c>
      <c r="F5" s="412">
        <f ca="1">INDIRECT("'RUNSTATS_VMTAQ'!H11")</f>
        <v>62079.505116</v>
      </c>
      <c r="G5" s="411">
        <f t="shared" ca="1" si="4"/>
        <v>56.057302314297942</v>
      </c>
      <c r="H5" s="412">
        <f ca="1">INDIRECT("'RUNSTATS_VMTAQ'!L11")</f>
        <v>64347.261562</v>
      </c>
      <c r="I5" s="411">
        <f t="shared" ca="1" si="5"/>
        <v>57.131258126690227</v>
      </c>
      <c r="J5" s="412">
        <f ca="1">INDIRECT("'RUNSTATS_VMTAQ'!J11")</f>
        <v>66867.175816000003</v>
      </c>
      <c r="K5" s="411">
        <f t="shared" ca="1" si="1"/>
        <v>55.011085231462872</v>
      </c>
      <c r="L5" s="412">
        <f ca="1">INDIRECT("'RUNSTATS_VMTAQ'!N11")</f>
        <v>43243.291975</v>
      </c>
      <c r="M5" s="411">
        <f t="shared" ca="1" si="6"/>
        <v>58.260171177339778</v>
      </c>
      <c r="N5" s="412">
        <f ca="1">INDIRECT("'RUNSTATS_VMTAQ'!I11")</f>
        <v>1107.429408</v>
      </c>
      <c r="O5" s="50">
        <f ca="1">INDIRECT("'RUNSTATS_VMTAQ'!M11")</f>
        <v>1126.3056979999999</v>
      </c>
      <c r="P5" s="50">
        <f ca="1">INDIRECT("'RUNSTATS_VMTAQ'!K11")</f>
        <v>1215.521845</v>
      </c>
      <c r="Q5" s="50">
        <f ca="1">INDIRECT("'RUNSTATS_VMTAQ'!O11")</f>
        <v>742.244506</v>
      </c>
      <c r="R5" s="413">
        <f t="shared" ca="1" si="2"/>
        <v>4191.5014570000003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str">
        <f ca="1">INDIRECT("'RUNSTATS_VMTAQ'!B12")</f>
        <v>25CM</v>
      </c>
      <c r="B6" s="123" t="s">
        <v>85</v>
      </c>
      <c r="C6" s="411">
        <f ca="1">INDIRECT("'RUNSTATS_VMTAQ'!E12")</f>
        <v>49.852939999999997</v>
      </c>
      <c r="D6" s="412">
        <f t="shared" ca="1" si="0"/>
        <v>381533.37874499999</v>
      </c>
      <c r="E6" s="411">
        <f t="shared" ca="1" si="3"/>
        <v>41.565813705174676</v>
      </c>
      <c r="F6" s="412">
        <f ca="1">INDIRECT("'RUNSTATS_VMTAQ'!H12")</f>
        <v>97169.868122</v>
      </c>
      <c r="G6" s="411">
        <f t="shared" ca="1" si="4"/>
        <v>39.186659087262065</v>
      </c>
      <c r="H6" s="412">
        <f ca="1">INDIRECT("'RUNSTATS_VMTAQ'!L12")</f>
        <v>112405.47457599999</v>
      </c>
      <c r="I6" s="411">
        <f t="shared" ca="1" si="5"/>
        <v>44.915338712453575</v>
      </c>
      <c r="J6" s="412">
        <f ca="1">INDIRECT("'RUNSTATS_VMTAQ'!J12")</f>
        <v>107758.63647300001</v>
      </c>
      <c r="K6" s="411">
        <f t="shared" ca="1" si="1"/>
        <v>36.744735238352369</v>
      </c>
      <c r="L6" s="412">
        <f ca="1">INDIRECT("'RUNSTATS_VMTAQ'!N12")</f>
        <v>64199.399574000003</v>
      </c>
      <c r="M6" s="411">
        <f t="shared" ca="1" si="6"/>
        <v>50.786007376097388</v>
      </c>
      <c r="N6" s="412">
        <f ca="1">INDIRECT("'RUNSTATS_VMTAQ'!I12")</f>
        <v>2479.66707</v>
      </c>
      <c r="O6" s="50">
        <f ca="1">INDIRECT("'RUNSTATS_VMTAQ'!M12")</f>
        <v>2502.6077460000001</v>
      </c>
      <c r="P6" s="50">
        <f ca="1">INDIRECT("'RUNSTATS_VMTAQ'!K12")</f>
        <v>2932.6279199999999</v>
      </c>
      <c r="Q6" s="50">
        <f ca="1">INDIRECT("'RUNSTATS_VMTAQ'!O12")</f>
        <v>1264.1159029999999</v>
      </c>
      <c r="R6" s="413">
        <f t="shared" ca="1" si="2"/>
        <v>9179.0186389999999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str">
        <f ca="1">INDIRECT("'RUNSTATS_VMTAQ'!B13")</f>
        <v>25CR</v>
      </c>
      <c r="B7" s="123" t="s">
        <v>86</v>
      </c>
      <c r="C7" s="411">
        <f ca="1">INDIRECT("'RUNSTATS_VMTAQ'!E13")</f>
        <v>50.284851000000003</v>
      </c>
      <c r="D7" s="412">
        <f t="shared" ca="1" si="0"/>
        <v>234976.63689800003</v>
      </c>
      <c r="E7" s="411">
        <f t="shared" ca="1" si="3"/>
        <v>41.030475062829005</v>
      </c>
      <c r="F7" s="412">
        <f ca="1">INDIRECT("'RUNSTATS_VMTAQ'!H13")</f>
        <v>57106.674012000003</v>
      </c>
      <c r="G7" s="411">
        <f t="shared" ca="1" si="4"/>
        <v>40.729282286702784</v>
      </c>
      <c r="H7" s="412">
        <f ca="1">INDIRECT("'RUNSTATS_VMTAQ'!L13")</f>
        <v>68737.779150000002</v>
      </c>
      <c r="I7" s="411">
        <f t="shared" ca="1" si="5"/>
        <v>40.930632591413939</v>
      </c>
      <c r="J7" s="412">
        <f ca="1">INDIRECT("'RUNSTATS_VMTAQ'!J13")</f>
        <v>69290.149634000001</v>
      </c>
      <c r="K7" s="411">
        <f t="shared" ca="1" si="1"/>
        <v>38.963747508070163</v>
      </c>
      <c r="L7" s="412">
        <f ca="1">INDIRECT("'RUNSTATS_VMTAQ'!N13")</f>
        <v>39842.034101999998</v>
      </c>
      <c r="M7" s="411">
        <f t="shared" ca="1" si="6"/>
        <v>45.949607394028916</v>
      </c>
      <c r="N7" s="412">
        <f ca="1">INDIRECT("'RUNSTATS_VMTAQ'!I13")</f>
        <v>1402.103617</v>
      </c>
      <c r="O7" s="50">
        <f ca="1">INDIRECT("'RUNSTATS_VMTAQ'!M13")</f>
        <v>1679.372509</v>
      </c>
      <c r="P7" s="50">
        <f ca="1">INDIRECT("'RUNSTATS_VMTAQ'!K13")</f>
        <v>1778.3235460000001</v>
      </c>
      <c r="Q7" s="50">
        <f ca="1">INDIRECT("'RUNSTATS_VMTAQ'!O13")</f>
        <v>867.08105599999999</v>
      </c>
      <c r="R7" s="413">
        <f t="shared" ca="1" si="2"/>
        <v>5726.8807280000001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1"/>
      <c r="D8" s="412">
        <f ca="1">+F8+J8+H8+L8</f>
        <v>436666.68225199997</v>
      </c>
      <c r="E8" s="414">
        <f t="shared" ca="1" si="3"/>
        <v>28.542433972464167</v>
      </c>
      <c r="F8" s="412">
        <f ca="1">INDIRECT("'RUNSTATS_VMTAQ'!H14")</f>
        <v>95583.268125999995</v>
      </c>
      <c r="G8" s="414">
        <f t="shared" ca="1" si="4"/>
        <v>28.854752058527641</v>
      </c>
      <c r="H8" s="412">
        <f ca="1">INDIRECT("'RUNSTATS_VMTAQ'!L14")</f>
        <v>149065.31835399999</v>
      </c>
      <c r="I8" s="414">
        <f t="shared" ca="1" si="5"/>
        <v>28.211849634309196</v>
      </c>
      <c r="J8" s="412">
        <f ca="1">INDIRECT("'RUNSTATS_VMTAQ'!J14")</f>
        <v>114004.822724</v>
      </c>
      <c r="K8" s="414">
        <f t="shared" ca="1" si="1"/>
        <v>28.964352071749076</v>
      </c>
      <c r="L8" s="412">
        <f ca="1">INDIRECT("'RUNSTATS_VMTAQ'!N14")</f>
        <v>78013.273048000003</v>
      </c>
      <c r="M8" s="414">
        <f t="shared" ca="1" si="6"/>
        <v>28.199569582445989</v>
      </c>
      <c r="N8" s="412">
        <f ca="1">INDIRECT("'RUNSTATS_VMTAQ'!I14")</f>
        <v>3312.5659139999998</v>
      </c>
      <c r="O8" s="50">
        <f ca="1">INDIRECT("'RUNSTATS_VMTAQ'!M14")</f>
        <v>5283.7839519999998</v>
      </c>
      <c r="P8" s="50">
        <f ca="1">INDIRECT("'RUNSTATS_VMTAQ'!K14")</f>
        <v>3936.0391159999999</v>
      </c>
      <c r="Q8" s="50">
        <f ca="1">INDIRECT("'RUNSTATS_VMTAQ'!O14")</f>
        <v>2766.4703469999999</v>
      </c>
      <c r="R8" s="417">
        <f ca="1">+N8+O8+P8+Q8</f>
        <v>15298.859329000001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str">
        <f ca="1">INDIRECT("'RUNSTATS_VMTAQ'!B2")</f>
        <v>25IU</v>
      </c>
      <c r="B9" s="126" t="s">
        <v>77</v>
      </c>
      <c r="C9" s="407">
        <f ca="1">INDIRECT("'RUNSTATS_VMTAQ'!E2")</f>
        <v>28.205916999999999</v>
      </c>
      <c r="D9" s="408">
        <f t="shared" ca="1" si="0"/>
        <v>1590333.2153659998</v>
      </c>
      <c r="E9" s="407">
        <f t="shared" ca="1" si="3"/>
        <v>63.100198119036975</v>
      </c>
      <c r="F9" s="408">
        <f ca="1">INDIRECT("'RUNSTATS_VMTAQ'!H2")</f>
        <v>429980.89972799999</v>
      </c>
      <c r="G9" s="407">
        <f t="shared" ca="1" si="4"/>
        <v>62.226591316520739</v>
      </c>
      <c r="H9" s="408">
        <f ca="1">INDIRECT("'RUNSTATS_VMTAQ'!L2")</f>
        <v>427467.231699</v>
      </c>
      <c r="I9" s="407">
        <f t="shared" ca="1" si="5"/>
        <v>66.452643727097822</v>
      </c>
      <c r="J9" s="408">
        <f ca="1">INDIRECT("'RUNSTATS_VMTAQ'!J2")</f>
        <v>448810.13098999998</v>
      </c>
      <c r="K9" s="407">
        <f t="shared" ca="1" si="1"/>
        <v>59.141837437065867</v>
      </c>
      <c r="L9" s="408">
        <f ca="1">INDIRECT("'RUNSTATS_VMTAQ'!N2")</f>
        <v>284074.952949</v>
      </c>
      <c r="M9" s="407">
        <f t="shared" ca="1" si="6"/>
        <v>66.496785650303124</v>
      </c>
      <c r="N9" s="408">
        <f ca="1">INDIRECT("'RUNSTATS_VMTAQ'!I2")</f>
        <v>6909.9221189999998</v>
      </c>
      <c r="O9" s="409">
        <f ca="1">INDIRECT("'RUNSTATS_VMTAQ'!M2")</f>
        <v>6432.6595260000004</v>
      </c>
      <c r="P9" s="409">
        <f ca="1">INDIRECT("'RUNSTATS_VMTAQ'!K2")</f>
        <v>7588.707934</v>
      </c>
      <c r="Q9" s="409">
        <f ca="1">INDIRECT("'RUNSTATS_VMTAQ'!O2")</f>
        <v>4272.0102960000004</v>
      </c>
      <c r="R9" s="410">
        <f t="shared" ca="1" si="2"/>
        <v>25203.299875000001</v>
      </c>
      <c r="U9" s="1"/>
      <c r="V9" s="149"/>
      <c r="W9" s="1"/>
      <c r="X9" s="1"/>
    </row>
    <row r="10" spans="1:30" x14ac:dyDescent="0.2">
      <c r="A10" s="113" t="str">
        <f ca="1">INDIRECT("'RUNSTATS_VMTAQ'!B3")</f>
        <v>25FU</v>
      </c>
      <c r="B10" s="123" t="s">
        <v>78</v>
      </c>
      <c r="C10" s="411">
        <f ca="1">INDIRECT("'RUNSTATS_VMTAQ'!E3")</f>
        <v>0</v>
      </c>
      <c r="D10" s="412">
        <f t="shared" ca="1" si="0"/>
        <v>0</v>
      </c>
      <c r="E10" s="411">
        <f t="shared" ca="1" si="3"/>
        <v>0</v>
      </c>
      <c r="F10" s="412">
        <f ca="1">INDIRECT("'RUNSTATS_VMTAQ'!H3")</f>
        <v>0</v>
      </c>
      <c r="G10" s="411">
        <f t="shared" ca="1" si="4"/>
        <v>0</v>
      </c>
      <c r="H10" s="412">
        <f ca="1">INDIRECT("'RUNSTATS_VMTAQ'!L3")</f>
        <v>0</v>
      </c>
      <c r="I10" s="411">
        <f t="shared" ca="1" si="5"/>
        <v>0</v>
      </c>
      <c r="J10" s="412">
        <f ca="1">INDIRECT("'RUNSTATS_VMTAQ'!J3")</f>
        <v>0</v>
      </c>
      <c r="K10" s="411">
        <f t="shared" ca="1" si="1"/>
        <v>0</v>
      </c>
      <c r="L10" s="412">
        <f ca="1">INDIRECT("'RUNSTATS_VMTAQ'!N3")</f>
        <v>0</v>
      </c>
      <c r="M10" s="411">
        <f t="shared" ca="1" si="6"/>
        <v>0</v>
      </c>
      <c r="N10" s="412">
        <f ca="1">INDIRECT("'RUNSTATS_VMTAQ'!I3")</f>
        <v>0</v>
      </c>
      <c r="O10" s="50">
        <f ca="1">INDIRECT("'RUNSTATS_VMTAQ'!M3")</f>
        <v>0</v>
      </c>
      <c r="P10" s="50">
        <f ca="1">INDIRECT("'RUNSTATS_VMTAQ'!K3")</f>
        <v>0</v>
      </c>
      <c r="Q10" s="50">
        <f ca="1">INDIRECT("'RUNSTATS_VMTAQ'!O3")</f>
        <v>0</v>
      </c>
      <c r="R10" s="413">
        <f t="shared" ca="1" si="2"/>
        <v>0</v>
      </c>
      <c r="U10" s="1"/>
      <c r="V10" s="147"/>
      <c r="X10" s="145"/>
    </row>
    <row r="11" spans="1:30" x14ac:dyDescent="0.2">
      <c r="A11" s="113" t="str">
        <f ca="1">INDIRECT("'RUNSTATS_VMTAQ'!B4")</f>
        <v>25PU</v>
      </c>
      <c r="B11" s="123" t="s">
        <v>79</v>
      </c>
      <c r="C11" s="411">
        <f ca="1">INDIRECT("'RUNSTATS_VMTAQ'!E4")</f>
        <v>37.531005999999998</v>
      </c>
      <c r="D11" s="412">
        <f t="shared" ca="1" si="0"/>
        <v>791611.10782400006</v>
      </c>
      <c r="E11" s="411">
        <f t="shared" ca="1" si="3"/>
        <v>36.46674773106637</v>
      </c>
      <c r="F11" s="412">
        <f ca="1">INDIRECT("'RUNSTATS_VMTAQ'!H4")</f>
        <v>177542.783356</v>
      </c>
      <c r="G11" s="411">
        <f t="shared" ca="1" si="4"/>
        <v>35.200137382987108</v>
      </c>
      <c r="H11" s="412">
        <f ca="1">INDIRECT("'RUNSTATS_VMTAQ'!L4")</f>
        <v>262332.92537200003</v>
      </c>
      <c r="I11" s="411">
        <f t="shared" ca="1" si="5"/>
        <v>37.556290604346181</v>
      </c>
      <c r="J11" s="412">
        <f ca="1">INDIRECT("'RUNSTATS_VMTAQ'!J4")</f>
        <v>192407.32779000001</v>
      </c>
      <c r="K11" s="411">
        <f t="shared" ca="1" si="1"/>
        <v>32.104229149791834</v>
      </c>
      <c r="L11" s="412">
        <f ca="1">INDIRECT("'RUNSTATS_VMTAQ'!N4")</f>
        <v>159328.071306</v>
      </c>
      <c r="M11" s="411">
        <f t="shared" ca="1" si="6"/>
        <v>43.22901059541821</v>
      </c>
      <c r="N11" s="412">
        <f ca="1">INDIRECT("'RUNSTATS_VMTAQ'!I4")</f>
        <v>5043.8093870000002</v>
      </c>
      <c r="O11" s="50">
        <f ca="1">INDIRECT("'RUNSTATS_VMTAQ'!M4")</f>
        <v>6985.0595240000002</v>
      </c>
      <c r="P11" s="50">
        <f ca="1">INDIRECT("'RUNSTATS_VMTAQ'!K4")</f>
        <v>5993.2081500000004</v>
      </c>
      <c r="Q11" s="50">
        <f ca="1">INDIRECT("'RUNSTATS_VMTAQ'!O4")</f>
        <v>3685.6747150000001</v>
      </c>
      <c r="R11" s="413">
        <f t="shared" ca="1" si="2"/>
        <v>21707.751776000005</v>
      </c>
      <c r="V11" s="147"/>
    </row>
    <row r="12" spans="1:30" x14ac:dyDescent="0.2">
      <c r="A12" s="113" t="str">
        <f ca="1">INDIRECT("'RUNSTATS_VMTAQ'!B5")</f>
        <v>25MU</v>
      </c>
      <c r="B12" s="123" t="s">
        <v>80</v>
      </c>
      <c r="C12" s="411">
        <f ca="1">INDIRECT("'RUNSTATS_VMTAQ'!E5")</f>
        <v>70.093147000000002</v>
      </c>
      <c r="D12" s="412">
        <f t="shared" ca="1" si="0"/>
        <v>823752.77694399981</v>
      </c>
      <c r="E12" s="411">
        <f t="shared" ca="1" si="3"/>
        <v>35.13138657609386</v>
      </c>
      <c r="F12" s="412">
        <f ca="1">INDIRECT("'RUNSTATS_VMTAQ'!H5")</f>
        <v>183102.06714699999</v>
      </c>
      <c r="G12" s="411">
        <f t="shared" ca="1" si="4"/>
        <v>34.539040289492391</v>
      </c>
      <c r="H12" s="412">
        <f ca="1">INDIRECT("'RUNSTATS_VMTAQ'!L5")</f>
        <v>279167.28839399997</v>
      </c>
      <c r="I12" s="411">
        <f t="shared" ca="1" si="5"/>
        <v>35.747641921837506</v>
      </c>
      <c r="J12" s="412">
        <f ca="1">INDIRECT("'RUNSTATS_VMTAQ'!J5")</f>
        <v>208349.36615799999</v>
      </c>
      <c r="K12" s="411">
        <f t="shared" ca="1" si="1"/>
        <v>31.669126604985255</v>
      </c>
      <c r="L12" s="412">
        <f ca="1">INDIRECT("'RUNSTATS_VMTAQ'!N5")</f>
        <v>153134.055245</v>
      </c>
      <c r="M12" s="411">
        <f t="shared" ca="1" si="6"/>
        <v>40.747377868703545</v>
      </c>
      <c r="N12" s="412">
        <f ca="1">INDIRECT("'RUNSTATS_VMTAQ'!I5")</f>
        <v>5301.3073210000002</v>
      </c>
      <c r="O12" s="50">
        <f ca="1">INDIRECT("'RUNSTATS_VMTAQ'!M5")</f>
        <v>7809.3903090000003</v>
      </c>
      <c r="P12" s="50">
        <f ca="1">INDIRECT("'RUNSTATS_VMTAQ'!K5")</f>
        <v>6578.9426009999997</v>
      </c>
      <c r="Q12" s="50">
        <f ca="1">INDIRECT("'RUNSTATS_VMTAQ'!O5")</f>
        <v>3758.1327500000002</v>
      </c>
      <c r="R12" s="413">
        <f t="shared" ca="1" si="2"/>
        <v>23447.772981000002</v>
      </c>
      <c r="V12" s="147"/>
    </row>
    <row r="13" spans="1:30" x14ac:dyDescent="0.2">
      <c r="A13" s="113" t="str">
        <f ca="1">INDIRECT("'RUNSTATS_VMTAQ'!B6")</f>
        <v>25CU</v>
      </c>
      <c r="B13" s="123" t="s">
        <v>81</v>
      </c>
      <c r="C13" s="411">
        <f ca="1">INDIRECT("'RUNSTATS_VMTAQ'!E6")</f>
        <v>101.048027</v>
      </c>
      <c r="D13" s="412">
        <f t="shared" ca="1" si="0"/>
        <v>630310.03276900004</v>
      </c>
      <c r="E13" s="411">
        <f t="shared" ca="1" si="3"/>
        <v>30.699886771385092</v>
      </c>
      <c r="F13" s="412">
        <f ca="1">INDIRECT("'RUNSTATS_VMTAQ'!H6")</f>
        <v>143302.255164</v>
      </c>
      <c r="G13" s="411">
        <f t="shared" ca="1" si="4"/>
        <v>28.865182628695479</v>
      </c>
      <c r="H13" s="412">
        <f ca="1">INDIRECT("'RUNSTATS_VMTAQ'!L6")</f>
        <v>215808.361798</v>
      </c>
      <c r="I13" s="411">
        <f t="shared" ca="1" si="5"/>
        <v>32.795670281739774</v>
      </c>
      <c r="J13" s="412">
        <f ca="1">INDIRECT("'RUNSTATS_VMTAQ'!J6")</f>
        <v>165655.30877500001</v>
      </c>
      <c r="K13" s="411">
        <f t="shared" ca="1" si="1"/>
        <v>26.366431510899407</v>
      </c>
      <c r="L13" s="412">
        <f ca="1">INDIRECT("'RUNSTATS_VMTAQ'!N6")</f>
        <v>105544.107032</v>
      </c>
      <c r="M13" s="411">
        <f t="shared" ca="1" si="6"/>
        <v>39.038249170891049</v>
      </c>
      <c r="N13" s="412">
        <f ca="1">INDIRECT("'RUNSTATS_VMTAQ'!I6")</f>
        <v>4964.5365840000004</v>
      </c>
      <c r="O13" s="50">
        <f ca="1">INDIRECT("'RUNSTATS_VMTAQ'!M6")</f>
        <v>6580.3918610000001</v>
      </c>
      <c r="P13" s="50">
        <f ca="1">INDIRECT("'RUNSTATS_VMTAQ'!K6")</f>
        <v>6282.8111079999999</v>
      </c>
      <c r="Q13" s="50">
        <f ca="1">INDIRECT("'RUNSTATS_VMTAQ'!O6")</f>
        <v>2703.6075970000002</v>
      </c>
      <c r="R13" s="413">
        <f t="shared" ca="1" si="2"/>
        <v>20531.347150000001</v>
      </c>
    </row>
    <row r="14" spans="1:30" x14ac:dyDescent="0.2">
      <c r="A14" s="21"/>
      <c r="B14" s="127" t="s">
        <v>155</v>
      </c>
      <c r="C14" s="419"/>
      <c r="D14" s="412">
        <f ca="1">+F14+J14+H14+L14</f>
        <v>887140.15179599996</v>
      </c>
      <c r="E14" s="419">
        <f t="shared" ca="1" si="3"/>
        <v>23.189038743915464</v>
      </c>
      <c r="F14" s="412">
        <f ca="1">INDIRECT("'RUNSTATS_VMTAQ'!H7")</f>
        <v>185248.98229700001</v>
      </c>
      <c r="G14" s="419">
        <f t="shared" ca="1" si="4"/>
        <v>23.890406430715988</v>
      </c>
      <c r="H14" s="412">
        <f ca="1">INDIRECT("'RUNSTATS_VMTAQ'!L7")</f>
        <v>326238.90107800002</v>
      </c>
      <c r="I14" s="419">
        <f t="shared" ca="1" si="5"/>
        <v>22.064028136114239</v>
      </c>
      <c r="J14" s="412">
        <f ca="1">INDIRECT("'RUNSTATS_VMTAQ'!J7")</f>
        <v>217003.792254</v>
      </c>
      <c r="K14" s="419">
        <f t="shared" ca="1" si="1"/>
        <v>22.836576067834564</v>
      </c>
      <c r="L14" s="412">
        <f ca="1">INDIRECT("'RUNSTATS_VMTAQ'!N7")</f>
        <v>158648.47616699999</v>
      </c>
      <c r="M14" s="419">
        <f t="shared" ca="1" si="6"/>
        <v>25.529645225905885</v>
      </c>
      <c r="N14" s="412">
        <f ca="1">INDIRECT("'RUNSTATS_VMTAQ'!I7")</f>
        <v>7754.1159809999999</v>
      </c>
      <c r="O14" s="50">
        <f ca="1">INDIRECT("'RUNSTATS_VMTAQ'!M7")</f>
        <v>14786.008206</v>
      </c>
      <c r="P14" s="50">
        <f ca="1">INDIRECT("'RUNSTATS_VMTAQ'!K7")</f>
        <v>9502.4662019999996</v>
      </c>
      <c r="Q14" s="50">
        <f ca="1">INDIRECT("'RUNSTATS_VMTAQ'!O7")</f>
        <v>6214.284404</v>
      </c>
      <c r="R14" s="413">
        <f ca="1">+N14+O14+P14+Q14</f>
        <v>38256.874793000003</v>
      </c>
    </row>
    <row r="15" spans="1:30" ht="13.5" thickBot="1" x14ac:dyDescent="0.25">
      <c r="A15" s="113">
        <f ca="1">INDIRECT("'RUNSTATS_VMTAQ'!E8")</f>
        <v>0</v>
      </c>
      <c r="B15" s="123" t="s">
        <v>21</v>
      </c>
      <c r="C15" s="411">
        <f ca="1">INDIRECT("'RUNSTATS_VMTAQ'!E8")</f>
        <v>0</v>
      </c>
      <c r="D15" s="420">
        <f t="shared" ca="1" si="0"/>
        <v>0</v>
      </c>
      <c r="E15" s="421">
        <f t="shared" ca="1" si="3"/>
        <v>0</v>
      </c>
      <c r="F15" s="420">
        <f ca="1">INDIRECT("'RUNSTATS_VMTAQ'!H8")</f>
        <v>0</v>
      </c>
      <c r="G15" s="421">
        <f t="shared" ca="1" si="4"/>
        <v>0</v>
      </c>
      <c r="H15" s="420">
        <f ca="1">INDIRECT("'RUNSTATS_VMTAQ'!L8")</f>
        <v>0</v>
      </c>
      <c r="I15" s="421">
        <f t="shared" ca="1" si="5"/>
        <v>0</v>
      </c>
      <c r="J15" s="420">
        <f ca="1">INDIRECT("'RUNSTATS_VMTAQ'!J8")</f>
        <v>0</v>
      </c>
      <c r="K15" s="421">
        <f t="shared" ca="1" si="1"/>
        <v>0</v>
      </c>
      <c r="L15" s="420">
        <f ca="1">INDIRECT("'RUNSTATS_VMTAQ'!N8")</f>
        <v>0</v>
      </c>
      <c r="M15" s="422">
        <f t="shared" ca="1" si="6"/>
        <v>0</v>
      </c>
      <c r="N15" s="423">
        <f ca="1">INDIRECT("'RUNSTATS_VMTAQ'!I8")</f>
        <v>0</v>
      </c>
      <c r="O15" s="424">
        <f ca="1">INDIRECT("'RUNSTATS_VMTAQ'!M8")</f>
        <v>0</v>
      </c>
      <c r="P15" s="424">
        <f ca="1">INDIRECT("'RUNSTATS_VMTAQ'!K8")</f>
        <v>0</v>
      </c>
      <c r="Q15" s="424">
        <f ca="1">INDIRECT("'RUNSTATS_VMTAQ'!O8")</f>
        <v>0</v>
      </c>
      <c r="R15" s="425">
        <f t="shared" ca="1" si="2"/>
        <v>0</v>
      </c>
    </row>
    <row r="16" spans="1:30" x14ac:dyDescent="0.2">
      <c r="A16" s="21"/>
      <c r="B16" s="126" t="s">
        <v>41</v>
      </c>
      <c r="C16" s="407">
        <f ca="1">SUM(C3:C8)</f>
        <v>130.255897</v>
      </c>
      <c r="D16" s="408">
        <f ca="1">SUM(D3:D8)</f>
        <v>1416816.166102</v>
      </c>
      <c r="E16" s="407">
        <f t="shared" ca="1" si="3"/>
        <v>38.333007744404426</v>
      </c>
      <c r="F16" s="408">
        <f ca="1">SUM(F3:F8)</f>
        <v>343124.79314600001</v>
      </c>
      <c r="G16" s="407">
        <f t="shared" ca="1" si="4"/>
        <v>38.338158330684642</v>
      </c>
      <c r="H16" s="408">
        <f ca="1">SUM(H3:H8)</f>
        <v>432778.757094</v>
      </c>
      <c r="I16" s="407">
        <f t="shared" ca="1" si="5"/>
        <v>38.156776942906532</v>
      </c>
      <c r="J16" s="408">
        <f ca="1">SUM(J3:J8)</f>
        <v>389334.90923300001</v>
      </c>
      <c r="K16" s="407">
        <f t="shared" ca="1" si="1"/>
        <v>36.913180534587987</v>
      </c>
      <c r="L16" s="408">
        <f ca="1">SUM(L3:L8)</f>
        <v>251577.70662900002</v>
      </c>
      <c r="M16" s="407">
        <f t="shared" ca="1" si="6"/>
        <v>41.098428381036911</v>
      </c>
      <c r="N16" s="408">
        <f ca="1">SUM(N3:N8)</f>
        <v>8949.9550339999987</v>
      </c>
      <c r="O16" s="409">
        <f ca="1">SUM(O3:O8)</f>
        <v>11342.120371999999</v>
      </c>
      <c r="P16" s="409">
        <f ca="1">SUM(P3:P8)</f>
        <v>10547.314092000001</v>
      </c>
      <c r="Q16" s="409">
        <f ca="1">SUM(Q3:Q8)</f>
        <v>6121.3461569999999</v>
      </c>
      <c r="R16" s="410">
        <f ca="1">SUM(R3:R8)</f>
        <v>36960.735655000004</v>
      </c>
    </row>
    <row r="17" spans="1:18" ht="13.5" thickBot="1" x14ac:dyDescent="0.25">
      <c r="A17" s="21"/>
      <c r="B17" s="125" t="s">
        <v>40</v>
      </c>
      <c r="C17" s="414">
        <f ca="1">SUM(C9:C15)</f>
        <v>236.87809699999997</v>
      </c>
      <c r="D17" s="415">
        <f ca="1">SUM(D9:D15)</f>
        <v>4723147.2846989995</v>
      </c>
      <c r="E17" s="414">
        <f t="shared" ca="1" si="3"/>
        <v>36.571856731978066</v>
      </c>
      <c r="F17" s="415">
        <f ca="1">SUM(F9:F15)</f>
        <v>1119176.9876919999</v>
      </c>
      <c r="G17" s="414">
        <f t="shared" ca="1" si="4"/>
        <v>37.338643847874842</v>
      </c>
      <c r="H17" s="415">
        <f ca="1">SUM(H9:H15)</f>
        <v>1511014.7083409999</v>
      </c>
      <c r="I17" s="414">
        <f t="shared" ca="1" si="5"/>
        <v>35.47523387257317</v>
      </c>
      <c r="J17" s="415">
        <f ca="1">SUM(J9:J15)</f>
        <v>1232225.925967</v>
      </c>
      <c r="K17" s="414">
        <f t="shared" ca="1" si="1"/>
        <v>34.279788129060627</v>
      </c>
      <c r="L17" s="415">
        <f ca="1">SUM(L9:L15)</f>
        <v>860729.66269899998</v>
      </c>
      <c r="M17" s="414">
        <f t="shared" ca="1" si="6"/>
        <v>41.714731506215131</v>
      </c>
      <c r="N17" s="415">
        <f ca="1">SUM(N9:N15)</f>
        <v>29973.691392000001</v>
      </c>
      <c r="O17" s="416">
        <f ca="1">SUM(O9:O15)</f>
        <v>42593.509426000004</v>
      </c>
      <c r="P17" s="416">
        <f ca="1">SUM(P9:P15)</f>
        <v>35946.135995000004</v>
      </c>
      <c r="Q17" s="416">
        <f ca="1">SUM(Q9:Q15)</f>
        <v>20633.709761999999</v>
      </c>
      <c r="R17" s="417">
        <f ca="1">SUM(R9:R15)</f>
        <v>129147.04657500001</v>
      </c>
    </row>
    <row r="18" spans="1:18" ht="13.5" thickBot="1" x14ac:dyDescent="0.25">
      <c r="A18" s="21"/>
      <c r="B18" s="128" t="s">
        <v>42</v>
      </c>
      <c r="C18" s="426">
        <f ca="1">+C17+C16</f>
        <v>367.13399399999997</v>
      </c>
      <c r="D18" s="427">
        <f ca="1">+D17+D16</f>
        <v>6139963.450801</v>
      </c>
      <c r="E18" s="426">
        <f t="shared" ca="1" si="3"/>
        <v>36.963731430110492</v>
      </c>
      <c r="F18" s="427">
        <f ca="1">+F17+F16</f>
        <v>1462301.7808379999</v>
      </c>
      <c r="G18" s="426">
        <f t="shared" ca="1" si="4"/>
        <v>37.568468401799571</v>
      </c>
      <c r="H18" s="427">
        <f ca="1">+H17+H16</f>
        <v>1943793.4654349999</v>
      </c>
      <c r="I18" s="426">
        <f t="shared" ca="1" si="5"/>
        <v>36.039135404831747</v>
      </c>
      <c r="J18" s="427">
        <f ca="1">+J17+J16</f>
        <v>1621560.8352000001</v>
      </c>
      <c r="K18" s="426">
        <f t="shared" ca="1" si="1"/>
        <v>34.877188768862808</v>
      </c>
      <c r="L18" s="427">
        <f ca="1">+L17+L16</f>
        <v>1112307.3693280001</v>
      </c>
      <c r="M18" s="426">
        <f t="shared" ca="1" si="6"/>
        <v>41.573726203207052</v>
      </c>
      <c r="N18" s="298">
        <f ca="1">+N17+N16</f>
        <v>38923.646425999999</v>
      </c>
      <c r="O18" s="298">
        <f ca="1">+O17+O16</f>
        <v>53935.629798000002</v>
      </c>
      <c r="P18" s="298">
        <f ca="1">+P17+P16</f>
        <v>46493.450087000005</v>
      </c>
      <c r="Q18" s="298">
        <f ca="1">+Q17+Q16</f>
        <v>26755.055918999999</v>
      </c>
      <c r="R18" s="428">
        <f ca="1">+R17+R16</f>
        <v>166107.78223000001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str">
        <f ca="1">INDIRECT("'RUNSTATS_VMTAQ'!B35")</f>
        <v>71IR</v>
      </c>
      <c r="B23" s="122" t="s">
        <v>82</v>
      </c>
      <c r="C23" s="405">
        <f ca="1">INDIRECT("'RUNSTATS_VMTAQ'!E35")</f>
        <v>4.6184390000000004</v>
      </c>
      <c r="D23" s="406">
        <f t="shared" ref="D23:D35" ca="1" si="7">+F23+J23+H23+L23</f>
        <v>111820.869475</v>
      </c>
      <c r="E23" s="407">
        <f t="shared" ref="E23:E38" ca="1" si="8">IF(R23&gt;0,D23/(R23),0)</f>
        <v>61.276461299337662</v>
      </c>
      <c r="F23" s="406">
        <f ca="1">INDIRECT("'RUNSTATS_VMTAQ'!H35")</f>
        <v>30882.580703</v>
      </c>
      <c r="G23" s="407">
        <f t="shared" ref="G23:G38" ca="1" si="9">IF(N23&gt;0,F23/(N23),0)</f>
        <v>61.145076346306077</v>
      </c>
      <c r="H23" s="406">
        <f ca="1">INDIRECT("'RUNSTATS_VMTAQ'!L35")</f>
        <v>30757.588672000002</v>
      </c>
      <c r="I23" s="407">
        <f t="shared" ref="I23:I38" ca="1" si="10">IF(O23&gt;0,H23/(O23),0)</f>
        <v>61.422784699872182</v>
      </c>
      <c r="J23" s="406">
        <f ca="1">INDIRECT("'RUNSTATS_VMTAQ'!J35")</f>
        <v>29904.576572000002</v>
      </c>
      <c r="K23" s="407">
        <f t="shared" ref="K23:K38" ca="1" si="11">IF(P23&gt;0,J23/(P23),0)</f>
        <v>61.162085634194405</v>
      </c>
      <c r="L23" s="406">
        <f ca="1">INDIRECT("'RUNSTATS_VMTAQ'!N35")</f>
        <v>20276.123528</v>
      </c>
      <c r="M23" s="407">
        <f t="shared" ref="M23:M38" ca="1" si="12">IF(Q23&gt;0,L23/(Q23),0)</f>
        <v>61.424932476609591</v>
      </c>
      <c r="N23" s="408">
        <f ca="1">INDIRECT("'RUNSTATS_VMTAQ'!I35")</f>
        <v>505.070605</v>
      </c>
      <c r="O23" s="409">
        <f ca="1">INDIRECT("'RUNSTATS_VMTAQ'!M35")</f>
        <v>500.75210399999997</v>
      </c>
      <c r="P23" s="409">
        <f ca="1">INDIRECT("'RUNSTATS_VMTAQ'!K35")</f>
        <v>488.93977799999999</v>
      </c>
      <c r="Q23" s="409">
        <f ca="1">INDIRECT("'RUNSTATS_VMTAQ'!O35")</f>
        <v>330.09598399999999</v>
      </c>
      <c r="R23" s="410">
        <f t="shared" ref="R23:R35" ca="1" si="13">+N23+O23+P23+Q23</f>
        <v>1824.858471</v>
      </c>
    </row>
    <row r="24" spans="1:18" x14ac:dyDescent="0.2">
      <c r="A24" s="113" t="str">
        <f ca="1">INDIRECT("'RUNSTATS_VMTAQ'!B36")</f>
        <v>71PR</v>
      </c>
      <c r="B24" s="123" t="s">
        <v>83</v>
      </c>
      <c r="C24" s="411">
        <f ca="1">INDIRECT("'RUNSTATS_VMTAQ'!E36")</f>
        <v>15.013211999999999</v>
      </c>
      <c r="D24" s="412">
        <f t="shared" ca="1" si="7"/>
        <v>246409.11696499999</v>
      </c>
      <c r="E24" s="411">
        <f t="shared" ca="1" si="8"/>
        <v>62.638927400616957</v>
      </c>
      <c r="F24" s="412">
        <f ca="1">INDIRECT("'RUNSTATS_VMTAQ'!H36")</f>
        <v>65727.249456999998</v>
      </c>
      <c r="G24" s="411">
        <f t="shared" ca="1" si="9"/>
        <v>62.672907974457502</v>
      </c>
      <c r="H24" s="412">
        <f ca="1">INDIRECT("'RUNSTATS_VMTAQ'!L36")</f>
        <v>70246.507985000004</v>
      </c>
      <c r="I24" s="411">
        <f t="shared" ca="1" si="10"/>
        <v>62.647262595814567</v>
      </c>
      <c r="J24" s="412">
        <f ca="1">INDIRECT("'RUNSTATS_VMTAQ'!J36")</f>
        <v>64738.778415000001</v>
      </c>
      <c r="K24" s="411">
        <f t="shared" ca="1" si="11"/>
        <v>62.601608396209571</v>
      </c>
      <c r="L24" s="412">
        <f ca="1">INDIRECT("'RUNSTATS_VMTAQ'!N36")</f>
        <v>45696.581107999998</v>
      </c>
      <c r="M24" s="411">
        <f t="shared" ca="1" si="12"/>
        <v>62.630169717364467</v>
      </c>
      <c r="N24" s="412">
        <f ca="1">INDIRECT("'RUNSTATS_VMTAQ'!I36")</f>
        <v>1048.7346379999999</v>
      </c>
      <c r="O24" s="50">
        <f ca="1">INDIRECT("'RUNSTATS_VMTAQ'!M36")</f>
        <v>1121.3021140000001</v>
      </c>
      <c r="P24" s="50">
        <f ca="1">INDIRECT("'RUNSTATS_VMTAQ'!K36")</f>
        <v>1034.1392189999999</v>
      </c>
      <c r="Q24" s="50">
        <f ca="1">INDIRECT("'RUNSTATS_VMTAQ'!O36")</f>
        <v>729.62569499999995</v>
      </c>
      <c r="R24" s="413">
        <f t="shared" ca="1" si="13"/>
        <v>3933.8016659999994</v>
      </c>
    </row>
    <row r="25" spans="1:18" x14ac:dyDescent="0.2">
      <c r="A25" s="113" t="str">
        <f ca="1">INDIRECT("'RUNSTATS_VMTAQ'!B37")</f>
        <v>71MR</v>
      </c>
      <c r="B25" s="123" t="s">
        <v>84</v>
      </c>
      <c r="C25" s="411">
        <f ca="1">INDIRECT("'RUNSTATS_VMTAQ'!E37")</f>
        <v>15.734268</v>
      </c>
      <c r="D25" s="412">
        <f t="shared" ca="1" si="7"/>
        <v>234718.99520999996</v>
      </c>
      <c r="E25" s="411">
        <f t="shared" ca="1" si="8"/>
        <v>45.008409492597686</v>
      </c>
      <c r="F25" s="412">
        <f ca="1">INDIRECT("'RUNSTATS_VMTAQ'!H37")</f>
        <v>56288.081826000001</v>
      </c>
      <c r="G25" s="411">
        <f t="shared" ca="1" si="9"/>
        <v>39.934752057987218</v>
      </c>
      <c r="H25" s="412">
        <f ca="1">INDIRECT("'RUNSTATS_VMTAQ'!L37")</f>
        <v>78030.538608999996</v>
      </c>
      <c r="I25" s="411">
        <f t="shared" ca="1" si="10"/>
        <v>49.911433887441596</v>
      </c>
      <c r="J25" s="412">
        <f ca="1">INDIRECT("'RUNSTATS_VMTAQ'!J37")</f>
        <v>58005.373836999999</v>
      </c>
      <c r="K25" s="411">
        <f t="shared" ca="1" si="11"/>
        <v>38.183212975548628</v>
      </c>
      <c r="L25" s="412">
        <f ca="1">INDIRECT("'RUNSTATS_VMTAQ'!N37")</f>
        <v>42395.000937999997</v>
      </c>
      <c r="M25" s="411">
        <f t="shared" ca="1" si="12"/>
        <v>58.638515118636818</v>
      </c>
      <c r="N25" s="412">
        <f ca="1">INDIRECT("'RUNSTATS_VMTAQ'!I37")</f>
        <v>1409.5012220000001</v>
      </c>
      <c r="O25" s="50">
        <f ca="1">INDIRECT("'RUNSTATS_VMTAQ'!M37")</f>
        <v>1563.3800220000001</v>
      </c>
      <c r="P25" s="50">
        <f ca="1">INDIRECT("'RUNSTATS_VMTAQ'!K37")</f>
        <v>1519.1328679999999</v>
      </c>
      <c r="Q25" s="50">
        <f ca="1">INDIRECT("'RUNSTATS_VMTAQ'!O37")</f>
        <v>722.98899200000005</v>
      </c>
      <c r="R25" s="413">
        <f t="shared" ca="1" si="13"/>
        <v>5215.0031039999994</v>
      </c>
    </row>
    <row r="26" spans="1:18" x14ac:dyDescent="0.2">
      <c r="A26" s="113" t="str">
        <f ca="1">INDIRECT("'RUNSTATS_VMTAQ'!B38")</f>
        <v>71CM</v>
      </c>
      <c r="B26" s="123" t="s">
        <v>85</v>
      </c>
      <c r="C26" s="411">
        <f ca="1">INDIRECT("'RUNSTATS_VMTAQ'!E38")</f>
        <v>37.692711000000003</v>
      </c>
      <c r="D26" s="412">
        <f t="shared" ca="1" si="7"/>
        <v>264969.33332400001</v>
      </c>
      <c r="E26" s="411">
        <f t="shared" ca="1" si="8"/>
        <v>45.229555553903324</v>
      </c>
      <c r="F26" s="412">
        <f ca="1">INDIRECT("'RUNSTATS_VMTAQ'!H38")</f>
        <v>65926.944356000007</v>
      </c>
      <c r="G26" s="411">
        <f t="shared" ca="1" si="9"/>
        <v>42.757077328280289</v>
      </c>
      <c r="H26" s="412">
        <f ca="1">INDIRECT("'RUNSTATS_VMTAQ'!L38")</f>
        <v>79362.910843000005</v>
      </c>
      <c r="I26" s="411">
        <f t="shared" ca="1" si="10"/>
        <v>48.187468087864566</v>
      </c>
      <c r="J26" s="412">
        <f ca="1">INDIRECT("'RUNSTATS_VMTAQ'!J38")</f>
        <v>70959.148639000006</v>
      </c>
      <c r="K26" s="411">
        <f t="shared" ca="1" si="11"/>
        <v>41.882590120992802</v>
      </c>
      <c r="L26" s="412">
        <f ca="1">INDIRECT("'RUNSTATS_VMTAQ'!N38")</f>
        <v>48720.329486000002</v>
      </c>
      <c r="M26" s="411">
        <f t="shared" ca="1" si="12"/>
        <v>49.957994896482852</v>
      </c>
      <c r="N26" s="412">
        <f ca="1">INDIRECT("'RUNSTATS_VMTAQ'!I38")</f>
        <v>1541.8954819999999</v>
      </c>
      <c r="O26" s="50">
        <f ca="1">INDIRECT("'RUNSTATS_VMTAQ'!M38")</f>
        <v>1646.9616269999999</v>
      </c>
      <c r="P26" s="50">
        <f ca="1">INDIRECT("'RUNSTATS_VMTAQ'!K38")</f>
        <v>1694.2397410000001</v>
      </c>
      <c r="Q26" s="50">
        <f ca="1">INDIRECT("'RUNSTATS_VMTAQ'!O38")</f>
        <v>975.22587899999996</v>
      </c>
      <c r="R26" s="413">
        <f t="shared" ca="1" si="13"/>
        <v>5858.3227289999995</v>
      </c>
    </row>
    <row r="27" spans="1:18" x14ac:dyDescent="0.2">
      <c r="A27" s="113" t="str">
        <f ca="1">INDIRECT("'RUNSTATS_VMTAQ'!B39")</f>
        <v>71CR</v>
      </c>
      <c r="B27" s="123" t="s">
        <v>86</v>
      </c>
      <c r="C27" s="411">
        <f ca="1">INDIRECT("'RUNSTATS_VMTAQ'!E39")</f>
        <v>52.026710999999999</v>
      </c>
      <c r="D27" s="412">
        <f t="shared" ca="1" si="7"/>
        <v>166884.61508600001</v>
      </c>
      <c r="E27" s="411">
        <f t="shared" ca="1" si="8"/>
        <v>45.568450720184913</v>
      </c>
      <c r="F27" s="412">
        <f ca="1">INDIRECT("'RUNSTATS_VMTAQ'!H39")</f>
        <v>44583.552036000001</v>
      </c>
      <c r="G27" s="411">
        <f t="shared" ca="1" si="9"/>
        <v>44.808350466949079</v>
      </c>
      <c r="H27" s="412">
        <f ca="1">INDIRECT("'RUNSTATS_VMTAQ'!L39")</f>
        <v>47929.923737999998</v>
      </c>
      <c r="I27" s="411">
        <f t="shared" ca="1" si="10"/>
        <v>46.498028301960041</v>
      </c>
      <c r="J27" s="412">
        <f ca="1">INDIRECT("'RUNSTATS_VMTAQ'!J39")</f>
        <v>49144.586252000001</v>
      </c>
      <c r="K27" s="411">
        <f t="shared" ca="1" si="11"/>
        <v>44.961407227538302</v>
      </c>
      <c r="L27" s="412">
        <f ca="1">INDIRECT("'RUNSTATS_VMTAQ'!N39")</f>
        <v>25226.553059999998</v>
      </c>
      <c r="M27" s="411">
        <f t="shared" ca="1" si="12"/>
        <v>46.4178227386301</v>
      </c>
      <c r="N27" s="412">
        <f ca="1">INDIRECT("'RUNSTATS_VMTAQ'!I39")</f>
        <v>994.983113</v>
      </c>
      <c r="O27" s="50">
        <f ca="1">INDIRECT("'RUNSTATS_VMTAQ'!M39")</f>
        <v>1030.794756</v>
      </c>
      <c r="P27" s="50">
        <f ca="1">INDIRECT("'RUNSTATS_VMTAQ'!K39")</f>
        <v>1093.0393260000001</v>
      </c>
      <c r="Q27" s="50">
        <f ca="1">INDIRECT("'RUNSTATS_VMTAQ'!O39")</f>
        <v>543.46696099999997</v>
      </c>
      <c r="R27" s="413">
        <f t="shared" ca="1" si="13"/>
        <v>3662.2841560000002</v>
      </c>
    </row>
    <row r="28" spans="1:18" ht="13.5" thickBot="1" x14ac:dyDescent="0.25">
      <c r="A28" s="21"/>
      <c r="B28" s="125" t="s">
        <v>154</v>
      </c>
      <c r="C28" s="411"/>
      <c r="D28" s="412">
        <f ca="1">+F28+J28+H28+L28</f>
        <v>201662.929317</v>
      </c>
      <c r="E28" s="414">
        <f t="shared" ca="1" si="8"/>
        <v>28.944401056238338</v>
      </c>
      <c r="F28" s="412">
        <f ca="1">INDIRECT("'RUNSTATS_VMTAQ'!H40")</f>
        <v>46104.571904999997</v>
      </c>
      <c r="G28" s="414">
        <f t="shared" ca="1" si="9"/>
        <v>29.713329026986319</v>
      </c>
      <c r="H28" s="412">
        <f ca="1">INDIRECT("'RUNSTATS_VMTAQ'!L40")</f>
        <v>68733.949068000002</v>
      </c>
      <c r="I28" s="414">
        <f t="shared" ca="1" si="10"/>
        <v>28.544572992988282</v>
      </c>
      <c r="J28" s="412">
        <f ca="1">INDIRECT("'RUNSTATS_VMTAQ'!J40")</f>
        <v>51070.127693000002</v>
      </c>
      <c r="K28" s="414">
        <f t="shared" ca="1" si="11"/>
        <v>29.582505662954709</v>
      </c>
      <c r="L28" s="412">
        <f ca="1">INDIRECT("'RUNSTATS_VMTAQ'!N40")</f>
        <v>35754.280651000001</v>
      </c>
      <c r="M28" s="414">
        <f t="shared" ca="1" si="12"/>
        <v>27.904873953119065</v>
      </c>
      <c r="N28" s="412">
        <f ca="1">INDIRECT("'RUNSTATS_VMTAQ'!I40")</f>
        <v>1551.646127</v>
      </c>
      <c r="O28" s="50">
        <f ca="1">INDIRECT("'RUNSTATS_VMTAQ'!M40")</f>
        <v>2407.95156</v>
      </c>
      <c r="P28" s="50">
        <f ca="1">INDIRECT("'RUNSTATS_VMTAQ'!K40")</f>
        <v>1726.3624749999999</v>
      </c>
      <c r="Q28" s="50">
        <f ca="1">INDIRECT("'RUNSTATS_VMTAQ'!O40")</f>
        <v>1281.291602</v>
      </c>
      <c r="R28" s="417">
        <f ca="1">+N28+O28+P28+Q28</f>
        <v>6967.2517639999996</v>
      </c>
    </row>
    <row r="29" spans="1:18" x14ac:dyDescent="0.2">
      <c r="A29" s="113" t="str">
        <f ca="1">INDIRECT("'RUNSTATS_VMTAQ'!B28")</f>
        <v>71IU</v>
      </c>
      <c r="B29" s="126" t="s">
        <v>77</v>
      </c>
      <c r="C29" s="407">
        <f ca="1">INDIRECT("'RUNSTATS_VMTAQ'!E28")</f>
        <v>34.226131000000002</v>
      </c>
      <c r="D29" s="408">
        <f t="shared" ca="1" si="7"/>
        <v>1776987.795862</v>
      </c>
      <c r="E29" s="407">
        <f t="shared" ca="1" si="8"/>
        <v>51.789151243304893</v>
      </c>
      <c r="F29" s="408">
        <f ca="1">INDIRECT("'RUNSTATS_VMTAQ'!H28")</f>
        <v>461248.04273699998</v>
      </c>
      <c r="G29" s="407">
        <f t="shared" ca="1" si="9"/>
        <v>46.831556156382497</v>
      </c>
      <c r="H29" s="408">
        <f ca="1">INDIRECT("'RUNSTATS_VMTAQ'!L28")</f>
        <v>498487.83338800003</v>
      </c>
      <c r="I29" s="407">
        <f t="shared" ca="1" si="10"/>
        <v>60.792242870435928</v>
      </c>
      <c r="J29" s="408">
        <f ca="1">INDIRECT("'RUNSTATS_VMTAQ'!J28")</f>
        <v>471305.16605599999</v>
      </c>
      <c r="K29" s="407">
        <f t="shared" ca="1" si="11"/>
        <v>44.411760955815005</v>
      </c>
      <c r="L29" s="408">
        <f ca="1">INDIRECT("'RUNSTATS_VMTAQ'!N28")</f>
        <v>345946.75368099997</v>
      </c>
      <c r="M29" s="407">
        <f t="shared" ca="1" si="12"/>
        <v>61.220260153037522</v>
      </c>
      <c r="N29" s="408">
        <f ca="1">INDIRECT("'RUNSTATS_VMTAQ'!I28")</f>
        <v>9849.0863979999995</v>
      </c>
      <c r="O29" s="409">
        <f ca="1">INDIRECT("'RUNSTATS_VMTAQ'!M28")</f>
        <v>8199.8592229999995</v>
      </c>
      <c r="P29" s="409">
        <f ca="1">INDIRECT("'RUNSTATS_VMTAQ'!K28")</f>
        <v>10612.170198</v>
      </c>
      <c r="Q29" s="409">
        <f ca="1">INDIRECT("'RUNSTATS_VMTAQ'!O28")</f>
        <v>5650.8540279999997</v>
      </c>
      <c r="R29" s="410">
        <f t="shared" ca="1" si="13"/>
        <v>34311.969847</v>
      </c>
    </row>
    <row r="30" spans="1:18" x14ac:dyDescent="0.2">
      <c r="A30" s="113" t="str">
        <f ca="1">INDIRECT("'RUNSTATS_VMTAQ'!B29")</f>
        <v>71FU</v>
      </c>
      <c r="B30" s="123" t="s">
        <v>78</v>
      </c>
      <c r="C30" s="411">
        <f ca="1">INDIRECT("'RUNSTATS_VMTAQ'!E29")</f>
        <v>4.5701660000000004</v>
      </c>
      <c r="D30" s="412">
        <f t="shared" ca="1" si="7"/>
        <v>95849.719549999994</v>
      </c>
      <c r="E30" s="411">
        <f t="shared" ca="1" si="8"/>
        <v>46.075573129085342</v>
      </c>
      <c r="F30" s="412">
        <f ca="1">INDIRECT("'RUNSTATS_VMTAQ'!H29")</f>
        <v>22211.386723</v>
      </c>
      <c r="G30" s="411">
        <f t="shared" ca="1" si="9"/>
        <v>41.216004426764151</v>
      </c>
      <c r="H30" s="412">
        <f ca="1">INDIRECT("'RUNSTATS_VMTAQ'!L29")</f>
        <v>29277.862998000001</v>
      </c>
      <c r="I30" s="411">
        <f t="shared" ca="1" si="10"/>
        <v>48.470673798081883</v>
      </c>
      <c r="J30" s="412">
        <f ca="1">INDIRECT("'RUNSTATS_VMTAQ'!J29")</f>
        <v>22315.424512000001</v>
      </c>
      <c r="K30" s="411">
        <f t="shared" ca="1" si="11"/>
        <v>42.528481928872132</v>
      </c>
      <c r="L30" s="412">
        <f ca="1">INDIRECT("'RUNSTATS_VMTAQ'!N29")</f>
        <v>22045.045317</v>
      </c>
      <c r="M30" s="411">
        <f t="shared" ca="1" si="12"/>
        <v>53.426963218137978</v>
      </c>
      <c r="N30" s="412">
        <f ca="1">INDIRECT("'RUNSTATS_VMTAQ'!I29")</f>
        <v>538.90198799999996</v>
      </c>
      <c r="O30" s="50">
        <f ca="1">INDIRECT("'RUNSTATS_VMTAQ'!M29")</f>
        <v>604.03251499999999</v>
      </c>
      <c r="P30" s="50">
        <f ca="1">INDIRECT("'RUNSTATS_VMTAQ'!K29")</f>
        <v>524.71716600000002</v>
      </c>
      <c r="Q30" s="50">
        <f ca="1">INDIRECT("'RUNSTATS_VMTAQ'!O29")</f>
        <v>412.62022000000002</v>
      </c>
      <c r="R30" s="413">
        <f t="shared" ca="1" si="13"/>
        <v>2080.2718889999996</v>
      </c>
    </row>
    <row r="31" spans="1:18" x14ac:dyDescent="0.2">
      <c r="A31" s="113" t="str">
        <f ca="1">INDIRECT("'RUNSTATS_VMTAQ'!B30")</f>
        <v>71PU</v>
      </c>
      <c r="B31" s="123" t="s">
        <v>79</v>
      </c>
      <c r="C31" s="418">
        <f ca="1">INDIRECT("'RUNSTATS_VMTAQ'!E30")</f>
        <v>82.302132</v>
      </c>
      <c r="D31" s="412">
        <f t="shared" ca="1" si="7"/>
        <v>1201388.045561</v>
      </c>
      <c r="E31" s="411">
        <f t="shared" ca="1" si="8"/>
        <v>32.187917150945147</v>
      </c>
      <c r="F31" s="412">
        <f ca="1">INDIRECT("'RUNSTATS_VMTAQ'!H30")</f>
        <v>279157.31531099998</v>
      </c>
      <c r="G31" s="411">
        <f t="shared" ca="1" si="9"/>
        <v>31.295256355226019</v>
      </c>
      <c r="H31" s="412">
        <f ca="1">INDIRECT("'RUNSTATS_VMTAQ'!L30")</f>
        <v>402819.29811799998</v>
      </c>
      <c r="I31" s="411">
        <f t="shared" ca="1" si="10"/>
        <v>32.893680183971533</v>
      </c>
      <c r="J31" s="412">
        <f ca="1">INDIRECT("'RUNSTATS_VMTAQ'!J30")</f>
        <v>306187.47909099999</v>
      </c>
      <c r="K31" s="411">
        <f t="shared" ca="1" si="11"/>
        <v>29.319922478030616</v>
      </c>
      <c r="L31" s="412">
        <f ca="1">INDIRECT("'RUNSTATS_VMTAQ'!N30")</f>
        <v>213223.953041</v>
      </c>
      <c r="M31" s="411">
        <f t="shared" ca="1" si="12"/>
        <v>37.309570447155394</v>
      </c>
      <c r="N31" s="412">
        <f ca="1">INDIRECT("'RUNSTATS_VMTAQ'!I30")</f>
        <v>8920.1159480000006</v>
      </c>
      <c r="O31" s="50">
        <f ca="1">INDIRECT("'RUNSTATS_VMTAQ'!M30")</f>
        <v>12246.100037</v>
      </c>
      <c r="P31" s="50">
        <f ca="1">INDIRECT("'RUNSTATS_VMTAQ'!K30")</f>
        <v>10442.983924</v>
      </c>
      <c r="Q31" s="50">
        <f ca="1">INDIRECT("'RUNSTATS_VMTAQ'!O30")</f>
        <v>5714.993512</v>
      </c>
      <c r="R31" s="413">
        <f t="shared" ca="1" si="13"/>
        <v>37324.193421000004</v>
      </c>
    </row>
    <row r="32" spans="1:18" x14ac:dyDescent="0.2">
      <c r="A32" s="113" t="str">
        <f ca="1">INDIRECT("'RUNSTATS_VMTAQ'!B31")</f>
        <v>71MU</v>
      </c>
      <c r="B32" s="123" t="s">
        <v>80</v>
      </c>
      <c r="C32" s="411">
        <f ca="1">INDIRECT("'RUNSTATS_VMTAQ'!E31")</f>
        <v>121.899261</v>
      </c>
      <c r="D32" s="412">
        <f t="shared" ca="1" si="7"/>
        <v>969715.64705599996</v>
      </c>
      <c r="E32" s="411">
        <f t="shared" ca="1" si="8"/>
        <v>34.148297166348755</v>
      </c>
      <c r="F32" s="412">
        <f ca="1">INDIRECT("'RUNSTATS_VMTAQ'!H31")</f>
        <v>224710.70564599999</v>
      </c>
      <c r="G32" s="411">
        <f t="shared" ca="1" si="9"/>
        <v>32.981268448606102</v>
      </c>
      <c r="H32" s="412">
        <f ca="1">INDIRECT("'RUNSTATS_VMTAQ'!L31")</f>
        <v>322298.16901399998</v>
      </c>
      <c r="I32" s="411">
        <f t="shared" ca="1" si="10"/>
        <v>35.353884355847669</v>
      </c>
      <c r="J32" s="412">
        <f ca="1">INDIRECT("'RUNSTATS_VMTAQ'!J31")</f>
        <v>249897.984375</v>
      </c>
      <c r="K32" s="411">
        <f t="shared" ca="1" si="11"/>
        <v>31.391122920980877</v>
      </c>
      <c r="L32" s="412">
        <f ca="1">INDIRECT("'RUNSTATS_VMTAQ'!N31")</f>
        <v>172808.78802099999</v>
      </c>
      <c r="M32" s="411">
        <f t="shared" ca="1" si="12"/>
        <v>38.344204791390041</v>
      </c>
      <c r="N32" s="412">
        <f ca="1">INDIRECT("'RUNSTATS_VMTAQ'!I31")</f>
        <v>6813.2826969999996</v>
      </c>
      <c r="O32" s="50">
        <f ca="1">INDIRECT("'RUNSTATS_VMTAQ'!M31")</f>
        <v>9116.3439290000006</v>
      </c>
      <c r="P32" s="50">
        <f ca="1">INDIRECT("'RUNSTATS_VMTAQ'!K31")</f>
        <v>7960.785124</v>
      </c>
      <c r="Q32" s="50">
        <f ca="1">INDIRECT("'RUNSTATS_VMTAQ'!O31")</f>
        <v>4506.7772029999996</v>
      </c>
      <c r="R32" s="413">
        <f t="shared" ca="1" si="13"/>
        <v>28397.188952999997</v>
      </c>
    </row>
    <row r="33" spans="1:18" x14ac:dyDescent="0.2">
      <c r="A33" s="113" t="str">
        <f ca="1">INDIRECT("'RUNSTATS_VMTAQ'!B32")</f>
        <v>71CU</v>
      </c>
      <c r="B33" s="123" t="s">
        <v>81</v>
      </c>
      <c r="C33" s="411">
        <f ca="1">INDIRECT("'RUNSTATS_VMTAQ'!E32")</f>
        <v>68.286750999999995</v>
      </c>
      <c r="D33" s="412">
        <f t="shared" ca="1" si="7"/>
        <v>280797.76896900003</v>
      </c>
      <c r="E33" s="411">
        <f t="shared" ca="1" si="8"/>
        <v>27.746822880237389</v>
      </c>
      <c r="F33" s="412">
        <f ca="1">INDIRECT("'RUNSTATS_VMTAQ'!H32")</f>
        <v>63614.554283999998</v>
      </c>
      <c r="G33" s="411">
        <f t="shared" ca="1" si="9"/>
        <v>26.672461111569579</v>
      </c>
      <c r="H33" s="412">
        <f ca="1">INDIRECT("'RUNSTATS_VMTAQ'!L32")</f>
        <v>95457.063106999994</v>
      </c>
      <c r="I33" s="411">
        <f t="shared" ca="1" si="10"/>
        <v>28.26024311636019</v>
      </c>
      <c r="J33" s="412">
        <f ca="1">INDIRECT("'RUNSTATS_VMTAQ'!J32")</f>
        <v>70969.010878000001</v>
      </c>
      <c r="K33" s="411">
        <f t="shared" ca="1" si="11"/>
        <v>25.391862981917555</v>
      </c>
      <c r="L33" s="412">
        <f ca="1">INDIRECT("'RUNSTATS_VMTAQ'!N32")</f>
        <v>50757.140700000004</v>
      </c>
      <c r="M33" s="411">
        <f t="shared" ca="1" si="12"/>
        <v>32.490135103896407</v>
      </c>
      <c r="N33" s="412">
        <f ca="1">INDIRECT("'RUNSTATS_VMTAQ'!I32")</f>
        <v>2385.0275390000002</v>
      </c>
      <c r="O33" s="50">
        <f ca="1">INDIRECT("'RUNSTATS_VMTAQ'!M32")</f>
        <v>3377.7863379999999</v>
      </c>
      <c r="P33" s="50">
        <f ca="1">INDIRECT("'RUNSTATS_VMTAQ'!K32")</f>
        <v>2794.9509229999999</v>
      </c>
      <c r="Q33" s="50">
        <f ca="1">INDIRECT("'RUNSTATS_VMTAQ'!O32")</f>
        <v>1562.232368</v>
      </c>
      <c r="R33" s="413">
        <f t="shared" ca="1" si="13"/>
        <v>10119.997168000002</v>
      </c>
    </row>
    <row r="34" spans="1:18" x14ac:dyDescent="0.2">
      <c r="A34" s="21"/>
      <c r="B34" s="127" t="s">
        <v>155</v>
      </c>
      <c r="C34" s="419"/>
      <c r="D34" s="412">
        <f ca="1">+F34+J34+H34+L34</f>
        <v>933298.51708700007</v>
      </c>
      <c r="E34" s="419">
        <f t="shared" ca="1" si="8"/>
        <v>24.095609874998644</v>
      </c>
      <c r="F34" s="412">
        <f ca="1">INDIRECT("'RUNSTATS_VMTAQ'!H33")</f>
        <v>192404.18732600001</v>
      </c>
      <c r="G34" s="419">
        <f t="shared" ca="1" si="9"/>
        <v>24.425660610047107</v>
      </c>
      <c r="H34" s="412">
        <f ca="1">INDIRECT("'RUNSTATS_VMTAQ'!L33")</f>
        <v>349150.147452</v>
      </c>
      <c r="I34" s="419">
        <f t="shared" ca="1" si="10"/>
        <v>23.679352426748594</v>
      </c>
      <c r="J34" s="412">
        <f ca="1">INDIRECT("'RUNSTATS_VMTAQ'!J33")</f>
        <v>219003.83609299999</v>
      </c>
      <c r="K34" s="419">
        <f t="shared" ca="1" si="11"/>
        <v>24.171928365819692</v>
      </c>
      <c r="L34" s="412">
        <f ca="1">INDIRECT("'RUNSTATS_VMTAQ'!N33")</f>
        <v>172740.34621600001</v>
      </c>
      <c r="M34" s="419">
        <f t="shared" ca="1" si="12"/>
        <v>24.499302072247968</v>
      </c>
      <c r="N34" s="412">
        <f ca="1">INDIRECT("'RUNSTATS_VMTAQ'!I33")</f>
        <v>7877.1334129999996</v>
      </c>
      <c r="O34" s="50">
        <f ca="1">INDIRECT("'RUNSTATS_VMTAQ'!M33")</f>
        <v>14744.919588999999</v>
      </c>
      <c r="P34" s="50">
        <f ca="1">INDIRECT("'RUNSTATS_VMTAQ'!K33")</f>
        <v>9060.2550520000004</v>
      </c>
      <c r="Q34" s="50">
        <f ca="1">INDIRECT("'RUNSTATS_VMTAQ'!O33")</f>
        <v>7050.8272319999996</v>
      </c>
      <c r="R34" s="413">
        <f ca="1">+N34+O34+P34+Q34</f>
        <v>38733.135286000004</v>
      </c>
    </row>
    <row r="35" spans="1:18" ht="13.5" thickBot="1" x14ac:dyDescent="0.25">
      <c r="A35" s="113" t="str">
        <f ca="1">INDIRECT("'RUNSTATS_VMTAQ'!B34")</f>
        <v>71HO</v>
      </c>
      <c r="B35" s="123" t="s">
        <v>21</v>
      </c>
      <c r="C35" s="411">
        <f ca="1">INDIRECT("'RUNSTATS_VMTAQ'!E34")</f>
        <v>0</v>
      </c>
      <c r="D35" s="420">
        <f t="shared" ca="1" si="7"/>
        <v>0</v>
      </c>
      <c r="E35" s="421">
        <f t="shared" ca="1" si="8"/>
        <v>0</v>
      </c>
      <c r="F35" s="420">
        <f ca="1">INDIRECT("'RUNSTATS_VMTAQ'!H34")</f>
        <v>0</v>
      </c>
      <c r="G35" s="421">
        <f t="shared" ca="1" si="9"/>
        <v>0</v>
      </c>
      <c r="H35" s="420">
        <f ca="1">INDIRECT("'RUNSTATS_VMTAQ'!L34")</f>
        <v>0</v>
      </c>
      <c r="I35" s="421">
        <f t="shared" ca="1" si="10"/>
        <v>0</v>
      </c>
      <c r="J35" s="420">
        <f ca="1">INDIRECT("'RUNSTATS_VMTAQ'!J34")</f>
        <v>0</v>
      </c>
      <c r="K35" s="421">
        <f t="shared" ca="1" si="11"/>
        <v>0</v>
      </c>
      <c r="L35" s="420">
        <f ca="1">INDIRECT("'RUNSTATS_VMTAQ'!N34")</f>
        <v>0</v>
      </c>
      <c r="M35" s="422">
        <f t="shared" ca="1" si="12"/>
        <v>0</v>
      </c>
      <c r="N35" s="423">
        <f ca="1">INDIRECT("'RUNSTATS_VMTAQ'!I34")</f>
        <v>0</v>
      </c>
      <c r="O35" s="424">
        <f ca="1">INDIRECT("'RUNSTATS_VMTAQ'!M34")</f>
        <v>0</v>
      </c>
      <c r="P35" s="424">
        <f ca="1">INDIRECT("'RUNSTATS_VMTAQ'!K34")</f>
        <v>0</v>
      </c>
      <c r="Q35" s="424">
        <f ca="1">INDIRECT("'RUNSTATS_VMTAQ'!O34")</f>
        <v>0</v>
      </c>
      <c r="R35" s="425">
        <f t="shared" ca="1" si="13"/>
        <v>0</v>
      </c>
    </row>
    <row r="36" spans="1:18" x14ac:dyDescent="0.2">
      <c r="A36" s="21"/>
      <c r="B36" s="126" t="s">
        <v>41</v>
      </c>
      <c r="C36" s="407">
        <f ca="1">SUM(C23:C28)</f>
        <v>125.085341</v>
      </c>
      <c r="D36" s="408">
        <f ca="1">SUM(D23:D28)</f>
        <v>1226465.859377</v>
      </c>
      <c r="E36" s="407">
        <f t="shared" ca="1" si="8"/>
        <v>44.661248720654939</v>
      </c>
      <c r="F36" s="408">
        <f ca="1">SUM(F23:F28)</f>
        <v>309512.98028300004</v>
      </c>
      <c r="G36" s="407">
        <f t="shared" ca="1" si="9"/>
        <v>43.891149982941307</v>
      </c>
      <c r="H36" s="408">
        <f ca="1">SUM(H23:H28)</f>
        <v>375061.41891499999</v>
      </c>
      <c r="I36" s="407">
        <f t="shared" ca="1" si="10"/>
        <v>45.3457830389953</v>
      </c>
      <c r="J36" s="408">
        <f ca="1">SUM(J23:J28)</f>
        <v>323822.59140800004</v>
      </c>
      <c r="K36" s="407">
        <f t="shared" ca="1" si="11"/>
        <v>42.857182897169466</v>
      </c>
      <c r="L36" s="408">
        <f ca="1">SUM(L23:L28)</f>
        <v>218068.86877100001</v>
      </c>
      <c r="M36" s="407">
        <f t="shared" ca="1" si="12"/>
        <v>47.585288437014121</v>
      </c>
      <c r="N36" s="408">
        <f ca="1">SUM(N23:N28)</f>
        <v>7051.8311869999998</v>
      </c>
      <c r="O36" s="409">
        <f ca="1">SUM(O23:O28)</f>
        <v>8271.1421829999999</v>
      </c>
      <c r="P36" s="409">
        <f ca="1">SUM(P23:P28)</f>
        <v>7555.8534069999996</v>
      </c>
      <c r="Q36" s="409">
        <f ca="1">SUM(Q23:Q28)</f>
        <v>4582.6951129999998</v>
      </c>
      <c r="R36" s="410">
        <f ca="1">SUM(R23:R28)</f>
        <v>27461.52189</v>
      </c>
    </row>
    <row r="37" spans="1:18" ht="13.5" thickBot="1" x14ac:dyDescent="0.25">
      <c r="A37" s="21"/>
      <c r="B37" s="125" t="s">
        <v>40</v>
      </c>
      <c r="C37" s="414">
        <f ca="1">SUM(C29:C35)</f>
        <v>311.28444100000002</v>
      </c>
      <c r="D37" s="415">
        <f ca="1">SUM(D29:D35)</f>
        <v>5258037.4940849999</v>
      </c>
      <c r="E37" s="414">
        <f t="shared" ca="1" si="8"/>
        <v>34.829108167637798</v>
      </c>
      <c r="F37" s="415">
        <f ca="1">SUM(F29:F35)</f>
        <v>1243346.192027</v>
      </c>
      <c r="G37" s="414">
        <f t="shared" ca="1" si="9"/>
        <v>34.173308018446861</v>
      </c>
      <c r="H37" s="415">
        <f ca="1">SUM(H29:H35)</f>
        <v>1697490.374077</v>
      </c>
      <c r="I37" s="414">
        <f t="shared" ca="1" si="10"/>
        <v>35.152703734490068</v>
      </c>
      <c r="J37" s="415">
        <f ca="1">SUM(J29:J35)</f>
        <v>1339678.9010049999</v>
      </c>
      <c r="K37" s="414">
        <f t="shared" ca="1" si="11"/>
        <v>32.362628140964013</v>
      </c>
      <c r="L37" s="415">
        <f ca="1">SUM(L29:L35)</f>
        <v>977522.02697599994</v>
      </c>
      <c r="M37" s="414">
        <f t="shared" ca="1" si="12"/>
        <v>39.260585976952086</v>
      </c>
      <c r="N37" s="415">
        <f ca="1">SUM(N29:N35)</f>
        <v>36383.547982999997</v>
      </c>
      <c r="O37" s="416">
        <f ca="1">SUM(O29:O35)</f>
        <v>48289.041631</v>
      </c>
      <c r="P37" s="416">
        <f ca="1">SUM(P29:P35)</f>
        <v>41395.862387000001</v>
      </c>
      <c r="Q37" s="416">
        <f ca="1">SUM(Q29:Q35)</f>
        <v>24898.304562999998</v>
      </c>
      <c r="R37" s="417">
        <f ca="1">SUM(R29:R35)</f>
        <v>150966.75656400001</v>
      </c>
    </row>
    <row r="38" spans="1:18" ht="13.5" thickBot="1" x14ac:dyDescent="0.25">
      <c r="A38" s="21"/>
      <c r="B38" s="128" t="s">
        <v>42</v>
      </c>
      <c r="C38" s="426">
        <f ca="1">+C37+C36</f>
        <v>436.36978199999999</v>
      </c>
      <c r="D38" s="427">
        <f ca="1">+D37+D36</f>
        <v>6484503.3534619994</v>
      </c>
      <c r="E38" s="426">
        <f t="shared" ca="1" si="8"/>
        <v>36.342352286572932</v>
      </c>
      <c r="F38" s="427">
        <f ca="1">+F37+F36</f>
        <v>1552859.1723100001</v>
      </c>
      <c r="G38" s="426">
        <f t="shared" ca="1" si="9"/>
        <v>35.751021448030336</v>
      </c>
      <c r="H38" s="427">
        <f ca="1">+H37+H36</f>
        <v>2072551.792992</v>
      </c>
      <c r="I38" s="426">
        <f t="shared" ca="1" si="10"/>
        <v>36.643300166909881</v>
      </c>
      <c r="J38" s="427">
        <f ca="1">+J37+J36</f>
        <v>1663501.492413</v>
      </c>
      <c r="K38" s="426">
        <f t="shared" ca="1" si="11"/>
        <v>33.982496127682104</v>
      </c>
      <c r="L38" s="427">
        <f ca="1">+L37+L36</f>
        <v>1195590.8957469999</v>
      </c>
      <c r="M38" s="426">
        <f t="shared" ca="1" si="12"/>
        <v>40.554625314158223</v>
      </c>
      <c r="N38" s="298">
        <f ca="1">+N37+N36</f>
        <v>43435.37917</v>
      </c>
      <c r="O38" s="298">
        <f ca="1">+O37+O36</f>
        <v>56560.183814000004</v>
      </c>
      <c r="P38" s="298">
        <f ca="1">+P37+P36</f>
        <v>48951.715794000003</v>
      </c>
      <c r="Q38" s="298">
        <f ca="1">+Q37+Q36</f>
        <v>29480.999675999999</v>
      </c>
      <c r="R38" s="428">
        <f ca="1">+R37+R36</f>
        <v>178428.27845400001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str">
        <f ca="1">INDIRECT("'RUNSTATS_VMTAQ'!B48")</f>
        <v>97IR</v>
      </c>
      <c r="B43" s="122" t="s">
        <v>82</v>
      </c>
      <c r="C43" s="405">
        <f ca="1">INDIRECT("'RUNSTATS_VMTAQ'!E48")</f>
        <v>6.140161</v>
      </c>
      <c r="D43" s="406">
        <f t="shared" ref="D43:D55" ca="1" si="14">+F43+J43+H43+L43</f>
        <v>226335.30820900001</v>
      </c>
      <c r="E43" s="407">
        <f t="shared" ref="E43:E58" ca="1" si="15">IF(R43&gt;0,D43/(R43),0)</f>
        <v>61.370008403066137</v>
      </c>
      <c r="F43" s="406">
        <f ca="1">INDIRECT("'RUNSTATS_VMTAQ'!H48")</f>
        <v>59747.983538</v>
      </c>
      <c r="G43" s="407">
        <f t="shared" ref="G43:G58" ca="1" si="16">IF(N43&gt;0,F43/(N43),0)</f>
        <v>56.210080964318095</v>
      </c>
      <c r="H43" s="406">
        <f ca="1">INDIRECT("'RUNSTATS_VMTAQ'!L48")</f>
        <v>65208.148189</v>
      </c>
      <c r="I43" s="407">
        <f t="shared" ref="I43:I58" ca="1" si="17">IF(O43&gt;0,H43/(O43),0)</f>
        <v>66.251630718289221</v>
      </c>
      <c r="J43" s="406">
        <f ca="1">INDIRECT("'RUNSTATS_VMTAQ'!J48")</f>
        <v>58406.684643000001</v>
      </c>
      <c r="K43" s="407">
        <f t="shared" ref="K43:K58" ca="1" si="18">IF(P43&gt;0,J43/(P43),0)</f>
        <v>58.719361484867783</v>
      </c>
      <c r="L43" s="406">
        <f ca="1">INDIRECT("'RUNSTATS_VMTAQ'!N48")</f>
        <v>42972.491839000002</v>
      </c>
      <c r="M43" s="407">
        <f t="shared" ref="M43:M58" ca="1" si="19">IF(Q43&gt;0,L43/(Q43),0)</f>
        <v>66.502479557550188</v>
      </c>
      <c r="N43" s="408">
        <f ca="1">INDIRECT("'RUNSTATS_VMTAQ'!I48")</f>
        <v>1062.940713</v>
      </c>
      <c r="O43" s="409">
        <f ca="1">INDIRECT("'RUNSTATS_VMTAQ'!M48")</f>
        <v>984.24970800000006</v>
      </c>
      <c r="P43" s="409">
        <f ca="1">INDIRECT("'RUNSTATS_VMTAQ'!K48")</f>
        <v>994.67506400000002</v>
      </c>
      <c r="Q43" s="409">
        <f ca="1">INDIRECT("'RUNSTATS_VMTAQ'!O48")</f>
        <v>646.17879100000005</v>
      </c>
      <c r="R43" s="410">
        <f t="shared" ref="R43:R48" ca="1" si="20">+N43+O43+P43+Q43</f>
        <v>3688.0442760000005</v>
      </c>
    </row>
    <row r="44" spans="1:18" x14ac:dyDescent="0.2">
      <c r="A44" s="113" t="str">
        <f ca="1">INDIRECT("'RUNSTATS_VMTAQ'!B49")</f>
        <v>97PR</v>
      </c>
      <c r="B44" s="123" t="s">
        <v>83</v>
      </c>
      <c r="C44" s="411">
        <f ca="1">INDIRECT("'RUNSTATS_VMTAQ'!E49")</f>
        <v>0</v>
      </c>
      <c r="D44" s="412">
        <f t="shared" ca="1" si="14"/>
        <v>0</v>
      </c>
      <c r="E44" s="411">
        <f t="shared" ca="1" si="15"/>
        <v>0</v>
      </c>
      <c r="F44" s="412">
        <f ca="1">INDIRECT("'RUNSTATS_VMTAQ'!H49")</f>
        <v>0</v>
      </c>
      <c r="G44" s="411">
        <f t="shared" ca="1" si="16"/>
        <v>0</v>
      </c>
      <c r="H44" s="412">
        <f ca="1">INDIRECT("'RUNSTATS_VMTAQ'!L49")</f>
        <v>0</v>
      </c>
      <c r="I44" s="411">
        <f t="shared" ca="1" si="17"/>
        <v>0</v>
      </c>
      <c r="J44" s="412">
        <f ca="1">INDIRECT("'RUNSTATS_VMTAQ'!J49")</f>
        <v>0</v>
      </c>
      <c r="K44" s="411">
        <f t="shared" ca="1" si="18"/>
        <v>0</v>
      </c>
      <c r="L44" s="412">
        <f ca="1">INDIRECT("'RUNSTATS_VMTAQ'!N49")</f>
        <v>0</v>
      </c>
      <c r="M44" s="411">
        <f t="shared" ca="1" si="19"/>
        <v>0</v>
      </c>
      <c r="N44" s="412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3">
        <f t="shared" ca="1" si="20"/>
        <v>0</v>
      </c>
    </row>
    <row r="45" spans="1:18" x14ac:dyDescent="0.2">
      <c r="A45" s="113" t="str">
        <f ca="1">INDIRECT("'RUNSTATS_VMTAQ'!B50")</f>
        <v>97MR</v>
      </c>
      <c r="B45" s="123" t="s">
        <v>84</v>
      </c>
      <c r="C45" s="411">
        <f ca="1">INDIRECT("'RUNSTATS_VMTAQ'!E50")</f>
        <v>5.0186419999999998</v>
      </c>
      <c r="D45" s="412">
        <f t="shared" ca="1" si="14"/>
        <v>111219.39091399999</v>
      </c>
      <c r="E45" s="411">
        <f t="shared" ca="1" si="15"/>
        <v>15.904073948547749</v>
      </c>
      <c r="F45" s="412">
        <f ca="1">INDIRECT("'RUNSTATS_VMTAQ'!H50")</f>
        <v>22408.747297999998</v>
      </c>
      <c r="G45" s="411">
        <f t="shared" ca="1" si="16"/>
        <v>14.36437490161039</v>
      </c>
      <c r="H45" s="412">
        <f ca="1">INDIRECT("'RUNSTATS_VMTAQ'!L50")</f>
        <v>37816.947096000004</v>
      </c>
      <c r="I45" s="411">
        <f t="shared" ca="1" si="17"/>
        <v>14.248794348431268</v>
      </c>
      <c r="J45" s="412">
        <f ca="1">INDIRECT("'RUNSTATS_VMTAQ'!J50")</f>
        <v>23283.565538999999</v>
      </c>
      <c r="K45" s="411">
        <f t="shared" ca="1" si="18"/>
        <v>13.896823800049514</v>
      </c>
      <c r="L45" s="412">
        <f ca="1">INDIRECT("'RUNSTATS_VMTAQ'!N50")</f>
        <v>27710.130980999998</v>
      </c>
      <c r="M45" s="411">
        <f t="shared" ca="1" si="19"/>
        <v>25.108601465047979</v>
      </c>
      <c r="N45" s="412">
        <f ca="1">INDIRECT("'RUNSTATS_VMTAQ'!I50")</f>
        <v>1560.0224479999999</v>
      </c>
      <c r="O45" s="50">
        <f ca="1">INDIRECT("'RUNSTATS_VMTAQ'!M50")</f>
        <v>2654.0454</v>
      </c>
      <c r="P45" s="50">
        <f ca="1">INDIRECT("'RUNSTATS_VMTAQ'!K50")</f>
        <v>1675.4595059999999</v>
      </c>
      <c r="Q45" s="50">
        <f ca="1">INDIRECT("'RUNSTATS_VMTAQ'!O50")</f>
        <v>1103.6110880000001</v>
      </c>
      <c r="R45" s="413">
        <f t="shared" ca="1" si="20"/>
        <v>6993.1384419999995</v>
      </c>
    </row>
    <row r="46" spans="1:18" x14ac:dyDescent="0.2">
      <c r="A46" s="113" t="str">
        <f ca="1">INDIRECT("'RUNSTATS_VMTAQ'!B51")</f>
        <v>97CM</v>
      </c>
      <c r="B46" s="123" t="s">
        <v>85</v>
      </c>
      <c r="C46" s="411">
        <f ca="1">INDIRECT("'RUNSTATS_VMTAQ'!E51")</f>
        <v>12.438877</v>
      </c>
      <c r="D46" s="412">
        <f t="shared" ca="1" si="14"/>
        <v>142628.50289999999</v>
      </c>
      <c r="E46" s="411">
        <f t="shared" ca="1" si="15"/>
        <v>38.621458768166768</v>
      </c>
      <c r="F46" s="412">
        <f ca="1">INDIRECT("'RUNSTATS_VMTAQ'!H51")</f>
        <v>33344.216816</v>
      </c>
      <c r="G46" s="411">
        <f t="shared" ca="1" si="16"/>
        <v>36.615848640738193</v>
      </c>
      <c r="H46" s="412">
        <f ca="1">INDIRECT("'RUNSTATS_VMTAQ'!L51")</f>
        <v>48624.319982000001</v>
      </c>
      <c r="I46" s="411">
        <f t="shared" ca="1" si="17"/>
        <v>39.866203740093184</v>
      </c>
      <c r="J46" s="412">
        <f ca="1">INDIRECT("'RUNSTATS_VMTAQ'!J51")</f>
        <v>34703.480425000002</v>
      </c>
      <c r="K46" s="411">
        <f t="shared" ca="1" si="18"/>
        <v>35.012473027146264</v>
      </c>
      <c r="L46" s="412">
        <f ca="1">INDIRECT("'RUNSTATS_VMTAQ'!N51")</f>
        <v>25956.485677000001</v>
      </c>
      <c r="M46" s="411">
        <f t="shared" ca="1" si="19"/>
        <v>45.420275824600438</v>
      </c>
      <c r="N46" s="412">
        <f ca="1">INDIRECT("'RUNSTATS_VMTAQ'!I51")</f>
        <v>910.64984300000003</v>
      </c>
      <c r="O46" s="50">
        <f ca="1">INDIRECT("'RUNSTATS_VMTAQ'!M51")</f>
        <v>1219.687741</v>
      </c>
      <c r="P46" s="50">
        <f ca="1">INDIRECT("'RUNSTATS_VMTAQ'!K51")</f>
        <v>991.17478500000004</v>
      </c>
      <c r="Q46" s="50">
        <f ca="1">INDIRECT("'RUNSTATS_VMTAQ'!O51")</f>
        <v>571.47353699999996</v>
      </c>
      <c r="R46" s="413">
        <f t="shared" ca="1" si="20"/>
        <v>3692.9859059999999</v>
      </c>
    </row>
    <row r="47" spans="1:18" x14ac:dyDescent="0.2">
      <c r="A47" s="113" t="str">
        <f ca="1">INDIRECT("'RUNSTATS_VMTAQ'!B52")</f>
        <v>97CR</v>
      </c>
      <c r="B47" s="123" t="s">
        <v>86</v>
      </c>
      <c r="C47" s="411">
        <f ca="1">INDIRECT("'RUNSTATS_VMTAQ'!E52")</f>
        <v>19.930038</v>
      </c>
      <c r="D47" s="412">
        <f t="shared" ca="1" si="14"/>
        <v>190757.78297799997</v>
      </c>
      <c r="E47" s="411">
        <f t="shared" ca="1" si="15"/>
        <v>30.778992549043117</v>
      </c>
      <c r="F47" s="412">
        <f ca="1">INDIRECT("'RUNSTATS_VMTAQ'!H52")</f>
        <v>44852.450967999997</v>
      </c>
      <c r="G47" s="411">
        <f t="shared" ca="1" si="16"/>
        <v>30.785014949285493</v>
      </c>
      <c r="H47" s="412">
        <f ca="1">INDIRECT("'RUNSTATS_VMTAQ'!L52")</f>
        <v>63442.745756999997</v>
      </c>
      <c r="I47" s="411">
        <f t="shared" ca="1" si="17"/>
        <v>29.25232267072424</v>
      </c>
      <c r="J47" s="412">
        <f ca="1">INDIRECT("'RUNSTATS_VMTAQ'!J52")</f>
        <v>50090.037455999998</v>
      </c>
      <c r="K47" s="411">
        <f t="shared" ca="1" si="18"/>
        <v>28.075009401001509</v>
      </c>
      <c r="L47" s="412">
        <f ca="1">INDIRECT("'RUNSTATS_VMTAQ'!N52")</f>
        <v>32372.548796999999</v>
      </c>
      <c r="M47" s="411">
        <f t="shared" ca="1" si="19"/>
        <v>41.095288678052086</v>
      </c>
      <c r="N47" s="412">
        <f ca="1">INDIRECT("'RUNSTATS_VMTAQ'!I52")</f>
        <v>1456.9572579999999</v>
      </c>
      <c r="O47" s="50">
        <f ca="1">INDIRECT("'RUNSTATS_VMTAQ'!M52")</f>
        <v>2168.8105409999998</v>
      </c>
      <c r="P47" s="50">
        <f ca="1">INDIRECT("'RUNSTATS_VMTAQ'!K52")</f>
        <v>1784.1503359999999</v>
      </c>
      <c r="Q47" s="50">
        <f ca="1">INDIRECT("'RUNSTATS_VMTAQ'!O52")</f>
        <v>787.74355500000001</v>
      </c>
      <c r="R47" s="413">
        <f t="shared" ca="1" si="20"/>
        <v>6197.6616899999999</v>
      </c>
    </row>
    <row r="48" spans="1:18" ht="13.5" thickBot="1" x14ac:dyDescent="0.25">
      <c r="A48" s="21"/>
      <c r="B48" s="125" t="s">
        <v>154</v>
      </c>
      <c r="C48" s="411"/>
      <c r="D48" s="412">
        <f ca="1">+F48+J48+H48+L48</f>
        <v>442509.49244599999</v>
      </c>
      <c r="E48" s="414">
        <f t="shared" ca="1" si="15"/>
        <v>28.263891534847794</v>
      </c>
      <c r="F48" s="412">
        <f ca="1">INDIRECT("'RUNSTATS_VMTAQ'!H53")</f>
        <v>96889.285570000007</v>
      </c>
      <c r="G48" s="414">
        <f t="shared" ca="1" si="16"/>
        <v>29.096388991829041</v>
      </c>
      <c r="H48" s="412">
        <f ca="1">INDIRECT("'RUNSTATS_VMTAQ'!L53")</f>
        <v>156177.27662399999</v>
      </c>
      <c r="I48" s="414">
        <f t="shared" ca="1" si="17"/>
        <v>27.263241178425833</v>
      </c>
      <c r="J48" s="412">
        <f ca="1">INDIRECT("'RUNSTATS_VMTAQ'!J53")</f>
        <v>108886.73299800001</v>
      </c>
      <c r="K48" s="414">
        <f t="shared" ca="1" si="18"/>
        <v>28.417341960507393</v>
      </c>
      <c r="L48" s="412">
        <f ca="1">INDIRECT("'RUNSTATS_VMTAQ'!N53")</f>
        <v>80556.197253999999</v>
      </c>
      <c r="M48" s="414">
        <f t="shared" ca="1" si="19"/>
        <v>29.121406330564891</v>
      </c>
      <c r="N48" s="412">
        <f ca="1">INDIRECT("'RUNSTATS_VMTAQ'!I53")</f>
        <v>3329.9419250000001</v>
      </c>
      <c r="O48" s="50">
        <f ca="1">INDIRECT("'RUNSTATS_VMTAQ'!M53")</f>
        <v>5728.492647</v>
      </c>
      <c r="P48" s="50">
        <f ca="1">INDIRECT("'RUNSTATS_VMTAQ'!K53")</f>
        <v>3831.7001340000002</v>
      </c>
      <c r="Q48" s="50">
        <f ca="1">INDIRECT("'RUNSTATS_VMTAQ'!O53")</f>
        <v>2766.2193349999998</v>
      </c>
      <c r="R48" s="417">
        <f t="shared" ca="1" si="20"/>
        <v>15656.354041000001</v>
      </c>
    </row>
    <row r="49" spans="1:28" x14ac:dyDescent="0.2">
      <c r="A49" s="113" t="str">
        <f ca="1">INDIRECT("'RUNSTATS_VMTAQ'!B41")</f>
        <v>97IU</v>
      </c>
      <c r="B49" s="126" t="s">
        <v>77</v>
      </c>
      <c r="C49" s="407">
        <f ca="1">INDIRECT("'RUNSTATS_VMTAQ'!E41")</f>
        <v>16.519669</v>
      </c>
      <c r="D49" s="408">
        <f t="shared" ca="1" si="14"/>
        <v>662965.78115400008</v>
      </c>
      <c r="E49" s="407">
        <f t="shared" ca="1" si="15"/>
        <v>58.57176289119132</v>
      </c>
      <c r="F49" s="408">
        <f ca="1">INDIRECT("'RUNSTATS_VMTAQ'!H41")</f>
        <v>162680.75788300001</v>
      </c>
      <c r="G49" s="407">
        <f t="shared" ca="1" si="16"/>
        <v>52.812948180628887</v>
      </c>
      <c r="H49" s="408">
        <f ca="1">INDIRECT("'RUNSTATS_VMTAQ'!L41")</f>
        <v>206994.27007500001</v>
      </c>
      <c r="I49" s="407">
        <f t="shared" ca="1" si="17"/>
        <v>62.793788858315828</v>
      </c>
      <c r="J49" s="408">
        <f ca="1">INDIRECT("'RUNSTATS_VMTAQ'!J41")</f>
        <v>160589.02617600001</v>
      </c>
      <c r="K49" s="407">
        <f t="shared" ca="1" si="18"/>
        <v>54.567056672800859</v>
      </c>
      <c r="L49" s="408">
        <f ca="1">INDIRECT("'RUNSTATS_VMTAQ'!N41")</f>
        <v>132701.72701999999</v>
      </c>
      <c r="M49" s="407">
        <f t="shared" ca="1" si="19"/>
        <v>66.378608241536966</v>
      </c>
      <c r="N49" s="408">
        <f ca="1">INDIRECT("'RUNSTATS_VMTAQ'!I41")</f>
        <v>3080.319571</v>
      </c>
      <c r="O49" s="409">
        <f ca="1">INDIRECT("'RUNSTATS_VMTAQ'!M41")</f>
        <v>3296.4131299999999</v>
      </c>
      <c r="P49" s="409">
        <f ca="1">INDIRECT("'RUNSTATS_VMTAQ'!K41")</f>
        <v>2942.966617</v>
      </c>
      <c r="Q49" s="409">
        <f ca="1">INDIRECT("'RUNSTATS_VMTAQ'!O41")</f>
        <v>1999.1640460000001</v>
      </c>
      <c r="R49" s="410">
        <f t="shared" ref="R49:R55" ca="1" si="21">+N49+O49+P49+Q49</f>
        <v>11318.863363999999</v>
      </c>
      <c r="T49" s="2"/>
      <c r="U49" s="2"/>
      <c r="V49" s="2"/>
    </row>
    <row r="50" spans="1:28" x14ac:dyDescent="0.2">
      <c r="A50" s="113" t="str">
        <f ca="1">INDIRECT("'RUNSTATS_VMTAQ'!B42")</f>
        <v>97FU</v>
      </c>
      <c r="B50" s="123" t="s">
        <v>78</v>
      </c>
      <c r="C50" s="411">
        <f ca="1">INDIRECT("'RUNSTATS_VMTAQ'!E42")</f>
        <v>0</v>
      </c>
      <c r="D50" s="412">
        <f t="shared" ca="1" si="14"/>
        <v>0</v>
      </c>
      <c r="E50" s="411">
        <f t="shared" ca="1" si="15"/>
        <v>0</v>
      </c>
      <c r="F50" s="412">
        <f ca="1">INDIRECT("'RUNSTATS_VMTAQ'!H42")</f>
        <v>0</v>
      </c>
      <c r="G50" s="411">
        <f t="shared" ca="1" si="16"/>
        <v>0</v>
      </c>
      <c r="H50" s="412">
        <f ca="1">INDIRECT("'RUNSTATS_VMTAQ'!L42")</f>
        <v>0</v>
      </c>
      <c r="I50" s="411">
        <f t="shared" ca="1" si="17"/>
        <v>0</v>
      </c>
      <c r="J50" s="412">
        <f ca="1">INDIRECT("'RUNSTATS_VMTAQ'!J42")</f>
        <v>0</v>
      </c>
      <c r="K50" s="411">
        <f t="shared" ca="1" si="18"/>
        <v>0</v>
      </c>
      <c r="L50" s="412">
        <f ca="1">INDIRECT("'RUNSTATS_VMTAQ'!N42")</f>
        <v>0</v>
      </c>
      <c r="M50" s="411">
        <f t="shared" ca="1" si="19"/>
        <v>0</v>
      </c>
      <c r="N50" s="412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3">
        <f t="shared" ca="1" si="21"/>
        <v>0</v>
      </c>
      <c r="T50" s="2"/>
      <c r="U50" s="2"/>
      <c r="V50" s="2"/>
    </row>
    <row r="51" spans="1:28" x14ac:dyDescent="0.2">
      <c r="A51" s="113" t="str">
        <f ca="1">INDIRECT("'RUNSTATS_VMTAQ'!B43")</f>
        <v>97PU</v>
      </c>
      <c r="B51" s="123" t="s">
        <v>79</v>
      </c>
      <c r="C51" s="411">
        <f ca="1">INDIRECT("'RUNSTATS_VMTAQ'!E43")</f>
        <v>6.6608070000000001</v>
      </c>
      <c r="D51" s="412">
        <f t="shared" ca="1" si="14"/>
        <v>140100.67783300002</v>
      </c>
      <c r="E51" s="411">
        <f t="shared" ca="1" si="15"/>
        <v>26.254398588702291</v>
      </c>
      <c r="F51" s="412">
        <f ca="1">INDIRECT("'RUNSTATS_VMTAQ'!H43")</f>
        <v>29347.872179999998</v>
      </c>
      <c r="G51" s="411">
        <f t="shared" ca="1" si="16"/>
        <v>24.588838120116087</v>
      </c>
      <c r="H51" s="412">
        <f ca="1">INDIRECT("'RUNSTATS_VMTAQ'!L43")</f>
        <v>47421.519479000002</v>
      </c>
      <c r="I51" s="411">
        <f t="shared" ca="1" si="17"/>
        <v>25.181241316659662</v>
      </c>
      <c r="J51" s="412">
        <f ca="1">INDIRECT("'RUNSTATS_VMTAQ'!J43")</f>
        <v>31800.594690000002</v>
      </c>
      <c r="K51" s="411">
        <f t="shared" ca="1" si="18"/>
        <v>22.999534593593133</v>
      </c>
      <c r="L51" s="412">
        <f ca="1">INDIRECT("'RUNSTATS_VMTAQ'!N43")</f>
        <v>31530.691483999999</v>
      </c>
      <c r="M51" s="411">
        <f t="shared" ca="1" si="19"/>
        <v>35.958666322611471</v>
      </c>
      <c r="N51" s="412">
        <f ca="1">INDIRECT("'RUNSTATS_VMTAQ'!I43")</f>
        <v>1193.5444869999999</v>
      </c>
      <c r="O51" s="50">
        <f ca="1">INDIRECT("'RUNSTATS_VMTAQ'!M43")</f>
        <v>1883.2081740000001</v>
      </c>
      <c r="P51" s="50">
        <f ca="1">INDIRECT("'RUNSTATS_VMTAQ'!K43")</f>
        <v>1382.6625300000001</v>
      </c>
      <c r="Q51" s="50">
        <f ca="1">INDIRECT("'RUNSTATS_VMTAQ'!O43")</f>
        <v>876.85931400000004</v>
      </c>
      <c r="R51" s="413">
        <f t="shared" ca="1" si="21"/>
        <v>5336.2745050000003</v>
      </c>
      <c r="T51" s="2"/>
      <c r="U51" s="2"/>
      <c r="V51" s="2"/>
    </row>
    <row r="52" spans="1:28" x14ac:dyDescent="0.2">
      <c r="A52" s="113" t="str">
        <f ca="1">INDIRECT("'RUNSTATS_VMTAQ'!B44")</f>
        <v>97MU</v>
      </c>
      <c r="B52" s="123" t="s">
        <v>80</v>
      </c>
      <c r="C52" s="411">
        <f ca="1">INDIRECT("'RUNSTATS_VMTAQ'!E44")</f>
        <v>17.451156999999998</v>
      </c>
      <c r="D52" s="412">
        <f t="shared" ca="1" si="14"/>
        <v>163831.03087700001</v>
      </c>
      <c r="E52" s="411">
        <f t="shared" ca="1" si="15"/>
        <v>31.902629849140673</v>
      </c>
      <c r="F52" s="412">
        <f ca="1">INDIRECT("'RUNSTATS_VMTAQ'!H44")</f>
        <v>35454.248950000001</v>
      </c>
      <c r="G52" s="411">
        <f t="shared" ca="1" si="16"/>
        <v>30.656061552152568</v>
      </c>
      <c r="H52" s="412">
        <f ca="1">INDIRECT("'RUNSTATS_VMTAQ'!L44")</f>
        <v>55717.856368000001</v>
      </c>
      <c r="I52" s="411">
        <f t="shared" ca="1" si="17"/>
        <v>32.189999433874448</v>
      </c>
      <c r="J52" s="412">
        <f ca="1">INDIRECT("'RUNSTATS_VMTAQ'!J44")</f>
        <v>38321.833243000001</v>
      </c>
      <c r="K52" s="411">
        <f t="shared" ca="1" si="18"/>
        <v>28.874583948885292</v>
      </c>
      <c r="L52" s="412">
        <f ca="1">INDIRECT("'RUNSTATS_VMTAQ'!N44")</f>
        <v>34337.092316000002</v>
      </c>
      <c r="M52" s="411">
        <f t="shared" ca="1" si="19"/>
        <v>37.292893247430023</v>
      </c>
      <c r="N52" s="412">
        <f ca="1">INDIRECT("'RUNSTATS_VMTAQ'!I44")</f>
        <v>1156.5167590000001</v>
      </c>
      <c r="O52" s="50">
        <f ca="1">INDIRECT("'RUNSTATS_VMTAQ'!M44")</f>
        <v>1730.9057889999999</v>
      </c>
      <c r="P52" s="50">
        <f ca="1">INDIRECT("'RUNSTATS_VMTAQ'!K44")</f>
        <v>1327.1821789999999</v>
      </c>
      <c r="Q52" s="50">
        <f ca="1">INDIRECT("'RUNSTATS_VMTAQ'!O44")</f>
        <v>920.740906</v>
      </c>
      <c r="R52" s="413">
        <f t="shared" ca="1" si="21"/>
        <v>5135.3456329999999</v>
      </c>
      <c r="T52" s="2"/>
      <c r="U52" s="2"/>
      <c r="V52" s="2"/>
    </row>
    <row r="53" spans="1:28" x14ac:dyDescent="0.2">
      <c r="A53" s="113" t="str">
        <f ca="1">INDIRECT("'RUNSTATS_VMTAQ'!B45")</f>
        <v>97CU</v>
      </c>
      <c r="B53" s="123" t="s">
        <v>81</v>
      </c>
      <c r="C53" s="411">
        <f ca="1">INDIRECT("'RUNSTATS_VMTAQ'!E45")</f>
        <v>21.774818</v>
      </c>
      <c r="D53" s="412">
        <f t="shared" ca="1" si="14"/>
        <v>258688.790997</v>
      </c>
      <c r="E53" s="411">
        <f t="shared" ca="1" si="15"/>
        <v>28.551809312308404</v>
      </c>
      <c r="F53" s="412">
        <f ca="1">INDIRECT("'RUNSTATS_VMTAQ'!H45")</f>
        <v>55962.456934000002</v>
      </c>
      <c r="G53" s="411">
        <f t="shared" ca="1" si="16"/>
        <v>27.045969118338959</v>
      </c>
      <c r="H53" s="412">
        <f ca="1">INDIRECT("'RUNSTATS_VMTAQ'!L45")</f>
        <v>89910.595430000001</v>
      </c>
      <c r="I53" s="411">
        <f t="shared" ca="1" si="17"/>
        <v>29.60346827433202</v>
      </c>
      <c r="J53" s="412">
        <f ca="1">INDIRECT("'RUNSTATS_VMTAQ'!J45")</f>
        <v>61926.023645000001</v>
      </c>
      <c r="K53" s="411">
        <f t="shared" ca="1" si="18"/>
        <v>22.967779047453693</v>
      </c>
      <c r="L53" s="412">
        <f ca="1">INDIRECT("'RUNSTATS_VMTAQ'!N45")</f>
        <v>50889.714988</v>
      </c>
      <c r="M53" s="411">
        <f t="shared" ca="1" si="19"/>
        <v>40.459587510915142</v>
      </c>
      <c r="N53" s="412">
        <f ca="1">INDIRECT("'RUNSTATS_VMTAQ'!I45")</f>
        <v>2069.1607199999999</v>
      </c>
      <c r="O53" s="50">
        <f ca="1">INDIRECT("'RUNSTATS_VMTAQ'!M45")</f>
        <v>3037.1642470000002</v>
      </c>
      <c r="P53" s="50">
        <f ca="1">INDIRECT("'RUNSTATS_VMTAQ'!K45")</f>
        <v>2696.2129650000002</v>
      </c>
      <c r="Q53" s="50">
        <f ca="1">INDIRECT("'RUNSTATS_VMTAQ'!O45")</f>
        <v>1257.791246</v>
      </c>
      <c r="R53" s="413">
        <f t="shared" ca="1" si="21"/>
        <v>9060.3291780000018</v>
      </c>
      <c r="T53" s="2"/>
      <c r="U53" s="2"/>
      <c r="V53" s="2"/>
    </row>
    <row r="54" spans="1:28" x14ac:dyDescent="0.2">
      <c r="A54" s="21"/>
      <c r="B54" s="127" t="s">
        <v>155</v>
      </c>
      <c r="C54" s="419"/>
      <c r="D54" s="412">
        <f ca="1">+F54+J54+H54+L54</f>
        <v>440942.67406200001</v>
      </c>
      <c r="E54" s="419">
        <f t="shared" ca="1" si="15"/>
        <v>24.438450496786764</v>
      </c>
      <c r="F54" s="412">
        <f ca="1">INDIRECT("'RUNSTATS_VMTAQ'!H46")</f>
        <v>92097.622015000001</v>
      </c>
      <c r="G54" s="419">
        <f t="shared" ca="1" si="16"/>
        <v>24.538370592132551</v>
      </c>
      <c r="H54" s="412">
        <f ca="1">INDIRECT("'RUNSTATS_VMTAQ'!L46")</f>
        <v>163850.059114</v>
      </c>
      <c r="I54" s="419">
        <f t="shared" ca="1" si="17"/>
        <v>23.942068005499738</v>
      </c>
      <c r="J54" s="412">
        <f ca="1">INDIRECT("'RUNSTATS_VMTAQ'!J46")</f>
        <v>103838.18667700001</v>
      </c>
      <c r="K54" s="419">
        <f t="shared" ca="1" si="18"/>
        <v>24.11702445633869</v>
      </c>
      <c r="L54" s="412">
        <f ca="1">INDIRECT("'RUNSTATS_VMTAQ'!N46")</f>
        <v>81156.806255999996</v>
      </c>
      <c r="M54" s="419">
        <f t="shared" ca="1" si="19"/>
        <v>25.841363057465927</v>
      </c>
      <c r="N54" s="412">
        <f ca="1">INDIRECT("'RUNSTATS_VMTAQ'!I46")</f>
        <v>3753.2085379999999</v>
      </c>
      <c r="O54" s="50">
        <f ca="1">INDIRECT("'RUNSTATS_VMTAQ'!M46")</f>
        <v>6843.6051170000001</v>
      </c>
      <c r="P54" s="50">
        <f ca="1">INDIRECT("'RUNSTATS_VMTAQ'!K46")</f>
        <v>4305.596939</v>
      </c>
      <c r="Q54" s="50">
        <f ca="1">INDIRECT("'RUNSTATS_VMTAQ'!O46")</f>
        <v>3140.5776110000002</v>
      </c>
      <c r="R54" s="413">
        <f ca="1">+N54+O54+P54+Q54</f>
        <v>18042.988205000001</v>
      </c>
      <c r="T54" s="5"/>
      <c r="U54" s="5"/>
      <c r="V54" s="2"/>
    </row>
    <row r="55" spans="1:28" ht="13.5" thickBot="1" x14ac:dyDescent="0.25">
      <c r="A55" s="113" t="str">
        <f ca="1">INDIRECT("'RUNSTATS_VMTAQ'!B47")</f>
        <v>97HO</v>
      </c>
      <c r="B55" s="123" t="s">
        <v>21</v>
      </c>
      <c r="C55" s="411">
        <f ca="1">INDIRECT("'RUNSTATS_VMTAQ'!E47")</f>
        <v>0</v>
      </c>
      <c r="D55" s="420">
        <f t="shared" ca="1" si="14"/>
        <v>0</v>
      </c>
      <c r="E55" s="421">
        <f t="shared" ca="1" si="15"/>
        <v>0</v>
      </c>
      <c r="F55" s="420">
        <f ca="1">INDIRECT("'RUNSTATS_VMTAQ'!H47")</f>
        <v>0</v>
      </c>
      <c r="G55" s="421">
        <f t="shared" ca="1" si="16"/>
        <v>0</v>
      </c>
      <c r="H55" s="420">
        <f ca="1">INDIRECT("'RUNSTATS_VMTAQ'!L47")</f>
        <v>0</v>
      </c>
      <c r="I55" s="421">
        <f t="shared" ca="1" si="17"/>
        <v>0</v>
      </c>
      <c r="J55" s="420">
        <f ca="1">INDIRECT("'RUNSTATS_VMTAQ'!J47")</f>
        <v>0</v>
      </c>
      <c r="K55" s="421">
        <f t="shared" ca="1" si="18"/>
        <v>0</v>
      </c>
      <c r="L55" s="420">
        <f ca="1">INDIRECT("'RUNSTATS_VMTAQ'!N47")</f>
        <v>0</v>
      </c>
      <c r="M55" s="422">
        <f t="shared" ca="1" si="19"/>
        <v>0</v>
      </c>
      <c r="N55" s="423">
        <f ca="1">INDIRECT("'RUNSTATS_VMTAQ'!I47")</f>
        <v>0</v>
      </c>
      <c r="O55" s="424">
        <f ca="1">INDIRECT("'RUNSTATS_VMTAQ'!M47")</f>
        <v>0</v>
      </c>
      <c r="P55" s="424">
        <f ca="1">INDIRECT("'RUNSTATS_VMTAQ'!K47")</f>
        <v>0</v>
      </c>
      <c r="Q55" s="424">
        <f ca="1">INDIRECT("'RUNSTATS_VMTAQ'!O47")</f>
        <v>0</v>
      </c>
      <c r="R55" s="425">
        <f t="shared" ca="1" si="21"/>
        <v>0</v>
      </c>
      <c r="T55" s="2"/>
      <c r="U55" s="2"/>
      <c r="V55" s="2"/>
    </row>
    <row r="56" spans="1:28" x14ac:dyDescent="0.2">
      <c r="A56" s="21"/>
      <c r="B56" s="126" t="s">
        <v>41</v>
      </c>
      <c r="C56" s="407">
        <f ca="1">SUM(C43:C48)</f>
        <v>43.527717999999993</v>
      </c>
      <c r="D56" s="408">
        <f ca="1">SUM(D43:D48)</f>
        <v>1113450.4774469999</v>
      </c>
      <c r="E56" s="407">
        <f t="shared" ca="1" si="15"/>
        <v>30.734371519596401</v>
      </c>
      <c r="F56" s="408">
        <f ca="1">SUM(F43:F48)</f>
        <v>257242.68419</v>
      </c>
      <c r="G56" s="407">
        <f t="shared" ca="1" si="16"/>
        <v>30.916688589425654</v>
      </c>
      <c r="H56" s="408">
        <f ca="1">SUM(H43:H48)</f>
        <v>371269.43764799996</v>
      </c>
      <c r="I56" s="407">
        <f t="shared" ca="1" si="17"/>
        <v>29.107104032872105</v>
      </c>
      <c r="J56" s="408">
        <f ca="1">SUM(J43:J48)</f>
        <v>275370.50106099999</v>
      </c>
      <c r="K56" s="407">
        <f t="shared" ca="1" si="18"/>
        <v>29.682629840970748</v>
      </c>
      <c r="L56" s="408">
        <f ca="1">SUM(L43:L48)</f>
        <v>209567.854548</v>
      </c>
      <c r="M56" s="407">
        <f t="shared" ca="1" si="19"/>
        <v>35.669750173534844</v>
      </c>
      <c r="N56" s="408">
        <f ca="1">SUM(N43:N48)</f>
        <v>8320.5121870000003</v>
      </c>
      <c r="O56" s="409">
        <f ca="1">SUM(O43:O48)</f>
        <v>12755.286037</v>
      </c>
      <c r="P56" s="409">
        <f ca="1">SUM(P43:P48)</f>
        <v>9277.1598250000006</v>
      </c>
      <c r="Q56" s="409">
        <f ca="1">SUM(Q43:Q48)</f>
        <v>5875.2263060000005</v>
      </c>
      <c r="R56" s="410">
        <f ca="1">SUM(R43:R48)</f>
        <v>36228.184354999998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4">
        <f ca="1">SUM(C49:C55)</f>
        <v>62.40645099999999</v>
      </c>
      <c r="D57" s="415">
        <f ca="1">SUM(D49:D55)</f>
        <v>1666528.9549230002</v>
      </c>
      <c r="E57" s="414">
        <f t="shared" ca="1" si="15"/>
        <v>34.084667682979621</v>
      </c>
      <c r="F57" s="415">
        <f ca="1">SUM(F49:F55)</f>
        <v>375542.95796200004</v>
      </c>
      <c r="G57" s="414">
        <f t="shared" ca="1" si="16"/>
        <v>33.373438089266372</v>
      </c>
      <c r="H57" s="415">
        <f ca="1">SUM(H49:H55)</f>
        <v>563894.30046599999</v>
      </c>
      <c r="I57" s="414">
        <f t="shared" ca="1" si="17"/>
        <v>33.582534970426437</v>
      </c>
      <c r="J57" s="415">
        <f ca="1">SUM(J49:J55)</f>
        <v>396475.66443100001</v>
      </c>
      <c r="K57" s="414">
        <f t="shared" ca="1" si="18"/>
        <v>31.330504265989791</v>
      </c>
      <c r="L57" s="415">
        <f ca="1">SUM(L49:L55)</f>
        <v>330616.03206399997</v>
      </c>
      <c r="M57" s="414">
        <f t="shared" ca="1" si="19"/>
        <v>40.342972725618282</v>
      </c>
      <c r="N57" s="415">
        <f ca="1">SUM(N49:N55)</f>
        <v>11252.750075</v>
      </c>
      <c r="O57" s="416">
        <f ca="1">SUM(O49:O55)</f>
        <v>16791.296457</v>
      </c>
      <c r="P57" s="416">
        <f ca="1">SUM(P49:P55)</f>
        <v>12654.621230000001</v>
      </c>
      <c r="Q57" s="416">
        <f ca="1">SUM(Q49:Q55)</f>
        <v>8195.1331229999996</v>
      </c>
      <c r="R57" s="417">
        <f ca="1">SUM(R49:R55)</f>
        <v>48893.800885000004</v>
      </c>
    </row>
    <row r="58" spans="1:28" ht="13.5" thickBot="1" x14ac:dyDescent="0.25">
      <c r="A58" s="21"/>
      <c r="B58" s="128" t="s">
        <v>42</v>
      </c>
      <c r="C58" s="426">
        <f ca="1">+C57+C56</f>
        <v>105.93416899999998</v>
      </c>
      <c r="D58" s="427">
        <f ca="1">+D57+D56</f>
        <v>2779979.4323700001</v>
      </c>
      <c r="E58" s="426">
        <f t="shared" ca="1" si="15"/>
        <v>32.658771109859515</v>
      </c>
      <c r="F58" s="427">
        <f ca="1">+F57+F56</f>
        <v>632785.64215199999</v>
      </c>
      <c r="G58" s="426">
        <f t="shared" ca="1" si="16"/>
        <v>32.329084119028295</v>
      </c>
      <c r="H58" s="427">
        <f ca="1">+H57+H56</f>
        <v>935163.73811399995</v>
      </c>
      <c r="I58" s="426">
        <f t="shared" ca="1" si="17"/>
        <v>31.650487439753913</v>
      </c>
      <c r="J58" s="427">
        <f ca="1">+J57+J56</f>
        <v>671846.16549200006</v>
      </c>
      <c r="K58" s="426">
        <f t="shared" ca="1" si="18"/>
        <v>30.63345214905986</v>
      </c>
      <c r="L58" s="427">
        <f ca="1">+L57+L56</f>
        <v>540183.88661199994</v>
      </c>
      <c r="M58" s="426">
        <f t="shared" ca="1" si="19"/>
        <v>38.391619584261861</v>
      </c>
      <c r="N58" s="298">
        <f ca="1">+N57+N56</f>
        <v>19573.262262</v>
      </c>
      <c r="O58" s="298">
        <f ca="1">+O57+O56</f>
        <v>29546.582494000002</v>
      </c>
      <c r="P58" s="298">
        <f ca="1">+P57+P56</f>
        <v>21931.781054999999</v>
      </c>
      <c r="Q58" s="298">
        <f ca="1">+Q57+Q56</f>
        <v>14070.359429</v>
      </c>
      <c r="R58" s="428">
        <f ca="1">+R57+R56</f>
        <v>85121.985240000009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str">
        <f ca="1">INDIRECT("'RUNSTATS_VMTAQ'!B61")</f>
        <v>109IR</v>
      </c>
      <c r="B63" s="122" t="s">
        <v>82</v>
      </c>
      <c r="C63" s="405">
        <f ca="1">INDIRECT("'RUNSTATS_VMTAQ'!E61")</f>
        <v>0</v>
      </c>
      <c r="D63" s="406">
        <f t="shared" ref="D63:D75" ca="1" si="22">+F63+J63+H63+L63</f>
        <v>0</v>
      </c>
      <c r="E63" s="407">
        <f t="shared" ref="E63:E78" ca="1" si="23">IF(R63&gt;0,D63/(R63),0)</f>
        <v>0</v>
      </c>
      <c r="F63" s="406">
        <f ca="1">INDIRECT("'RUNSTATS_VMTAQ'!H61")</f>
        <v>0</v>
      </c>
      <c r="G63" s="407">
        <f t="shared" ref="G63:G78" ca="1" si="24">IF(N63&gt;0,F63/(N63),0)</f>
        <v>0</v>
      </c>
      <c r="H63" s="406">
        <f ca="1">INDIRECT("'RUNSTATS_VMTAQ'!L61")</f>
        <v>0</v>
      </c>
      <c r="I63" s="407">
        <f t="shared" ref="I63:I78" ca="1" si="25">IF(O63&gt;0,H63/(O63),0)</f>
        <v>0</v>
      </c>
      <c r="J63" s="406">
        <f ca="1">INDIRECT("'RUNSTATS_VMTAQ'!J61")</f>
        <v>0</v>
      </c>
      <c r="K63" s="407">
        <f t="shared" ref="K63:K78" ca="1" si="26">IF(P63&gt;0,J63/(P63),0)</f>
        <v>0</v>
      </c>
      <c r="L63" s="406">
        <f ca="1">INDIRECT("'RUNSTATS_VMTAQ'!N61")</f>
        <v>0</v>
      </c>
      <c r="M63" s="407">
        <f t="shared" ref="M63:M78" ca="1" si="27">IF(Q63&gt;0,L63/(Q63),0)</f>
        <v>0</v>
      </c>
      <c r="N63" s="408">
        <f ca="1">INDIRECT("'RUNSTATS_VMTAQ'!I61")</f>
        <v>0</v>
      </c>
      <c r="O63" s="409">
        <f ca="1">INDIRECT("'RUNSTATS_VMTAQ'!M61")</f>
        <v>0</v>
      </c>
      <c r="P63" s="409">
        <f ca="1">INDIRECT("'RUNSTATS_VMTAQ'!K61")</f>
        <v>0</v>
      </c>
      <c r="Q63" s="409">
        <f ca="1">INDIRECT("'RUNSTATS_VMTAQ'!O61")</f>
        <v>0</v>
      </c>
      <c r="R63" s="410">
        <f t="shared" ref="R63:R68" ca="1" si="28">+N63+O63+P63+Q63</f>
        <v>0</v>
      </c>
    </row>
    <row r="64" spans="1:28" x14ac:dyDescent="0.2">
      <c r="A64" s="113" t="str">
        <f ca="1">INDIRECT("'RUNSTATS_VMTAQ'!B62")</f>
        <v>109PR</v>
      </c>
      <c r="B64" s="123" t="s">
        <v>83</v>
      </c>
      <c r="C64" s="411">
        <f ca="1">INDIRECT("'RUNSTATS_VMTAQ'!E62")</f>
        <v>7.210782</v>
      </c>
      <c r="D64" s="412">
        <f t="shared" ca="1" si="22"/>
        <v>115926.862819</v>
      </c>
      <c r="E64" s="411">
        <f t="shared" ca="1" si="23"/>
        <v>49.99033520005522</v>
      </c>
      <c r="F64" s="412">
        <f ca="1">INDIRECT("'RUNSTATS_VMTAQ'!H62")</f>
        <v>30443.615372</v>
      </c>
      <c r="G64" s="411">
        <f t="shared" ca="1" si="24"/>
        <v>44.277414555810907</v>
      </c>
      <c r="H64" s="412">
        <f ca="1">INDIRECT("'RUNSTATS_VMTAQ'!L62")</f>
        <v>37656.928336999998</v>
      </c>
      <c r="I64" s="411">
        <f t="shared" ca="1" si="25"/>
        <v>52.445070358105838</v>
      </c>
      <c r="J64" s="412">
        <f ca="1">INDIRECT("'RUNSTATS_VMTAQ'!J62")</f>
        <v>25954.656350000001</v>
      </c>
      <c r="K64" s="411">
        <f t="shared" ca="1" si="26"/>
        <v>47.395917579528145</v>
      </c>
      <c r="L64" s="412">
        <f ca="1">INDIRECT("'RUNSTATS_VMTAQ'!N62")</f>
        <v>21871.662759999999</v>
      </c>
      <c r="M64" s="411">
        <f t="shared" ca="1" si="27"/>
        <v>59.794528430324021</v>
      </c>
      <c r="N64" s="412">
        <f ca="1">INDIRECT("'RUNSTATS_VMTAQ'!I62")</f>
        <v>687.565335</v>
      </c>
      <c r="O64" s="50">
        <f ca="1">INDIRECT("'RUNSTATS_VMTAQ'!M62")</f>
        <v>718.02608099999998</v>
      </c>
      <c r="P64" s="50">
        <f ca="1">INDIRECT("'RUNSTATS_VMTAQ'!K62")</f>
        <v>547.61375399999997</v>
      </c>
      <c r="Q64" s="50">
        <f ca="1">INDIRECT("'RUNSTATS_VMTAQ'!O62")</f>
        <v>365.78033699999997</v>
      </c>
      <c r="R64" s="413">
        <f t="shared" ca="1" si="28"/>
        <v>2318.9855069999999</v>
      </c>
    </row>
    <row r="65" spans="1:28" x14ac:dyDescent="0.2">
      <c r="A65" s="113" t="str">
        <f ca="1">INDIRECT("'RUNSTATS_VMTAQ'!B63")</f>
        <v>109MR</v>
      </c>
      <c r="B65" s="123" t="s">
        <v>84</v>
      </c>
      <c r="C65" s="411">
        <f ca="1">INDIRECT("'RUNSTATS_VMTAQ'!E63")</f>
        <v>37.505398</v>
      </c>
      <c r="D65" s="412">
        <f t="shared" ca="1" si="22"/>
        <v>528767.26863399998</v>
      </c>
      <c r="E65" s="411">
        <f t="shared" ca="1" si="23"/>
        <v>46.77016867330132</v>
      </c>
      <c r="F65" s="412">
        <f ca="1">INDIRECT("'RUNSTATS_VMTAQ'!H63")</f>
        <v>123040.443965</v>
      </c>
      <c r="G65" s="411">
        <f t="shared" ca="1" si="24"/>
        <v>44.518015574109874</v>
      </c>
      <c r="H65" s="412">
        <f ca="1">INDIRECT("'RUNSTATS_VMTAQ'!L63")</f>
        <v>169233.54587599999</v>
      </c>
      <c r="I65" s="411">
        <f t="shared" ca="1" si="25"/>
        <v>47.383189631205163</v>
      </c>
      <c r="J65" s="412">
        <f ca="1">INDIRECT("'RUNSTATS_VMTAQ'!J63")</f>
        <v>122211.744934</v>
      </c>
      <c r="K65" s="411">
        <f t="shared" ca="1" si="26"/>
        <v>43.616674493025442</v>
      </c>
      <c r="L65" s="412">
        <f ca="1">INDIRECT("'RUNSTATS_VMTAQ'!N63")</f>
        <v>114281.533859</v>
      </c>
      <c r="M65" s="411">
        <f t="shared" ca="1" si="27"/>
        <v>52.70625306609255</v>
      </c>
      <c r="N65" s="412">
        <f ca="1">INDIRECT("'RUNSTATS_VMTAQ'!I63")</f>
        <v>2763.8348740000001</v>
      </c>
      <c r="O65" s="50">
        <f ca="1">INDIRECT("'RUNSTATS_VMTAQ'!M63")</f>
        <v>3571.5946349999999</v>
      </c>
      <c r="P65" s="50">
        <f ca="1">INDIRECT("'RUNSTATS_VMTAQ'!K63")</f>
        <v>2801.9500880000001</v>
      </c>
      <c r="Q65" s="50">
        <f ca="1">INDIRECT("'RUNSTATS_VMTAQ'!O63")</f>
        <v>2168.2727799999998</v>
      </c>
      <c r="R65" s="413">
        <f t="shared" ca="1" si="28"/>
        <v>11305.652376999999</v>
      </c>
    </row>
    <row r="66" spans="1:28" x14ac:dyDescent="0.2">
      <c r="A66" s="113" t="str">
        <f ca="1">INDIRECT("'RUNSTATS_VMTAQ'!B64")</f>
        <v>109CM</v>
      </c>
      <c r="B66" s="123" t="s">
        <v>85</v>
      </c>
      <c r="C66" s="411">
        <f ca="1">INDIRECT("'RUNSTATS_VMTAQ'!E64")</f>
        <v>10.863324</v>
      </c>
      <c r="D66" s="412">
        <f t="shared" ca="1" si="22"/>
        <v>72205.424403000012</v>
      </c>
      <c r="E66" s="411">
        <f t="shared" ca="1" si="23"/>
        <v>55.068526254291264</v>
      </c>
      <c r="F66" s="412">
        <f ca="1">INDIRECT("'RUNSTATS_VMTAQ'!H64")</f>
        <v>18528.700821999999</v>
      </c>
      <c r="G66" s="411">
        <f t="shared" ca="1" si="24"/>
        <v>55.146954473434597</v>
      </c>
      <c r="H66" s="412">
        <f ca="1">INDIRECT("'RUNSTATS_VMTAQ'!L64")</f>
        <v>23320.572672999999</v>
      </c>
      <c r="I66" s="411">
        <f t="shared" ca="1" si="25"/>
        <v>55.063619545818554</v>
      </c>
      <c r="J66" s="412">
        <f ca="1">INDIRECT("'RUNSTATS_VMTAQ'!J64")</f>
        <v>17748.237204000001</v>
      </c>
      <c r="K66" s="411">
        <f t="shared" ca="1" si="26"/>
        <v>55.280873978064648</v>
      </c>
      <c r="L66" s="412">
        <f ca="1">INDIRECT("'RUNSTATS_VMTAQ'!N64")</f>
        <v>12607.913704000001</v>
      </c>
      <c r="M66" s="411">
        <f t="shared" ca="1" si="27"/>
        <v>54.667672342501731</v>
      </c>
      <c r="N66" s="412">
        <f ca="1">INDIRECT("'RUNSTATS_VMTAQ'!I64")</f>
        <v>335.98774400000002</v>
      </c>
      <c r="O66" s="50">
        <f ca="1">INDIRECT("'RUNSTATS_VMTAQ'!M64")</f>
        <v>423.52051799999998</v>
      </c>
      <c r="P66" s="50">
        <f ca="1">INDIRECT("'RUNSTATS_VMTAQ'!K64")</f>
        <v>321.055655</v>
      </c>
      <c r="Q66" s="50">
        <f ca="1">INDIRECT("'RUNSTATS_VMTAQ'!O64")</f>
        <v>230.62832499999999</v>
      </c>
      <c r="R66" s="413">
        <f t="shared" ca="1" si="28"/>
        <v>1311.1922419999999</v>
      </c>
    </row>
    <row r="67" spans="1:28" x14ac:dyDescent="0.2">
      <c r="A67" s="113" t="str">
        <f ca="1">INDIRECT("'RUNSTATS_VMTAQ'!B65")</f>
        <v>109CR</v>
      </c>
      <c r="B67" s="123" t="s">
        <v>86</v>
      </c>
      <c r="C67" s="411">
        <f ca="1">INDIRECT("'RUNSTATS_VMTAQ'!E65")</f>
        <v>29.560196000000001</v>
      </c>
      <c r="D67" s="412">
        <f t="shared" ca="1" si="22"/>
        <v>118045.10020400002</v>
      </c>
      <c r="E67" s="411">
        <f t="shared" ca="1" si="23"/>
        <v>40.268006404542781</v>
      </c>
      <c r="F67" s="412">
        <f ca="1">INDIRECT("'RUNSTATS_VMTAQ'!H65")</f>
        <v>31157.120963000001</v>
      </c>
      <c r="G67" s="411">
        <f t="shared" ca="1" si="24"/>
        <v>38.05577542206558</v>
      </c>
      <c r="H67" s="412">
        <f ca="1">INDIRECT("'RUNSTATS_VMTAQ'!L65")</f>
        <v>35608.345132000002</v>
      </c>
      <c r="I67" s="411">
        <f t="shared" ca="1" si="25"/>
        <v>41.4070730960891</v>
      </c>
      <c r="J67" s="412">
        <f ca="1">INDIRECT("'RUNSTATS_VMTAQ'!J65")</f>
        <v>30668.741975000001</v>
      </c>
      <c r="K67" s="411">
        <f t="shared" ca="1" si="26"/>
        <v>38.923459970685109</v>
      </c>
      <c r="L67" s="412">
        <f ca="1">INDIRECT("'RUNSTATS_VMTAQ'!N65")</f>
        <v>20610.892134000002</v>
      </c>
      <c r="M67" s="411">
        <f t="shared" ca="1" si="27"/>
        <v>44.335830306979233</v>
      </c>
      <c r="N67" s="412">
        <f ca="1">INDIRECT("'RUNSTATS_VMTAQ'!I65")</f>
        <v>818.72253599999999</v>
      </c>
      <c r="O67" s="50">
        <f ca="1">INDIRECT("'RUNSTATS_VMTAQ'!M65")</f>
        <v>859.958033</v>
      </c>
      <c r="P67" s="50">
        <f ca="1">INDIRECT("'RUNSTATS_VMTAQ'!K65")</f>
        <v>787.924352</v>
      </c>
      <c r="Q67" s="50">
        <f ca="1">INDIRECT("'RUNSTATS_VMTAQ'!O65")</f>
        <v>464.88115800000003</v>
      </c>
      <c r="R67" s="413">
        <f t="shared" ca="1" si="28"/>
        <v>2931.4860790000002</v>
      </c>
    </row>
    <row r="68" spans="1:28" ht="13.5" thickBot="1" x14ac:dyDescent="0.25">
      <c r="A68" s="21"/>
      <c r="B68" s="125" t="s">
        <v>154</v>
      </c>
      <c r="C68" s="411"/>
      <c r="D68" s="412">
        <f ca="1">+F68+J68+H68+L68</f>
        <v>562651.32569299999</v>
      </c>
      <c r="E68" s="414">
        <f t="shared" ca="1" si="23"/>
        <v>30.686711632427301</v>
      </c>
      <c r="F68" s="412">
        <f ca="1">INDIRECT("'RUNSTATS_VMTAQ'!H66")</f>
        <v>130902.58751899999</v>
      </c>
      <c r="G68" s="414">
        <f t="shared" ca="1" si="24"/>
        <v>31.486221508792596</v>
      </c>
      <c r="H68" s="412">
        <f ca="1">INDIRECT("'RUNSTATS_VMTAQ'!L66")</f>
        <v>191971.84027300001</v>
      </c>
      <c r="I68" s="414">
        <f t="shared" ca="1" si="25"/>
        <v>30.063172226922955</v>
      </c>
      <c r="J68" s="412">
        <f ca="1">INDIRECT("'RUNSTATS_VMTAQ'!J66")</f>
        <v>137148.87323299999</v>
      </c>
      <c r="K68" s="414">
        <f t="shared" ca="1" si="26"/>
        <v>31.212289355045666</v>
      </c>
      <c r="L68" s="412">
        <f ca="1">INDIRECT("'RUNSTATS_VMTAQ'!N66")</f>
        <v>102628.024668</v>
      </c>
      <c r="M68" s="414">
        <f t="shared" ca="1" si="27"/>
        <v>30.200670052501497</v>
      </c>
      <c r="N68" s="412">
        <f ca="1">INDIRECT("'RUNSTATS_VMTAQ'!I66")</f>
        <v>4157.4562219999998</v>
      </c>
      <c r="O68" s="50">
        <f ca="1">INDIRECT("'RUNSTATS_VMTAQ'!M66")</f>
        <v>6385.6148919999996</v>
      </c>
      <c r="P68" s="50">
        <f ca="1">INDIRECT("'RUNSTATS_VMTAQ'!K66")</f>
        <v>4394.0664420000003</v>
      </c>
      <c r="Q68" s="50">
        <f ca="1">INDIRECT("'RUNSTATS_VMTAQ'!O66")</f>
        <v>3398.2035660000001</v>
      </c>
      <c r="R68" s="417">
        <f t="shared" ca="1" si="28"/>
        <v>18335.341121999998</v>
      </c>
    </row>
    <row r="69" spans="1:28" x14ac:dyDescent="0.2">
      <c r="A69" s="113" t="str">
        <f ca="1">INDIRECT("'RUNSTATS_VMTAQ'!B54")</f>
        <v>109IU</v>
      </c>
      <c r="B69" s="126" t="s">
        <v>77</v>
      </c>
      <c r="C69" s="407">
        <f ca="1">INDIRECT("'RUNSTATS_VMTAQ'!E54")</f>
        <v>0</v>
      </c>
      <c r="D69" s="408">
        <f t="shared" ca="1" si="22"/>
        <v>0</v>
      </c>
      <c r="E69" s="407">
        <f t="shared" ca="1" si="23"/>
        <v>0</v>
      </c>
      <c r="F69" s="408">
        <f ca="1">INDIRECT("'RUNSTATS_VMTAQ'!H54")</f>
        <v>0</v>
      </c>
      <c r="G69" s="407">
        <f t="shared" ca="1" si="24"/>
        <v>0</v>
      </c>
      <c r="H69" s="408">
        <f ca="1">INDIRECT("'RUNSTATS_VMTAQ'!L54")</f>
        <v>0</v>
      </c>
      <c r="I69" s="407">
        <f t="shared" ca="1" si="25"/>
        <v>0</v>
      </c>
      <c r="J69" s="408">
        <f ca="1">INDIRECT("'RUNSTATS_VMTAQ'!J54")</f>
        <v>0</v>
      </c>
      <c r="K69" s="407">
        <f t="shared" ca="1" si="26"/>
        <v>0</v>
      </c>
      <c r="L69" s="408">
        <f ca="1">INDIRECT("'RUNSTATS_VMTAQ'!N54")</f>
        <v>0</v>
      </c>
      <c r="M69" s="407">
        <f t="shared" ca="1" si="27"/>
        <v>0</v>
      </c>
      <c r="N69" s="408">
        <f ca="1">INDIRECT("'RUNSTATS_VMTAQ'!I54")</f>
        <v>0</v>
      </c>
      <c r="O69" s="409">
        <f ca="1">INDIRECT("'RUNSTATS_VMTAQ'!M54")</f>
        <v>0</v>
      </c>
      <c r="P69" s="409">
        <f ca="1">INDIRECT("'RUNSTATS_VMTAQ'!K54")</f>
        <v>0</v>
      </c>
      <c r="Q69" s="409">
        <f ca="1">INDIRECT("'RUNSTATS_VMTAQ'!O54")</f>
        <v>0</v>
      </c>
      <c r="R69" s="410">
        <f t="shared" ref="R69:R75" ca="1" si="29">+N69+O69+P69+Q69</f>
        <v>0</v>
      </c>
    </row>
    <row r="70" spans="1:28" x14ac:dyDescent="0.2">
      <c r="A70" s="113" t="str">
        <f ca="1">INDIRECT("'RUNSTATS_VMTAQ'!B55")</f>
        <v>109FU</v>
      </c>
      <c r="B70" s="123" t="s">
        <v>78</v>
      </c>
      <c r="C70" s="411">
        <f ca="1">INDIRECT("'RUNSTATS_VMTAQ'!E55")</f>
        <v>17.384512000000001</v>
      </c>
      <c r="D70" s="412">
        <f t="shared" ca="1" si="22"/>
        <v>238294.48531199998</v>
      </c>
      <c r="E70" s="411">
        <f t="shared" ca="1" si="23"/>
        <v>66.536624951754206</v>
      </c>
      <c r="F70" s="412">
        <f ca="1">INDIRECT("'RUNSTATS_VMTAQ'!H55")</f>
        <v>65748.914558999997</v>
      </c>
      <c r="G70" s="411">
        <f t="shared" ca="1" si="24"/>
        <v>66.534744516768285</v>
      </c>
      <c r="H70" s="412">
        <f ca="1">INDIRECT("'RUNSTATS_VMTAQ'!L55")</f>
        <v>71587.165150999994</v>
      </c>
      <c r="I70" s="411">
        <f t="shared" ca="1" si="25"/>
        <v>66.537871811486312</v>
      </c>
      <c r="J70" s="412">
        <f ca="1">INDIRECT("'RUNSTATS_VMTAQ'!J55")</f>
        <v>58420.466725999999</v>
      </c>
      <c r="K70" s="411">
        <f t="shared" ca="1" si="26"/>
        <v>66.536716015638973</v>
      </c>
      <c r="L70" s="412">
        <f ca="1">INDIRECT("'RUNSTATS_VMTAQ'!N55")</f>
        <v>42537.938876</v>
      </c>
      <c r="M70" s="411">
        <f t="shared" ca="1" si="27"/>
        <v>66.537308174411308</v>
      </c>
      <c r="N70" s="412">
        <f ca="1">INDIRECT("'RUNSTATS_VMTAQ'!I55")</f>
        <v>988.18917899999997</v>
      </c>
      <c r="O70" s="50">
        <f ca="1">INDIRECT("'RUNSTATS_VMTAQ'!M55")</f>
        <v>1075.886006</v>
      </c>
      <c r="P70" s="50">
        <f ca="1">INDIRECT("'RUNSTATS_VMTAQ'!K55")</f>
        <v>878.01848700000005</v>
      </c>
      <c r="Q70" s="50">
        <f ca="1">INDIRECT("'RUNSTATS_VMTAQ'!O55")</f>
        <v>639.30958499999997</v>
      </c>
      <c r="R70" s="413">
        <f t="shared" ca="1" si="29"/>
        <v>3581.4032569999999</v>
      </c>
    </row>
    <row r="71" spans="1:28" x14ac:dyDescent="0.2">
      <c r="A71" s="113" t="str">
        <f ca="1">INDIRECT("'RUNSTATS_VMTAQ'!B56")</f>
        <v>109PU</v>
      </c>
      <c r="B71" s="123" t="s">
        <v>79</v>
      </c>
      <c r="C71" s="411">
        <f ca="1">INDIRECT("'RUNSTATS_VMTAQ'!E56")</f>
        <v>9.5568589999999993</v>
      </c>
      <c r="D71" s="412">
        <f t="shared" ca="1" si="22"/>
        <v>144006.84046400001</v>
      </c>
      <c r="E71" s="411">
        <f t="shared" ca="1" si="23"/>
        <v>43.270009172767146</v>
      </c>
      <c r="F71" s="412">
        <f ca="1">INDIRECT("'RUNSTATS_VMTAQ'!H56")</f>
        <v>34178.509998000001</v>
      </c>
      <c r="G71" s="411">
        <f t="shared" ca="1" si="24"/>
        <v>40.230378509798172</v>
      </c>
      <c r="H71" s="412">
        <f ca="1">INDIRECT("'RUNSTATS_VMTAQ'!L56")</f>
        <v>46991.507587</v>
      </c>
      <c r="I71" s="411">
        <f t="shared" ca="1" si="25"/>
        <v>44.816366311751324</v>
      </c>
      <c r="J71" s="412">
        <f ca="1">INDIRECT("'RUNSTATS_VMTAQ'!J56")</f>
        <v>34534.867025</v>
      </c>
      <c r="K71" s="411">
        <f t="shared" ca="1" si="26"/>
        <v>40.921675987386934</v>
      </c>
      <c r="L71" s="412">
        <f ca="1">INDIRECT("'RUNSTATS_VMTAQ'!N56")</f>
        <v>28301.955854</v>
      </c>
      <c r="M71" s="411">
        <f t="shared" ca="1" si="27"/>
        <v>48.29125030164802</v>
      </c>
      <c r="N71" s="412">
        <f ca="1">INDIRECT("'RUNSTATS_VMTAQ'!I56")</f>
        <v>849.56968500000005</v>
      </c>
      <c r="O71" s="50">
        <f ca="1">INDIRECT("'RUNSTATS_VMTAQ'!M56")</f>
        <v>1048.5345299999999</v>
      </c>
      <c r="P71" s="50">
        <f ca="1">INDIRECT("'RUNSTATS_VMTAQ'!K56")</f>
        <v>843.926017</v>
      </c>
      <c r="Q71" s="50">
        <f ca="1">INDIRECT("'RUNSTATS_VMTAQ'!O56")</f>
        <v>586.06798700000002</v>
      </c>
      <c r="R71" s="413">
        <f t="shared" ca="1" si="29"/>
        <v>3328.098219</v>
      </c>
    </row>
    <row r="72" spans="1:28" x14ac:dyDescent="0.2">
      <c r="A72" s="113" t="str">
        <f ca="1">INDIRECT("'RUNSTATS_VMTAQ'!B57")</f>
        <v>109MU</v>
      </c>
      <c r="B72" s="123" t="s">
        <v>80</v>
      </c>
      <c r="C72" s="411">
        <f ca="1">INDIRECT("'RUNSTATS_VMTAQ'!E57")</f>
        <v>30.922073000000001</v>
      </c>
      <c r="D72" s="412">
        <f t="shared" ca="1" si="22"/>
        <v>308135.06880400004</v>
      </c>
      <c r="E72" s="411">
        <f t="shared" ca="1" si="23"/>
        <v>38.344406076327239</v>
      </c>
      <c r="F72" s="412">
        <f ca="1">INDIRECT("'RUNSTATS_VMTAQ'!H57")</f>
        <v>70503.852767999997</v>
      </c>
      <c r="G72" s="411">
        <f t="shared" ca="1" si="24"/>
        <v>36.46969269435489</v>
      </c>
      <c r="H72" s="412">
        <f ca="1">INDIRECT("'RUNSTATS_VMTAQ'!L57")</f>
        <v>104632.304164</v>
      </c>
      <c r="I72" s="411">
        <f t="shared" ca="1" si="25"/>
        <v>38.539826985888901</v>
      </c>
      <c r="J72" s="412">
        <f ca="1">INDIRECT("'RUNSTATS_VMTAQ'!J57")</f>
        <v>71073.170343000005</v>
      </c>
      <c r="K72" s="411">
        <f t="shared" ca="1" si="26"/>
        <v>35.908368914609632</v>
      </c>
      <c r="L72" s="412">
        <f ca="1">INDIRECT("'RUNSTATS_VMTAQ'!N57")</f>
        <v>61925.741528999999</v>
      </c>
      <c r="M72" s="411">
        <f t="shared" ca="1" si="27"/>
        <v>43.963835238368631</v>
      </c>
      <c r="N72" s="412">
        <f ca="1">INDIRECT("'RUNSTATS_VMTAQ'!I57")</f>
        <v>1933.217627</v>
      </c>
      <c r="O72" s="50">
        <f ca="1">INDIRECT("'RUNSTATS_VMTAQ'!M57")</f>
        <v>2714.913697</v>
      </c>
      <c r="P72" s="50">
        <f ca="1">INDIRECT("'RUNSTATS_VMTAQ'!K57")</f>
        <v>1979.292641</v>
      </c>
      <c r="Q72" s="50">
        <f ca="1">INDIRECT("'RUNSTATS_VMTAQ'!O57")</f>
        <v>1408.56095</v>
      </c>
      <c r="R72" s="413">
        <f t="shared" ca="1" si="29"/>
        <v>8035.984915</v>
      </c>
    </row>
    <row r="73" spans="1:28" x14ac:dyDescent="0.2">
      <c r="A73" s="113" t="str">
        <f ca="1">INDIRECT("'RUNSTATS_VMTAQ'!B58")</f>
        <v>109CU</v>
      </c>
      <c r="B73" s="123" t="s">
        <v>81</v>
      </c>
      <c r="C73" s="411">
        <f ca="1">INDIRECT("'RUNSTATS_VMTAQ'!E58")</f>
        <v>16.232745999999999</v>
      </c>
      <c r="D73" s="412">
        <f t="shared" ca="1" si="22"/>
        <v>67156.948053</v>
      </c>
      <c r="E73" s="411">
        <f t="shared" ca="1" si="23"/>
        <v>36.178219186487723</v>
      </c>
      <c r="F73" s="412">
        <f ca="1">INDIRECT("'RUNSTATS_VMTAQ'!H58")</f>
        <v>16602.157150999999</v>
      </c>
      <c r="G73" s="411">
        <f t="shared" ca="1" si="24"/>
        <v>34.214998604652529</v>
      </c>
      <c r="H73" s="412">
        <f ca="1">INDIRECT("'RUNSTATS_VMTAQ'!L58")</f>
        <v>22896.410647000001</v>
      </c>
      <c r="I73" s="411">
        <f t="shared" ca="1" si="25"/>
        <v>37.033205926628071</v>
      </c>
      <c r="J73" s="412">
        <f ca="1">INDIRECT("'RUNSTATS_VMTAQ'!J58")</f>
        <v>16439.180859</v>
      </c>
      <c r="K73" s="411">
        <f t="shared" ca="1" si="26"/>
        <v>35.799567240062544</v>
      </c>
      <c r="L73" s="412">
        <f ca="1">INDIRECT("'RUNSTATS_VMTAQ'!N58")</f>
        <v>11219.199396</v>
      </c>
      <c r="M73" s="411">
        <f t="shared" ca="1" si="27"/>
        <v>38.214716202835831</v>
      </c>
      <c r="N73" s="412">
        <f ca="1">INDIRECT("'RUNSTATS_VMTAQ'!I58")</f>
        <v>485.230391</v>
      </c>
      <c r="O73" s="50">
        <f ca="1">INDIRECT("'RUNSTATS_VMTAQ'!M58")</f>
        <v>618.26704099999995</v>
      </c>
      <c r="P73" s="50">
        <f ca="1">INDIRECT("'RUNSTATS_VMTAQ'!K58")</f>
        <v>459.20054699999997</v>
      </c>
      <c r="Q73" s="50">
        <f ca="1">INDIRECT("'RUNSTATS_VMTAQ'!O58")</f>
        <v>293.58321899999999</v>
      </c>
      <c r="R73" s="413">
        <f t="shared" ca="1" si="29"/>
        <v>1856.2811979999997</v>
      </c>
    </row>
    <row r="74" spans="1:28" x14ac:dyDescent="0.2">
      <c r="A74" s="21"/>
      <c r="B74" s="127" t="s">
        <v>155</v>
      </c>
      <c r="C74" s="419"/>
      <c r="D74" s="412">
        <f ca="1">+F74+J74+H74+L74</f>
        <v>172938.38978500001</v>
      </c>
      <c r="E74" s="419">
        <f t="shared" ca="1" si="23"/>
        <v>26.163489617985725</v>
      </c>
      <c r="F74" s="412">
        <f ca="1">INDIRECT("'RUNSTATS_VMTAQ'!H59")</f>
        <v>36466.881917999999</v>
      </c>
      <c r="G74" s="419">
        <f t="shared" ca="1" si="24"/>
        <v>26.464858880002922</v>
      </c>
      <c r="H74" s="412">
        <f ca="1">INDIRECT("'RUNSTATS_VMTAQ'!L59")</f>
        <v>64265.439273999997</v>
      </c>
      <c r="I74" s="419">
        <f t="shared" ca="1" si="25"/>
        <v>25.850633308713459</v>
      </c>
      <c r="J74" s="412">
        <f ca="1">INDIRECT("'RUNSTATS_VMTAQ'!J59")</f>
        <v>38834.448100000001</v>
      </c>
      <c r="K74" s="419">
        <f t="shared" ca="1" si="26"/>
        <v>26.247519248912241</v>
      </c>
      <c r="L74" s="412">
        <f ca="1">INDIRECT("'RUNSTATS_VMTAQ'!N59")</f>
        <v>33371.620493000002</v>
      </c>
      <c r="M74" s="419">
        <f t="shared" ca="1" si="27"/>
        <v>26.351563418560964</v>
      </c>
      <c r="N74" s="412">
        <f ca="1">INDIRECT("'RUNSTATS_VMTAQ'!I59")</f>
        <v>1377.936005</v>
      </c>
      <c r="O74" s="50">
        <f ca="1">INDIRECT("'RUNSTATS_VMTAQ'!M59")</f>
        <v>2486.0295879999999</v>
      </c>
      <c r="P74" s="50">
        <f ca="1">INDIRECT("'RUNSTATS_VMTAQ'!K59")</f>
        <v>1479.5473710000001</v>
      </c>
      <c r="Q74" s="50">
        <f ca="1">INDIRECT("'RUNSTATS_VMTAQ'!O59")</f>
        <v>1266.400022</v>
      </c>
      <c r="R74" s="413">
        <f ca="1">+N74+O74+P74+Q74</f>
        <v>6609.9129859999994</v>
      </c>
    </row>
    <row r="75" spans="1:28" ht="13.5" thickBot="1" x14ac:dyDescent="0.25">
      <c r="A75" s="113" t="str">
        <f ca="1">INDIRECT("'RUNSTATS_VMTAQ'!B60")</f>
        <v>109HO</v>
      </c>
      <c r="B75" s="123" t="s">
        <v>21</v>
      </c>
      <c r="C75" s="411">
        <f ca="1">INDIRECT("'RUNSTATS_VMTAQ'!E60")</f>
        <v>0</v>
      </c>
      <c r="D75" s="420">
        <f t="shared" ca="1" si="22"/>
        <v>0</v>
      </c>
      <c r="E75" s="421">
        <f t="shared" ca="1" si="23"/>
        <v>0</v>
      </c>
      <c r="F75" s="420">
        <f ca="1">INDIRECT("'RUNSTATS_VMTAQ'!H60")</f>
        <v>0</v>
      </c>
      <c r="G75" s="421">
        <f t="shared" ca="1" si="24"/>
        <v>0</v>
      </c>
      <c r="H75" s="420">
        <f ca="1">INDIRECT("'RUNSTATS_VMTAQ'!L60")</f>
        <v>0</v>
      </c>
      <c r="I75" s="421">
        <f t="shared" ca="1" si="25"/>
        <v>0</v>
      </c>
      <c r="J75" s="420">
        <f ca="1">INDIRECT("'RUNSTATS_VMTAQ'!J60")</f>
        <v>0</v>
      </c>
      <c r="K75" s="421">
        <f t="shared" ca="1" si="26"/>
        <v>0</v>
      </c>
      <c r="L75" s="420">
        <f ca="1">INDIRECT("'RUNSTATS_VMTAQ'!N60")</f>
        <v>0</v>
      </c>
      <c r="M75" s="422">
        <f t="shared" ca="1" si="27"/>
        <v>0</v>
      </c>
      <c r="N75" s="423">
        <f ca="1">INDIRECT("'RUNSTATS_VMTAQ'!I60")</f>
        <v>0</v>
      </c>
      <c r="O75" s="424">
        <f ca="1">INDIRECT("'RUNSTATS_VMTAQ'!M60")</f>
        <v>0</v>
      </c>
      <c r="P75" s="424">
        <f ca="1">INDIRECT("'RUNSTATS_VMTAQ'!K60")</f>
        <v>0</v>
      </c>
      <c r="Q75" s="424">
        <f ca="1">INDIRECT("'RUNSTATS_VMTAQ'!O60")</f>
        <v>0</v>
      </c>
      <c r="R75" s="425">
        <f t="shared" ca="1" si="29"/>
        <v>0</v>
      </c>
    </row>
    <row r="76" spans="1:28" x14ac:dyDescent="0.2">
      <c r="A76" s="21"/>
      <c r="B76" s="126" t="s">
        <v>41</v>
      </c>
      <c r="C76" s="407">
        <f ca="1">SUM(C63:C68)</f>
        <v>85.139700000000005</v>
      </c>
      <c r="D76" s="408">
        <f ca="1">SUM(D63:D68)</f>
        <v>1397595.9817530001</v>
      </c>
      <c r="E76" s="407">
        <f t="shared" ca="1" si="23"/>
        <v>38.604789950340773</v>
      </c>
      <c r="F76" s="408">
        <f ca="1">SUM(F63:F68)</f>
        <v>334072.46864099998</v>
      </c>
      <c r="G76" s="407">
        <f t="shared" ca="1" si="24"/>
        <v>38.120605417617618</v>
      </c>
      <c r="H76" s="408">
        <f ca="1">SUM(H63:H68)</f>
        <v>457791.23229099996</v>
      </c>
      <c r="I76" s="407">
        <f t="shared" ca="1" si="25"/>
        <v>38.280974543276564</v>
      </c>
      <c r="J76" s="408">
        <f ca="1">SUM(J63:J68)</f>
        <v>333732.25369599997</v>
      </c>
      <c r="K76" s="407">
        <f t="shared" ca="1" si="26"/>
        <v>37.698740001611569</v>
      </c>
      <c r="L76" s="408">
        <f ca="1">SUM(L63:L68)</f>
        <v>272000.02712500002</v>
      </c>
      <c r="M76" s="407">
        <f t="shared" ca="1" si="27"/>
        <v>41.039472472692545</v>
      </c>
      <c r="N76" s="408">
        <f ca="1">SUM(N63:N68)</f>
        <v>8763.5667109999995</v>
      </c>
      <c r="O76" s="409">
        <f ca="1">SUM(O63:O68)</f>
        <v>11958.714158999999</v>
      </c>
      <c r="P76" s="409">
        <f ca="1">SUM(P63:P68)</f>
        <v>8852.6102910000009</v>
      </c>
      <c r="Q76" s="409">
        <f ca="1">SUM(Q63:Q68)</f>
        <v>6627.7661660000003</v>
      </c>
      <c r="R76" s="410">
        <f ca="1">SUM(R63:R68)</f>
        <v>36202.657326999994</v>
      </c>
    </row>
    <row r="77" spans="1:28" ht="13.5" thickBot="1" x14ac:dyDescent="0.25">
      <c r="A77" s="21"/>
      <c r="B77" s="125" t="s">
        <v>40</v>
      </c>
      <c r="C77" s="414">
        <f ca="1">SUM(C69:C75)</f>
        <v>74.096190000000007</v>
      </c>
      <c r="D77" s="415">
        <f ca="1">SUM(D69:D75)</f>
        <v>930531.73241800012</v>
      </c>
      <c r="E77" s="414">
        <f t="shared" ca="1" si="23"/>
        <v>39.746473109310315</v>
      </c>
      <c r="F77" s="415">
        <f ca="1">SUM(F69:F75)</f>
        <v>223500.31639399996</v>
      </c>
      <c r="G77" s="414">
        <f t="shared" ca="1" si="24"/>
        <v>39.668911647536632</v>
      </c>
      <c r="H77" s="415">
        <f ca="1">SUM(H69:H75)</f>
        <v>310372.82682299998</v>
      </c>
      <c r="I77" s="414">
        <f t="shared" ca="1" si="25"/>
        <v>39.071909585795652</v>
      </c>
      <c r="J77" s="415">
        <f ca="1">SUM(J69:J75)</f>
        <v>219302.133053</v>
      </c>
      <c r="K77" s="414">
        <f t="shared" ca="1" si="26"/>
        <v>38.883459903411449</v>
      </c>
      <c r="L77" s="415">
        <f ca="1">SUM(L69:L75)</f>
        <v>177356.456148</v>
      </c>
      <c r="M77" s="414">
        <f t="shared" ca="1" si="27"/>
        <v>42.288928160913805</v>
      </c>
      <c r="N77" s="415">
        <f ca="1">SUM(N69:N75)</f>
        <v>5634.142887</v>
      </c>
      <c r="O77" s="416">
        <f ca="1">SUM(O69:O75)</f>
        <v>7943.630862</v>
      </c>
      <c r="P77" s="416">
        <f ca="1">SUM(P69:P75)</f>
        <v>5639.9850630000001</v>
      </c>
      <c r="Q77" s="416">
        <f ca="1">SUM(Q69:Q75)</f>
        <v>4193.9217630000003</v>
      </c>
      <c r="R77" s="417">
        <f ca="1">SUM(R69:R75)</f>
        <v>23411.680574999998</v>
      </c>
    </row>
    <row r="78" spans="1:28" ht="13.5" thickBot="1" x14ac:dyDescent="0.25">
      <c r="A78" s="21"/>
      <c r="B78" s="128" t="s">
        <v>42</v>
      </c>
      <c r="C78" s="426">
        <f ca="1">+C77+C76</f>
        <v>159.23589000000001</v>
      </c>
      <c r="D78" s="427">
        <f ca="1">+D77+D76</f>
        <v>2328127.7141710003</v>
      </c>
      <c r="E78" s="426">
        <f t="shared" ca="1" si="23"/>
        <v>39.053150569217244</v>
      </c>
      <c r="F78" s="427">
        <f ca="1">+F77+F76</f>
        <v>557572.78503499995</v>
      </c>
      <c r="G78" s="426">
        <f t="shared" ca="1" si="24"/>
        <v>38.726491963169821</v>
      </c>
      <c r="H78" s="427">
        <f ca="1">+H77+H76</f>
        <v>768164.05911399995</v>
      </c>
      <c r="I78" s="426">
        <f t="shared" ca="1" si="25"/>
        <v>38.596660760501841</v>
      </c>
      <c r="J78" s="427">
        <f ca="1">+J77+J76</f>
        <v>553034.38674899994</v>
      </c>
      <c r="K78" s="426">
        <f t="shared" ca="1" si="26"/>
        <v>38.159789412485097</v>
      </c>
      <c r="L78" s="427">
        <f ca="1">+L77+L76</f>
        <v>449356.48327299999</v>
      </c>
      <c r="M78" s="426">
        <f t="shared" ca="1" si="27"/>
        <v>41.523696323640308</v>
      </c>
      <c r="N78" s="298">
        <f ca="1">+N77+N76</f>
        <v>14397.709597999999</v>
      </c>
      <c r="O78" s="298">
        <f ca="1">+O77+O76</f>
        <v>19902.345021000001</v>
      </c>
      <c r="P78" s="298">
        <f ca="1">+P77+P76</f>
        <v>14492.595354000001</v>
      </c>
      <c r="Q78" s="298">
        <f ca="1">+Q77+Q76</f>
        <v>10821.687929</v>
      </c>
      <c r="R78" s="428">
        <f ca="1">+R77+R76</f>
        <v>59614.337901999992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str">
        <f ca="1">INDIRECT("'RUNSTATS_VMTAQ'!B74")</f>
        <v>119IR</v>
      </c>
      <c r="B83" s="122" t="s">
        <v>82</v>
      </c>
      <c r="C83" s="405">
        <f ca="1">INDIRECT("'RUNSTATS_VMTAQ'!E74")</f>
        <v>0</v>
      </c>
      <c r="D83" s="406">
        <f t="shared" ref="D83:D95" ca="1" si="30">+F83+J83+H83+L83</f>
        <v>0</v>
      </c>
      <c r="E83" s="407">
        <f t="shared" ref="E83:E98" ca="1" si="31">IF(R83&gt;0,D83/(R83),0)</f>
        <v>0</v>
      </c>
      <c r="F83" s="406">
        <f ca="1">INDIRECT("'RUNSTATS_VMTAQ'!H74")</f>
        <v>0</v>
      </c>
      <c r="G83" s="407">
        <f t="shared" ref="G83:G98" ca="1" si="32">IF(N83&gt;0,F83/(N83),0)</f>
        <v>0</v>
      </c>
      <c r="H83" s="406">
        <f ca="1">INDIRECT("'RUNSTATS_VMTAQ'!L74")</f>
        <v>0</v>
      </c>
      <c r="I83" s="407">
        <f t="shared" ref="I83:I98" ca="1" si="33">IF(O83&gt;0,H83/(O83),0)</f>
        <v>0</v>
      </c>
      <c r="J83" s="406">
        <f ca="1">INDIRECT("'RUNSTATS_VMTAQ'!J74")</f>
        <v>0</v>
      </c>
      <c r="K83" s="407">
        <f t="shared" ref="K83:K98" ca="1" si="34">IF(P83&gt;0,J83/(P83),0)</f>
        <v>0</v>
      </c>
      <c r="L83" s="406">
        <f ca="1">INDIRECT("'RUNSTATS_VMTAQ'!N74")</f>
        <v>0</v>
      </c>
      <c r="M83" s="407">
        <f t="shared" ref="M83:M98" ca="1" si="35">IF(Q83&gt;0,L83/(Q83),0)</f>
        <v>0</v>
      </c>
      <c r="N83" s="408">
        <f ca="1">INDIRECT("'RUNSTATS_VMTAQ'!I74")</f>
        <v>0</v>
      </c>
      <c r="O83" s="409">
        <f ca="1">INDIRECT("'RUNSTATS_VMTAQ'!M74")</f>
        <v>0</v>
      </c>
      <c r="P83" s="409">
        <f ca="1">INDIRECT("'RUNSTATS_VMTAQ'!K74")</f>
        <v>0</v>
      </c>
      <c r="Q83" s="409">
        <f ca="1">INDIRECT("'RUNSTATS_VMTAQ'!O74")</f>
        <v>0</v>
      </c>
      <c r="R83" s="410">
        <f t="shared" ref="R83:R88" ca="1" si="36">+N83+O83+P83+Q83</f>
        <v>0</v>
      </c>
    </row>
    <row r="84" spans="1:22" x14ac:dyDescent="0.2">
      <c r="A84" s="113" t="str">
        <f ca="1">INDIRECT("'RUNSTATS_VMTAQ'!B75")</f>
        <v>119PR</v>
      </c>
      <c r="B84" s="123" t="s">
        <v>83</v>
      </c>
      <c r="C84" s="411">
        <f ca="1">INDIRECT("'RUNSTATS_VMTAQ'!E75")</f>
        <v>7.30891</v>
      </c>
      <c r="D84" s="412">
        <f t="shared" ca="1" si="30"/>
        <v>178528.65149000002</v>
      </c>
      <c r="E84" s="411">
        <f t="shared" ca="1" si="31"/>
        <v>28.02014081558524</v>
      </c>
      <c r="F84" s="412">
        <f ca="1">INDIRECT("'RUNSTATS_VMTAQ'!H75")</f>
        <v>40566.696507000001</v>
      </c>
      <c r="G84" s="411">
        <f t="shared" ca="1" si="32"/>
        <v>21.159028032885214</v>
      </c>
      <c r="H84" s="412">
        <f ca="1">INDIRECT("'RUNSTATS_VMTAQ'!L75")</f>
        <v>59441.567134999998</v>
      </c>
      <c r="I84" s="411">
        <f t="shared" ca="1" si="33"/>
        <v>37.981156334597657</v>
      </c>
      <c r="J84" s="412">
        <f ca="1">INDIRECT("'RUNSTATS_VMTAQ'!J75")</f>
        <v>43067.356409</v>
      </c>
      <c r="K84" s="411">
        <f t="shared" ca="1" si="34"/>
        <v>20.085349323794908</v>
      </c>
      <c r="L84" s="412">
        <f ca="1">INDIRECT("'RUNSTATS_VMTAQ'!N75")</f>
        <v>35453.031438999998</v>
      </c>
      <c r="M84" s="411">
        <f t="shared" ca="1" si="35"/>
        <v>47.590122318519867</v>
      </c>
      <c r="N84" s="412">
        <f ca="1">INDIRECT("'RUNSTATS_VMTAQ'!I75")</f>
        <v>1917.2287329999999</v>
      </c>
      <c r="O84" s="50">
        <f ca="1">INDIRECT("'RUNSTATS_VMTAQ'!M75")</f>
        <v>1565.027842</v>
      </c>
      <c r="P84" s="50">
        <f ca="1">INDIRECT("'RUNSTATS_VMTAQ'!K75")</f>
        <v>2144.2174450000002</v>
      </c>
      <c r="Q84" s="50">
        <f ca="1">INDIRECT("'RUNSTATS_VMTAQ'!O75")</f>
        <v>744.96617600000002</v>
      </c>
      <c r="R84" s="413">
        <f t="shared" ca="1" si="36"/>
        <v>6371.4401959999996</v>
      </c>
    </row>
    <row r="85" spans="1:22" x14ac:dyDescent="0.2">
      <c r="A85" s="113" t="str">
        <f ca="1">INDIRECT("'RUNSTATS_VMTAQ'!B76")</f>
        <v>119MR</v>
      </c>
      <c r="B85" s="123" t="s">
        <v>84</v>
      </c>
      <c r="C85" s="411">
        <f ca="1">INDIRECT("'RUNSTATS_VMTAQ'!E76")</f>
        <v>3.8431449999999998</v>
      </c>
      <c r="D85" s="412">
        <f t="shared" ca="1" si="30"/>
        <v>89163.390280000007</v>
      </c>
      <c r="E85" s="411">
        <f t="shared" ca="1" si="31"/>
        <v>36.113274911072573</v>
      </c>
      <c r="F85" s="412">
        <f ca="1">INDIRECT("'RUNSTATS_VMTAQ'!H76")</f>
        <v>21201.217185000001</v>
      </c>
      <c r="G85" s="411">
        <f t="shared" ca="1" si="32"/>
        <v>32.921403467615455</v>
      </c>
      <c r="H85" s="412">
        <f ca="1">INDIRECT("'RUNSTATS_VMTAQ'!L76")</f>
        <v>27886.930894000001</v>
      </c>
      <c r="I85" s="411">
        <f t="shared" ca="1" si="33"/>
        <v>39.946283215890588</v>
      </c>
      <c r="J85" s="412">
        <f ca="1">INDIRECT("'RUNSTATS_VMTAQ'!J76")</f>
        <v>22180.131715</v>
      </c>
      <c r="K85" s="411">
        <f t="shared" ca="1" si="34"/>
        <v>30.523861695200242</v>
      </c>
      <c r="L85" s="412">
        <f ca="1">INDIRECT("'RUNSTATS_VMTAQ'!N76")</f>
        <v>17895.110486000001</v>
      </c>
      <c r="M85" s="411">
        <f t="shared" ca="1" si="35"/>
        <v>44.711235737244465</v>
      </c>
      <c r="N85" s="412">
        <f ca="1">INDIRECT("'RUNSTATS_VMTAQ'!I76")</f>
        <v>643.99493800000005</v>
      </c>
      <c r="O85" s="50">
        <f ca="1">INDIRECT("'RUNSTATS_VMTAQ'!M76")</f>
        <v>698.11077899999998</v>
      </c>
      <c r="P85" s="50">
        <f ca="1">INDIRECT("'RUNSTATS_VMTAQ'!K76")</f>
        <v>726.64893900000004</v>
      </c>
      <c r="Q85" s="50">
        <f ca="1">INDIRECT("'RUNSTATS_VMTAQ'!O76")</f>
        <v>400.23743899999999</v>
      </c>
      <c r="R85" s="413">
        <f t="shared" ca="1" si="36"/>
        <v>2468.9920950000001</v>
      </c>
    </row>
    <row r="86" spans="1:22" x14ac:dyDescent="0.2">
      <c r="A86" s="113" t="str">
        <f ca="1">INDIRECT("'RUNSTATS_VMTAQ'!B77")</f>
        <v>119CM</v>
      </c>
      <c r="B86" s="123" t="s">
        <v>85</v>
      </c>
      <c r="C86" s="411">
        <f ca="1">INDIRECT("'RUNSTATS_VMTAQ'!E77")</f>
        <v>5.777666</v>
      </c>
      <c r="D86" s="412">
        <f t="shared" ca="1" si="30"/>
        <v>71046.861806999994</v>
      </c>
      <c r="E86" s="411">
        <f t="shared" ca="1" si="31"/>
        <v>38.782841400534387</v>
      </c>
      <c r="F86" s="412">
        <f ca="1">INDIRECT("'RUNSTATS_VMTAQ'!H77")</f>
        <v>18682.396272000002</v>
      </c>
      <c r="G86" s="411">
        <f t="shared" ca="1" si="32"/>
        <v>36.720091724615514</v>
      </c>
      <c r="H86" s="412">
        <f ca="1">INDIRECT("'RUNSTATS_VMTAQ'!L77")</f>
        <v>22639.684477999999</v>
      </c>
      <c r="I86" s="411">
        <f t="shared" ca="1" si="33"/>
        <v>43.680569012476397</v>
      </c>
      <c r="J86" s="412">
        <f ca="1">INDIRECT("'RUNSTATS_VMTAQ'!J77")</f>
        <v>21065.631001000002</v>
      </c>
      <c r="K86" s="411">
        <f t="shared" ca="1" si="34"/>
        <v>34.182930782787459</v>
      </c>
      <c r="L86" s="412">
        <f ca="1">INDIRECT("'RUNSTATS_VMTAQ'!N77")</f>
        <v>8659.1500560000004</v>
      </c>
      <c r="M86" s="411">
        <f t="shared" ca="1" si="35"/>
        <v>45.91923292123812</v>
      </c>
      <c r="N86" s="412">
        <f ca="1">INDIRECT("'RUNSTATS_VMTAQ'!I77")</f>
        <v>508.77858400000002</v>
      </c>
      <c r="O86" s="50">
        <f ca="1">INDIRECT("'RUNSTATS_VMTAQ'!M77")</f>
        <v>518.30104300000005</v>
      </c>
      <c r="P86" s="50">
        <f ca="1">INDIRECT("'RUNSTATS_VMTAQ'!K77")</f>
        <v>616.26169900000002</v>
      </c>
      <c r="Q86" s="50">
        <f ca="1">INDIRECT("'RUNSTATS_VMTAQ'!O77")</f>
        <v>188.57349099999999</v>
      </c>
      <c r="R86" s="413">
        <f t="shared" ca="1" si="36"/>
        <v>1831.9148170000003</v>
      </c>
    </row>
    <row r="87" spans="1:22" x14ac:dyDescent="0.2">
      <c r="A87" s="113" t="str">
        <f ca="1">INDIRECT("'RUNSTATS_VMTAQ'!B78")</f>
        <v>119CR</v>
      </c>
      <c r="B87" s="123" t="s">
        <v>86</v>
      </c>
      <c r="C87" s="411">
        <f ca="1">INDIRECT("'RUNSTATS_VMTAQ'!E78")</f>
        <v>16.202058999999998</v>
      </c>
      <c r="D87" s="412">
        <f t="shared" ca="1" si="30"/>
        <v>193849.00933100001</v>
      </c>
      <c r="E87" s="411">
        <f t="shared" ca="1" si="31"/>
        <v>31.484048515960612</v>
      </c>
      <c r="F87" s="412">
        <f ca="1">INDIRECT("'RUNSTATS_VMTAQ'!H78")</f>
        <v>46901.609468000002</v>
      </c>
      <c r="G87" s="411">
        <f t="shared" ca="1" si="32"/>
        <v>31.25578218325505</v>
      </c>
      <c r="H87" s="412">
        <f ca="1">INDIRECT("'RUNSTATS_VMTAQ'!L78")</f>
        <v>63226.054709999997</v>
      </c>
      <c r="I87" s="411">
        <f t="shared" ca="1" si="33"/>
        <v>32.235599286426627</v>
      </c>
      <c r="J87" s="412">
        <f ca="1">INDIRECT("'RUNSTATS_VMTAQ'!J78")</f>
        <v>55001.867729999998</v>
      </c>
      <c r="K87" s="411">
        <f t="shared" ca="1" si="34"/>
        <v>28.133696110856569</v>
      </c>
      <c r="L87" s="412">
        <f ca="1">INDIRECT("'RUNSTATS_VMTAQ'!N78")</f>
        <v>28719.477423</v>
      </c>
      <c r="M87" s="411">
        <f t="shared" ca="1" si="35"/>
        <v>38.805398684489262</v>
      </c>
      <c r="N87" s="412">
        <f ca="1">INDIRECT("'RUNSTATS_VMTAQ'!I78")</f>
        <v>1500.573852</v>
      </c>
      <c r="O87" s="50">
        <f ca="1">INDIRECT("'RUNSTATS_VMTAQ'!M78")</f>
        <v>1961.37364</v>
      </c>
      <c r="P87" s="50">
        <f ca="1">INDIRECT("'RUNSTATS_VMTAQ'!K78")</f>
        <v>1955.017482</v>
      </c>
      <c r="Q87" s="50">
        <f ca="1">INDIRECT("'RUNSTATS_VMTAQ'!O78")</f>
        <v>740.08974000000001</v>
      </c>
      <c r="R87" s="413">
        <f t="shared" ca="1" si="36"/>
        <v>6157.0547140000008</v>
      </c>
    </row>
    <row r="88" spans="1:22" ht="13.5" thickBot="1" x14ac:dyDescent="0.25">
      <c r="A88" s="21"/>
      <c r="B88" s="125" t="s">
        <v>154</v>
      </c>
      <c r="C88" s="411"/>
      <c r="D88" s="412">
        <f ca="1">+F88+J88+H88+L88</f>
        <v>366210.33060400002</v>
      </c>
      <c r="E88" s="414">
        <f t="shared" ca="1" si="31"/>
        <v>27.339854752076505</v>
      </c>
      <c r="F88" s="412">
        <f ca="1">INDIRECT("'RUNSTATS_VMTAQ'!H79")</f>
        <v>81846.088495999997</v>
      </c>
      <c r="G88" s="414">
        <f t="shared" ca="1" si="32"/>
        <v>27.694242662685042</v>
      </c>
      <c r="H88" s="412">
        <f ca="1">INDIRECT("'RUNSTATS_VMTAQ'!L79")</f>
        <v>125196.942333</v>
      </c>
      <c r="I88" s="414">
        <f t="shared" ca="1" si="33"/>
        <v>27.121776015645565</v>
      </c>
      <c r="J88" s="412">
        <f ca="1">INDIRECT("'RUNSTATS_VMTAQ'!J79")</f>
        <v>97226.297334000003</v>
      </c>
      <c r="K88" s="414">
        <f t="shared" ca="1" si="34"/>
        <v>26.564135482937754</v>
      </c>
      <c r="L88" s="412">
        <f ca="1">INDIRECT("'RUNSTATS_VMTAQ'!N79")</f>
        <v>61941.002440999997</v>
      </c>
      <c r="M88" s="414">
        <f t="shared" ca="1" si="35"/>
        <v>28.633526081150908</v>
      </c>
      <c r="N88" s="412">
        <f ca="1">INDIRECT("'RUNSTATS_VMTAQ'!I79")</f>
        <v>2955.3466939999998</v>
      </c>
      <c r="O88" s="50">
        <f ca="1">INDIRECT("'RUNSTATS_VMTAQ'!M79")</f>
        <v>4616.1041320000004</v>
      </c>
      <c r="P88" s="50">
        <f ca="1">INDIRECT("'RUNSTATS_VMTAQ'!K79")</f>
        <v>3660.0587810000002</v>
      </c>
      <c r="Q88" s="50">
        <f ca="1">INDIRECT("'RUNSTATS_VMTAQ'!O79")</f>
        <v>2163.2334860000001</v>
      </c>
      <c r="R88" s="417">
        <f t="shared" ca="1" si="36"/>
        <v>13394.743093000001</v>
      </c>
    </row>
    <row r="89" spans="1:22" x14ac:dyDescent="0.2">
      <c r="A89" s="113" t="str">
        <f ca="1">INDIRECT("'RUNSTATS_VMTAQ'!B67")</f>
        <v>119IU</v>
      </c>
      <c r="B89" s="126" t="s">
        <v>77</v>
      </c>
      <c r="C89" s="429">
        <f ca="1">INDIRECT("'RUNSTATS_VMTAQ'!E67")</f>
        <v>144.27363600000001</v>
      </c>
      <c r="D89" s="408">
        <f t="shared" ca="1" si="30"/>
        <v>8927365.7236919999</v>
      </c>
      <c r="E89" s="407">
        <f t="shared" ca="1" si="31"/>
        <v>46.730169679516337</v>
      </c>
      <c r="F89" s="408">
        <f ca="1">INDIRECT("'RUNSTATS_VMTAQ'!H67")</f>
        <v>2168784.1814069999</v>
      </c>
      <c r="G89" s="407">
        <f t="shared" ca="1" si="32"/>
        <v>42.882855710014887</v>
      </c>
      <c r="H89" s="408">
        <f ca="1">INDIRECT("'RUNSTATS_VMTAQ'!L67")</f>
        <v>2698982.158599</v>
      </c>
      <c r="I89" s="407">
        <f t="shared" ca="1" si="33"/>
        <v>52.40462339291382</v>
      </c>
      <c r="J89" s="408">
        <f ca="1">INDIRECT("'RUNSTATS_VMTAQ'!J67")</f>
        <v>2317961.7565020001</v>
      </c>
      <c r="K89" s="407">
        <f t="shared" ca="1" si="34"/>
        <v>38.484929139784839</v>
      </c>
      <c r="L89" s="408">
        <f ca="1">INDIRECT("'RUNSTATS_VMTAQ'!N67")</f>
        <v>1741637.6271840001</v>
      </c>
      <c r="M89" s="407">
        <f t="shared" ca="1" si="35"/>
        <v>60.614575975502014</v>
      </c>
      <c r="N89" s="408">
        <f ca="1">INDIRECT("'RUNSTATS_VMTAQ'!I67")</f>
        <v>50574.621150999999</v>
      </c>
      <c r="O89" s="409">
        <f ca="1">INDIRECT("'RUNSTATS_VMTAQ'!M67")</f>
        <v>51502.748876999998</v>
      </c>
      <c r="P89" s="409">
        <f ca="1">INDIRECT("'RUNSTATS_VMTAQ'!K67")</f>
        <v>60230.376106000003</v>
      </c>
      <c r="Q89" s="409">
        <f ca="1">INDIRECT("'RUNSTATS_VMTAQ'!O67")</f>
        <v>28732.983761</v>
      </c>
      <c r="R89" s="410">
        <f t="shared" ref="R89:R95" ca="1" si="37">+N89+O89+P89+Q89</f>
        <v>191040.72989500003</v>
      </c>
      <c r="T89" s="2"/>
      <c r="U89" s="2"/>
      <c r="V89" s="2"/>
    </row>
    <row r="90" spans="1:22" x14ac:dyDescent="0.2">
      <c r="A90" s="113" t="str">
        <f ca="1">INDIRECT("'RUNSTATS_VMTAQ'!B68")</f>
        <v>119FU</v>
      </c>
      <c r="B90" s="123" t="s">
        <v>78</v>
      </c>
      <c r="C90" s="411">
        <f ca="1">INDIRECT("'RUNSTATS_VMTAQ'!E68")</f>
        <v>144.28814700000001</v>
      </c>
      <c r="D90" s="412">
        <f t="shared" ca="1" si="30"/>
        <v>7813975.6640090002</v>
      </c>
      <c r="E90" s="411">
        <f t="shared" ca="1" si="31"/>
        <v>50.709153382954185</v>
      </c>
      <c r="F90" s="412">
        <f ca="1">INDIRECT("'RUNSTATS_VMTAQ'!H68")</f>
        <v>1909539.523845</v>
      </c>
      <c r="G90" s="411">
        <f t="shared" ca="1" si="32"/>
        <v>47.79455261784846</v>
      </c>
      <c r="H90" s="412">
        <f ca="1">INDIRECT("'RUNSTATS_VMTAQ'!L68")</f>
        <v>2418587.1278050002</v>
      </c>
      <c r="I90" s="411">
        <f t="shared" ca="1" si="33"/>
        <v>57.570675156581864</v>
      </c>
      <c r="J90" s="412">
        <f ca="1">INDIRECT("'RUNSTATS_VMTAQ'!J68")</f>
        <v>2049903.0696119999</v>
      </c>
      <c r="K90" s="411">
        <f t="shared" ca="1" si="34"/>
        <v>41.170134073865775</v>
      </c>
      <c r="L90" s="412">
        <f ca="1">INDIRECT("'RUNSTATS_VMTAQ'!N68")</f>
        <v>1435945.9427469999</v>
      </c>
      <c r="M90" s="411">
        <f t="shared" ca="1" si="35"/>
        <v>64.2793783221978</v>
      </c>
      <c r="N90" s="412">
        <f ca="1">INDIRECT("'RUNSTATS_VMTAQ'!I68")</f>
        <v>39953.078735000003</v>
      </c>
      <c r="O90" s="50">
        <f ca="1">INDIRECT("'RUNSTATS_VMTAQ'!M68")</f>
        <v>42010.748028000002</v>
      </c>
      <c r="P90" s="50">
        <f ca="1">INDIRECT("'RUNSTATS_VMTAQ'!K68")</f>
        <v>49791.022442000001</v>
      </c>
      <c r="Q90" s="50">
        <f ca="1">INDIRECT("'RUNSTATS_VMTAQ'!O68")</f>
        <v>22339.138620000002</v>
      </c>
      <c r="R90" s="413">
        <f t="shared" ca="1" si="37"/>
        <v>154093.98782500002</v>
      </c>
      <c r="T90" s="2"/>
      <c r="U90" s="2"/>
      <c r="V90" s="2"/>
    </row>
    <row r="91" spans="1:22" x14ac:dyDescent="0.2">
      <c r="A91" s="113" t="str">
        <f ca="1">INDIRECT("'RUNSTATS_VMTAQ'!B69")</f>
        <v>119PU</v>
      </c>
      <c r="B91" s="123" t="s">
        <v>79</v>
      </c>
      <c r="C91" s="411">
        <f ca="1">INDIRECT("'RUNSTATS_VMTAQ'!E69")</f>
        <v>195.62477100000001</v>
      </c>
      <c r="D91" s="412">
        <f t="shared" ca="1" si="30"/>
        <v>5270575.6619070005</v>
      </c>
      <c r="E91" s="411">
        <f t="shared" ca="1" si="31"/>
        <v>22.139503927552372</v>
      </c>
      <c r="F91" s="412">
        <f ca="1">INDIRECT("'RUNSTATS_VMTAQ'!H69")</f>
        <v>1163636.6578919999</v>
      </c>
      <c r="G91" s="411">
        <f t="shared" ca="1" si="32"/>
        <v>20.958342201465261</v>
      </c>
      <c r="H91" s="412">
        <f ca="1">INDIRECT("'RUNSTATS_VMTAQ'!L69")</f>
        <v>1806769.8193280001</v>
      </c>
      <c r="I91" s="411">
        <f t="shared" ca="1" si="33"/>
        <v>22.377390888167628</v>
      </c>
      <c r="J91" s="412">
        <f ca="1">INDIRECT("'RUNSTATS_VMTAQ'!J69")</f>
        <v>1302409.5123650001</v>
      </c>
      <c r="K91" s="411">
        <f t="shared" ca="1" si="34"/>
        <v>17.919518057019101</v>
      </c>
      <c r="L91" s="412">
        <f ca="1">INDIRECT("'RUNSTATS_VMTAQ'!N69")</f>
        <v>997759.67232200003</v>
      </c>
      <c r="M91" s="411">
        <f t="shared" ca="1" si="35"/>
        <v>34.265227997861324</v>
      </c>
      <c r="N91" s="412">
        <f ca="1">INDIRECT("'RUNSTATS_VMTAQ'!I69")</f>
        <v>55521.407500000001</v>
      </c>
      <c r="O91" s="50">
        <f ca="1">INDIRECT("'RUNSTATS_VMTAQ'!M69")</f>
        <v>80740.861539999998</v>
      </c>
      <c r="P91" s="50">
        <f ca="1">INDIRECT("'RUNSTATS_VMTAQ'!K69")</f>
        <v>72681.056947000005</v>
      </c>
      <c r="Q91" s="50">
        <f ca="1">INDIRECT("'RUNSTATS_VMTAQ'!O69")</f>
        <v>29118.722699999998</v>
      </c>
      <c r="R91" s="413">
        <f t="shared" ca="1" si="37"/>
        <v>238062.048687</v>
      </c>
      <c r="T91" s="2"/>
      <c r="U91" s="2"/>
      <c r="V91" s="2"/>
    </row>
    <row r="92" spans="1:22" x14ac:dyDescent="0.2">
      <c r="A92" s="113" t="str">
        <f ca="1">INDIRECT("'RUNSTATS_VMTAQ'!B70")</f>
        <v>119MU</v>
      </c>
      <c r="B92" s="123" t="s">
        <v>80</v>
      </c>
      <c r="C92" s="411">
        <f ca="1">INDIRECT("'RUNSTATS_VMTAQ'!E70")</f>
        <v>231.20292699999999</v>
      </c>
      <c r="D92" s="412">
        <f t="shared" ca="1" si="30"/>
        <v>4869916.1185290003</v>
      </c>
      <c r="E92" s="411">
        <f t="shared" ca="1" si="31"/>
        <v>22.527103301172541</v>
      </c>
      <c r="F92" s="412">
        <f ca="1">INDIRECT("'RUNSTATS_VMTAQ'!H70")</f>
        <v>1091305.0136220001</v>
      </c>
      <c r="G92" s="411">
        <f t="shared" ca="1" si="32"/>
        <v>21.538862827645129</v>
      </c>
      <c r="H92" s="412">
        <f ca="1">INDIRECT("'RUNSTATS_VMTAQ'!L70")</f>
        <v>1688927.1621139999</v>
      </c>
      <c r="I92" s="411">
        <f t="shared" ca="1" si="33"/>
        <v>23.30506401601771</v>
      </c>
      <c r="J92" s="412">
        <f ca="1">INDIRECT("'RUNSTATS_VMTAQ'!J70")</f>
        <v>1245962.7831989999</v>
      </c>
      <c r="K92" s="411">
        <f t="shared" ca="1" si="34"/>
        <v>18.503067864660991</v>
      </c>
      <c r="L92" s="412">
        <f ca="1">INDIRECT("'RUNSTATS_VMTAQ'!N70")</f>
        <v>843721.15959399997</v>
      </c>
      <c r="M92" s="411">
        <f t="shared" ca="1" si="35"/>
        <v>32.823292305445968</v>
      </c>
      <c r="N92" s="412">
        <f ca="1">INDIRECT("'RUNSTATS_VMTAQ'!I70")</f>
        <v>50666.788787999998</v>
      </c>
      <c r="O92" s="50">
        <f ca="1">INDIRECT("'RUNSTATS_VMTAQ'!M70")</f>
        <v>72470.393599999996</v>
      </c>
      <c r="P92" s="50">
        <f ca="1">INDIRECT("'RUNSTATS_VMTAQ'!K70")</f>
        <v>67338.172907999993</v>
      </c>
      <c r="Q92" s="50">
        <f ca="1">INDIRECT("'RUNSTATS_VMTAQ'!O70")</f>
        <v>25704.952195000002</v>
      </c>
      <c r="R92" s="413">
        <f t="shared" ca="1" si="37"/>
        <v>216180.30749099996</v>
      </c>
      <c r="T92" s="2"/>
      <c r="U92" s="2"/>
      <c r="V92" s="2"/>
    </row>
    <row r="93" spans="1:22" x14ac:dyDescent="0.2">
      <c r="A93" s="113" t="str">
        <f ca="1">INDIRECT("'RUNSTATS_VMTAQ'!B71")</f>
        <v>119CU</v>
      </c>
      <c r="B93" s="123" t="s">
        <v>81</v>
      </c>
      <c r="C93" s="411">
        <f ca="1">INDIRECT("'RUNSTATS_VMTAQ'!E71")</f>
        <v>342.07605000000001</v>
      </c>
      <c r="D93" s="412">
        <f t="shared" ca="1" si="30"/>
        <v>4379591.6166510005</v>
      </c>
      <c r="E93" s="411">
        <f t="shared" ca="1" si="31"/>
        <v>22.111967125659763</v>
      </c>
      <c r="F93" s="412">
        <f ca="1">INDIRECT("'RUNSTATS_VMTAQ'!H71")</f>
        <v>976964.15276199998</v>
      </c>
      <c r="G93" s="411">
        <f t="shared" ca="1" si="32"/>
        <v>20.669667376173404</v>
      </c>
      <c r="H93" s="412">
        <f ca="1">INDIRECT("'RUNSTATS_VMTAQ'!L71")</f>
        <v>1503942.494826</v>
      </c>
      <c r="I93" s="411">
        <f t="shared" ca="1" si="33"/>
        <v>22.847053139655827</v>
      </c>
      <c r="J93" s="412">
        <f ca="1">INDIRECT("'RUNSTATS_VMTAQ'!J71")</f>
        <v>1106299.398784</v>
      </c>
      <c r="K93" s="411">
        <f t="shared" ca="1" si="34"/>
        <v>18.002185665799761</v>
      </c>
      <c r="L93" s="412">
        <f ca="1">INDIRECT("'RUNSTATS_VMTAQ'!N71")</f>
        <v>792385.57027899998</v>
      </c>
      <c r="M93" s="411">
        <f t="shared" ca="1" si="35"/>
        <v>33.691923706576638</v>
      </c>
      <c r="N93" s="412">
        <f ca="1">INDIRECT("'RUNSTATS_VMTAQ'!I71")</f>
        <v>47265.596247000001</v>
      </c>
      <c r="O93" s="50">
        <f ca="1">INDIRECT("'RUNSTATS_VMTAQ'!M71")</f>
        <v>65826.541639000003</v>
      </c>
      <c r="P93" s="50">
        <f ca="1">INDIRECT("'RUNSTATS_VMTAQ'!K71")</f>
        <v>61453.615651</v>
      </c>
      <c r="Q93" s="50">
        <f ca="1">INDIRECT("'RUNSTATS_VMTAQ'!O71")</f>
        <v>23518.561218999999</v>
      </c>
      <c r="R93" s="413">
        <f t="shared" ca="1" si="37"/>
        <v>198064.31475600001</v>
      </c>
      <c r="T93" s="2"/>
      <c r="U93" s="2"/>
      <c r="V93" s="2"/>
    </row>
    <row r="94" spans="1:22" x14ac:dyDescent="0.2">
      <c r="A94" s="21"/>
      <c r="B94" s="127" t="s">
        <v>155</v>
      </c>
      <c r="C94" s="419"/>
      <c r="D94" s="412">
        <f ca="1">+F94+J94+H94+L94</f>
        <v>7990461.2310230006</v>
      </c>
      <c r="E94" s="419">
        <f t="shared" ca="1" si="31"/>
        <v>22.186123259005363</v>
      </c>
      <c r="F94" s="412">
        <f ca="1">INDIRECT("'RUNSTATS_VMTAQ'!H72")</f>
        <v>1709405.3452329999</v>
      </c>
      <c r="G94" s="419">
        <f t="shared" ca="1" si="32"/>
        <v>22.338937942677422</v>
      </c>
      <c r="H94" s="412">
        <f ca="1">INDIRECT("'RUNSTATS_VMTAQ'!L72")</f>
        <v>2936848.3637569998</v>
      </c>
      <c r="I94" s="419">
        <f t="shared" ca="1" si="33"/>
        <v>21.821947498200537</v>
      </c>
      <c r="J94" s="412">
        <f ca="1">INDIRECT("'RUNSTATS_VMTAQ'!J72")</f>
        <v>2023333.3492729999</v>
      </c>
      <c r="K94" s="419">
        <f t="shared" ca="1" si="34"/>
        <v>21.231658762178654</v>
      </c>
      <c r="L94" s="412">
        <f ca="1">INDIRECT("'RUNSTATS_VMTAQ'!N72")</f>
        <v>1320874.17276</v>
      </c>
      <c r="M94" s="419">
        <f t="shared" ca="1" si="35"/>
        <v>24.572476347063226</v>
      </c>
      <c r="N94" s="412">
        <f ca="1">INDIRECT("'RUNSTATS_VMTAQ'!I72")</f>
        <v>76521.334614000007</v>
      </c>
      <c r="O94" s="50">
        <f ca="1">INDIRECT("'RUNSTATS_VMTAQ'!M72")</f>
        <v>134582.321949</v>
      </c>
      <c r="P94" s="50">
        <f ca="1">INDIRECT("'RUNSTATS_VMTAQ'!K72")</f>
        <v>95297.940304000003</v>
      </c>
      <c r="Q94" s="50">
        <f ca="1">INDIRECT("'RUNSTATS_VMTAQ'!O72")</f>
        <v>53754.214842000001</v>
      </c>
      <c r="R94" s="413">
        <f ca="1">+N94+O94+P94+Q94</f>
        <v>360155.81170899997</v>
      </c>
      <c r="T94" s="5"/>
      <c r="U94" s="5"/>
      <c r="V94" s="2"/>
    </row>
    <row r="95" spans="1:22" ht="13.5" thickBot="1" x14ac:dyDescent="0.25">
      <c r="A95" s="113" t="str">
        <f ca="1">INDIRECT("'RUNSTATS_VMTAQ'!B73")</f>
        <v>119HO</v>
      </c>
      <c r="B95" s="123" t="s">
        <v>21</v>
      </c>
      <c r="C95" s="411">
        <f ca="1">INDIRECT("'RUNSTATS_VMTAQ'!E73")</f>
        <v>9.3201940000000008</v>
      </c>
      <c r="D95" s="420">
        <f t="shared" ca="1" si="30"/>
        <v>65041.807747000006</v>
      </c>
      <c r="E95" s="421">
        <f t="shared" ca="1" si="31"/>
        <v>66.173558097134233</v>
      </c>
      <c r="F95" s="420">
        <f ca="1">INDIRECT("'RUNSTATS_VMTAQ'!H73")</f>
        <v>18218.975717000001</v>
      </c>
      <c r="G95" s="421">
        <f t="shared" ca="1" si="32"/>
        <v>67.063675456374455</v>
      </c>
      <c r="H95" s="420">
        <f ca="1">INDIRECT("'RUNSTATS_VMTAQ'!L73")</f>
        <v>13788.559367</v>
      </c>
      <c r="I95" s="421">
        <f t="shared" ca="1" si="33"/>
        <v>66.051455785829205</v>
      </c>
      <c r="J95" s="420">
        <f ca="1">INDIRECT("'RUNSTATS_VMTAQ'!J73")</f>
        <v>26826.504046999999</v>
      </c>
      <c r="K95" s="421">
        <f t="shared" ca="1" si="34"/>
        <v>65.652254498177243</v>
      </c>
      <c r="L95" s="420">
        <f ca="1">INDIRECT("'RUNSTATS_VMTAQ'!N73")</f>
        <v>6207.7686160000003</v>
      </c>
      <c r="M95" s="422">
        <f t="shared" ca="1" si="35"/>
        <v>66.138257015750867</v>
      </c>
      <c r="N95" s="423">
        <f ca="1">INDIRECT("'RUNSTATS_VMTAQ'!I73")</f>
        <v>271.66682400000002</v>
      </c>
      <c r="O95" s="424">
        <f ca="1">INDIRECT("'RUNSTATS_VMTAQ'!M73")</f>
        <v>208.75481400000001</v>
      </c>
      <c r="P95" s="424">
        <f ca="1">INDIRECT("'RUNSTATS_VMTAQ'!K73")</f>
        <v>408.61512299999998</v>
      </c>
      <c r="Q95" s="424">
        <f ca="1">INDIRECT("'RUNSTATS_VMTAQ'!O73")</f>
        <v>93.860480999999993</v>
      </c>
      <c r="R95" s="425">
        <f t="shared" ca="1" si="37"/>
        <v>982.89724200000001</v>
      </c>
      <c r="T95" s="2"/>
      <c r="U95" s="2"/>
      <c r="V95" s="2"/>
    </row>
    <row r="96" spans="1:22" x14ac:dyDescent="0.2">
      <c r="A96" s="21"/>
      <c r="B96" s="126" t="s">
        <v>41</v>
      </c>
      <c r="C96" s="407">
        <f ca="1">SUM(C83:C88)</f>
        <v>33.131779999999999</v>
      </c>
      <c r="D96" s="408">
        <f ca="1">SUM(D83:D88)</f>
        <v>898798.24351200007</v>
      </c>
      <c r="E96" s="407">
        <f t="shared" ca="1" si="31"/>
        <v>29.737755891513533</v>
      </c>
      <c r="F96" s="408">
        <f ca="1">SUM(F83:F88)</f>
        <v>209198.00792800001</v>
      </c>
      <c r="G96" s="407">
        <f t="shared" ca="1" si="32"/>
        <v>27.796990941788962</v>
      </c>
      <c r="H96" s="408">
        <f ca="1">SUM(H83:H88)</f>
        <v>298391.17955</v>
      </c>
      <c r="I96" s="407">
        <f t="shared" ca="1" si="33"/>
        <v>31.883087076098018</v>
      </c>
      <c r="J96" s="408">
        <f ca="1">SUM(J83:J88)</f>
        <v>238541.284189</v>
      </c>
      <c r="K96" s="407">
        <f t="shared" ca="1" si="34"/>
        <v>26.206979663539183</v>
      </c>
      <c r="L96" s="408">
        <f ca="1">SUM(L83:L88)</f>
        <v>152667.77184500001</v>
      </c>
      <c r="M96" s="407">
        <f t="shared" ca="1" si="35"/>
        <v>36.031191117189721</v>
      </c>
      <c r="N96" s="408">
        <f ca="1">SUM(N83:N88)</f>
        <v>7525.9228009999997</v>
      </c>
      <c r="O96" s="409">
        <f ca="1">SUM(O83:O88)</f>
        <v>9358.9174359999997</v>
      </c>
      <c r="P96" s="409">
        <f ca="1">SUM(P83:P88)</f>
        <v>9102.2043460000004</v>
      </c>
      <c r="Q96" s="409">
        <f ca="1">SUM(Q83:Q88)</f>
        <v>4237.100332</v>
      </c>
      <c r="R96" s="410">
        <f ca="1">SUM(R83:R88)</f>
        <v>30224.144915000001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4">
        <f ca="1">SUM(C89:C95)</f>
        <v>1066.7857249999997</v>
      </c>
      <c r="D97" s="415">
        <f ca="1">SUM(D89:D95)</f>
        <v>39316927.823557995</v>
      </c>
      <c r="E97" s="414">
        <f t="shared" ca="1" si="31"/>
        <v>28.939720148166913</v>
      </c>
      <c r="F97" s="415">
        <f ca="1">SUM(F89:F95)</f>
        <v>9037853.8504780009</v>
      </c>
      <c r="G97" s="414">
        <f t="shared" ca="1" si="32"/>
        <v>28.175101273640195</v>
      </c>
      <c r="H97" s="415">
        <f ca="1">SUM(H89:H95)</f>
        <v>13067845.685795998</v>
      </c>
      <c r="I97" s="414">
        <f t="shared" ca="1" si="33"/>
        <v>29.212179639362471</v>
      </c>
      <c r="J97" s="415">
        <f ca="1">SUM(J89:J95)</f>
        <v>10072696.373782001</v>
      </c>
      <c r="K97" s="414">
        <f t="shared" ca="1" si="34"/>
        <v>24.73643565194423</v>
      </c>
      <c r="L97" s="415">
        <f ca="1">SUM(L89:L95)</f>
        <v>7138531.9135020003</v>
      </c>
      <c r="M97" s="414">
        <f t="shared" ca="1" si="35"/>
        <v>38.952510696171132</v>
      </c>
      <c r="N97" s="415">
        <f ca="1">SUM(N89:N95)</f>
        <v>320774.49385900004</v>
      </c>
      <c r="O97" s="416">
        <f ca="1">SUM(O89:O95)</f>
        <v>447342.37044700002</v>
      </c>
      <c r="P97" s="416">
        <f ca="1">SUM(P89:P95)</f>
        <v>407200.79948099999</v>
      </c>
      <c r="Q97" s="416">
        <f ca="1">SUM(Q89:Q95)</f>
        <v>183262.43381800002</v>
      </c>
      <c r="R97" s="417">
        <f ca="1">SUM(R89:R95)</f>
        <v>1358580.0976050003</v>
      </c>
    </row>
    <row r="98" spans="1:28" ht="13.5" thickBot="1" x14ac:dyDescent="0.25">
      <c r="A98" s="21"/>
      <c r="B98" s="128" t="s">
        <v>42</v>
      </c>
      <c r="C98" s="426">
        <f ca="1">+C97+C96</f>
        <v>1099.9175049999997</v>
      </c>
      <c r="D98" s="427">
        <f ca="1">+D97+D96</f>
        <v>40215726.067069992</v>
      </c>
      <c r="E98" s="426">
        <f t="shared" ca="1" si="31"/>
        <v>28.957087569158144</v>
      </c>
      <c r="F98" s="427">
        <f ca="1">+F97+F96</f>
        <v>9247051.8584060017</v>
      </c>
      <c r="G98" s="426">
        <f t="shared" ca="1" si="32"/>
        <v>28.166433513797784</v>
      </c>
      <c r="H98" s="427">
        <f ca="1">+H97+H96</f>
        <v>13366236.865345998</v>
      </c>
      <c r="I98" s="426">
        <f t="shared" ca="1" si="33"/>
        <v>29.26691301288869</v>
      </c>
      <c r="J98" s="427">
        <f ca="1">+J97+J96</f>
        <v>10311237.657971002</v>
      </c>
      <c r="K98" s="426">
        <f t="shared" ca="1" si="34"/>
        <v>24.768588175395362</v>
      </c>
      <c r="L98" s="427">
        <f ca="1">+L97+L96</f>
        <v>7291199.6853470001</v>
      </c>
      <c r="M98" s="426">
        <f t="shared" ca="1" si="35"/>
        <v>38.886494936643551</v>
      </c>
      <c r="N98" s="298">
        <f ca="1">+N97+N96</f>
        <v>328300.41666000005</v>
      </c>
      <c r="O98" s="298">
        <f ca="1">+O97+O96</f>
        <v>456701.28788300004</v>
      </c>
      <c r="P98" s="298">
        <f ca="1">+P97+P96</f>
        <v>416303.00382699998</v>
      </c>
      <c r="Q98" s="298">
        <f ca="1">+Q97+Q96</f>
        <v>187499.53415000002</v>
      </c>
      <c r="R98" s="428">
        <f ca="1">+R97+R96</f>
        <v>1388804.2425200003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str">
        <f ca="1">INDIRECT("'RUNSTATS_VMTAQ'!B87")</f>
        <v>159IR</v>
      </c>
      <c r="B103" s="122" t="s">
        <v>82</v>
      </c>
      <c r="C103" s="405">
        <f ca="1">INDIRECT("'RUNSTATS_VMTAQ'!E87")</f>
        <v>0</v>
      </c>
      <c r="D103" s="406">
        <f t="shared" ref="D103:D115" ca="1" si="38">+F103+J103+H103+L103</f>
        <v>0</v>
      </c>
      <c r="E103" s="407">
        <f t="shared" ref="E103:E118" ca="1" si="39">IF(R103&gt;0,D103/(R103),0)</f>
        <v>0</v>
      </c>
      <c r="F103" s="406">
        <f ca="1">INDIRECT("'RUNSTATS_VMTAQ'!H87")</f>
        <v>0</v>
      </c>
      <c r="G103" s="407">
        <f t="shared" ref="G103:G118" ca="1" si="40">IF(N103&gt;0,F103/(N103),0)</f>
        <v>0</v>
      </c>
      <c r="H103" s="406">
        <f ca="1">INDIRECT("'RUNSTATS_VMTAQ'!L87")</f>
        <v>0</v>
      </c>
      <c r="I103" s="407">
        <f t="shared" ref="I103:I118" ca="1" si="41">IF(O103&gt;0,H103/(O103),0)</f>
        <v>0</v>
      </c>
      <c r="J103" s="406">
        <f ca="1">INDIRECT("'RUNSTATS_VMTAQ'!J87")</f>
        <v>0</v>
      </c>
      <c r="K103" s="407">
        <f t="shared" ref="K103:K118" ca="1" si="42">IF(P103&gt;0,J103/(P103),0)</f>
        <v>0</v>
      </c>
      <c r="L103" s="406">
        <f ca="1">INDIRECT("'RUNSTATS_VMTAQ'!N87")</f>
        <v>0</v>
      </c>
      <c r="M103" s="407">
        <f t="shared" ref="M103:M118" ca="1" si="43">IF(Q103&gt;0,L103/(Q103),0)</f>
        <v>0</v>
      </c>
      <c r="N103" s="408">
        <f ca="1">INDIRECT("'RUNSTATS_VMTAQ'!I87")</f>
        <v>0</v>
      </c>
      <c r="O103" s="409">
        <f ca="1">INDIRECT("'RUNSTATS_VMTAQ'!M87")</f>
        <v>0</v>
      </c>
      <c r="P103" s="409">
        <f ca="1">INDIRECT("'RUNSTATS_VMTAQ'!K87")</f>
        <v>0</v>
      </c>
      <c r="Q103" s="409">
        <f ca="1">INDIRECT("'RUNSTATS_VMTAQ'!O87")</f>
        <v>0</v>
      </c>
      <c r="R103" s="410">
        <f t="shared" ref="R103:R108" ca="1" si="44">+N103+O103+P103+Q103</f>
        <v>0</v>
      </c>
    </row>
    <row r="104" spans="1:28" x14ac:dyDescent="0.2">
      <c r="A104" s="113" t="str">
        <f ca="1">INDIRECT("'RUNSTATS_VMTAQ'!B88")</f>
        <v>159PR</v>
      </c>
      <c r="B104" s="123" t="s">
        <v>83</v>
      </c>
      <c r="C104" s="411">
        <f ca="1">INDIRECT("'RUNSTATS_VMTAQ'!E88")</f>
        <v>12.728977</v>
      </c>
      <c r="D104" s="412">
        <f t="shared" ca="1" si="38"/>
        <v>93950.336391999997</v>
      </c>
      <c r="E104" s="411">
        <f t="shared" ca="1" si="39"/>
        <v>57.779516193775656</v>
      </c>
      <c r="F104" s="412">
        <f ca="1">INDIRECT("'RUNSTATS_VMTAQ'!H88")</f>
        <v>24931.546069</v>
      </c>
      <c r="G104" s="411">
        <f t="shared" ca="1" si="40"/>
        <v>57.895091730930261</v>
      </c>
      <c r="H104" s="412">
        <f ca="1">INDIRECT("'RUNSTATS_VMTAQ'!L88")</f>
        <v>25298.819718999999</v>
      </c>
      <c r="I104" s="411">
        <f t="shared" ca="1" si="41"/>
        <v>57.580837632108413</v>
      </c>
      <c r="J104" s="412">
        <f ca="1">INDIRECT("'RUNSTATS_VMTAQ'!J88")</f>
        <v>26174.040053000001</v>
      </c>
      <c r="K104" s="411">
        <f t="shared" ca="1" si="42"/>
        <v>57.853891480553393</v>
      </c>
      <c r="L104" s="412">
        <f ca="1">INDIRECT("'RUNSTATS_VMTAQ'!N88")</f>
        <v>17545.930551000001</v>
      </c>
      <c r="M104" s="411">
        <f t="shared" ca="1" si="43"/>
        <v>57.792271393080021</v>
      </c>
      <c r="N104" s="412">
        <f ca="1">INDIRECT("'RUNSTATS_VMTAQ'!I88")</f>
        <v>430.63315599999999</v>
      </c>
      <c r="O104" s="50">
        <f ca="1">INDIRECT("'RUNSTATS_VMTAQ'!M88")</f>
        <v>439.36178699999999</v>
      </c>
      <c r="P104" s="50">
        <f ca="1">INDIRECT("'RUNSTATS_VMTAQ'!K88")</f>
        <v>452.41624000000002</v>
      </c>
      <c r="Q104" s="50">
        <f ca="1">INDIRECT("'RUNSTATS_VMTAQ'!O88")</f>
        <v>303.603408</v>
      </c>
      <c r="R104" s="413">
        <f t="shared" ca="1" si="44"/>
        <v>1626.0145909999999</v>
      </c>
    </row>
    <row r="105" spans="1:28" x14ac:dyDescent="0.2">
      <c r="A105" s="113" t="str">
        <f ca="1">INDIRECT("'RUNSTATS_VMTAQ'!B89")</f>
        <v>159MR</v>
      </c>
      <c r="B105" s="123" t="s">
        <v>84</v>
      </c>
      <c r="C105" s="411">
        <f ca="1">INDIRECT("'RUNSTATS_VMTAQ'!E89")</f>
        <v>10.877145000000001</v>
      </c>
      <c r="D105" s="412">
        <f t="shared" ca="1" si="38"/>
        <v>112854.87436799999</v>
      </c>
      <c r="E105" s="411">
        <f t="shared" ca="1" si="39"/>
        <v>59.629450735031348</v>
      </c>
      <c r="F105" s="412">
        <f ca="1">INDIRECT("'RUNSTATS_VMTAQ'!H89")</f>
        <v>27489.829609</v>
      </c>
      <c r="G105" s="411">
        <f t="shared" ca="1" si="40"/>
        <v>59.10385417374988</v>
      </c>
      <c r="H105" s="412">
        <f ca="1">INDIRECT("'RUNSTATS_VMTAQ'!L89")</f>
        <v>34849.750340999999</v>
      </c>
      <c r="I105" s="411">
        <f t="shared" ca="1" si="41"/>
        <v>59.935513879882322</v>
      </c>
      <c r="J105" s="412">
        <f ca="1">INDIRECT("'RUNSTATS_VMTAQ'!J89")</f>
        <v>26765.853303</v>
      </c>
      <c r="K105" s="411">
        <f t="shared" ca="1" si="42"/>
        <v>59.118400541338978</v>
      </c>
      <c r="L105" s="412">
        <f ca="1">INDIRECT("'RUNSTATS_VMTAQ'!N89")</f>
        <v>23749.441115000001</v>
      </c>
      <c r="M105" s="411">
        <f t="shared" ca="1" si="43"/>
        <v>60.386851430811639</v>
      </c>
      <c r="N105" s="412">
        <f ca="1">INDIRECT("'RUNSTATS_VMTAQ'!I89")</f>
        <v>465.11060900000001</v>
      </c>
      <c r="O105" s="50">
        <f ca="1">INDIRECT("'RUNSTATS_VMTAQ'!M89")</f>
        <v>581.45410100000004</v>
      </c>
      <c r="P105" s="50">
        <f ca="1">INDIRECT("'RUNSTATS_VMTAQ'!K89")</f>
        <v>452.74995699999999</v>
      </c>
      <c r="Q105" s="50">
        <f ca="1">INDIRECT("'RUNSTATS_VMTAQ'!O89")</f>
        <v>393.28828299999998</v>
      </c>
      <c r="R105" s="413">
        <f t="shared" ca="1" si="44"/>
        <v>1892.60295</v>
      </c>
    </row>
    <row r="106" spans="1:28" x14ac:dyDescent="0.2">
      <c r="A106" s="113" t="str">
        <f ca="1">INDIRECT("'RUNSTATS_VMTAQ'!B90")</f>
        <v>159CM</v>
      </c>
      <c r="B106" s="123" t="s">
        <v>85</v>
      </c>
      <c r="C106" s="411">
        <f ca="1">INDIRECT("'RUNSTATS_VMTAQ'!E90")</f>
        <v>59.009006999999997</v>
      </c>
      <c r="D106" s="412">
        <f t="shared" ca="1" si="38"/>
        <v>373473.97831699997</v>
      </c>
      <c r="E106" s="411">
        <f t="shared" ca="1" si="39"/>
        <v>55.413571557487273</v>
      </c>
      <c r="F106" s="412">
        <f ca="1">INDIRECT("'RUNSTATS_VMTAQ'!H90")</f>
        <v>94219.822866999995</v>
      </c>
      <c r="G106" s="411">
        <f t="shared" ca="1" si="40"/>
        <v>54.899441244998982</v>
      </c>
      <c r="H106" s="412">
        <f ca="1">INDIRECT("'RUNSTATS_VMTAQ'!L90")</f>
        <v>109947.575203</v>
      </c>
      <c r="I106" s="411">
        <f t="shared" ca="1" si="41"/>
        <v>55.716782795612623</v>
      </c>
      <c r="J106" s="412">
        <f ca="1">INDIRECT("'RUNSTATS_VMTAQ'!J90")</f>
        <v>98530.772834000003</v>
      </c>
      <c r="K106" s="411">
        <f t="shared" ca="1" si="42"/>
        <v>54.633560143336517</v>
      </c>
      <c r="L106" s="412">
        <f ca="1">INDIRECT("'RUNSTATS_VMTAQ'!N90")</f>
        <v>70775.807413000002</v>
      </c>
      <c r="M106" s="411">
        <f t="shared" ca="1" si="43"/>
        <v>56.769746446625398</v>
      </c>
      <c r="N106" s="412">
        <f ca="1">INDIRECT("'RUNSTATS_VMTAQ'!I90")</f>
        <v>1716.2255339999999</v>
      </c>
      <c r="O106" s="50">
        <f ca="1">INDIRECT("'RUNSTATS_VMTAQ'!M90")</f>
        <v>1973.329573</v>
      </c>
      <c r="P106" s="50">
        <f ca="1">INDIRECT("'RUNSTATS_VMTAQ'!K90")</f>
        <v>1803.484389</v>
      </c>
      <c r="Q106" s="50">
        <f ca="1">INDIRECT("'RUNSTATS_VMTAQ'!O90")</f>
        <v>1246.7169899999999</v>
      </c>
      <c r="R106" s="413">
        <f t="shared" ca="1" si="44"/>
        <v>6739.7564860000002</v>
      </c>
    </row>
    <row r="107" spans="1:28" x14ac:dyDescent="0.2">
      <c r="A107" s="113" t="str">
        <f ca="1">INDIRECT("'RUNSTATS_VMTAQ'!B91")</f>
        <v>159CR</v>
      </c>
      <c r="B107" s="123" t="s">
        <v>86</v>
      </c>
      <c r="C107" s="411">
        <f ca="1">INDIRECT("'RUNSTATS_VMTAQ'!E91")</f>
        <v>61.754345000000001</v>
      </c>
      <c r="D107" s="412">
        <f t="shared" ca="1" si="38"/>
        <v>252967.41905699999</v>
      </c>
      <c r="E107" s="411">
        <f t="shared" ca="1" si="39"/>
        <v>51.778598229002732</v>
      </c>
      <c r="F107" s="412">
        <f ca="1">INDIRECT("'RUNSTATS_VMTAQ'!H91")</f>
        <v>71831.687328999993</v>
      </c>
      <c r="G107" s="411">
        <f t="shared" ca="1" si="40"/>
        <v>51.739196867084928</v>
      </c>
      <c r="H107" s="412">
        <f ca="1">INDIRECT("'RUNSTATS_VMTAQ'!L91")</f>
        <v>64580.649253000003</v>
      </c>
      <c r="I107" s="411">
        <f t="shared" ca="1" si="41"/>
        <v>51.943753604873734</v>
      </c>
      <c r="J107" s="412">
        <f ca="1">INDIRECT("'RUNSTATS_VMTAQ'!J91")</f>
        <v>79504.690080999993</v>
      </c>
      <c r="K107" s="411">
        <f t="shared" ca="1" si="42"/>
        <v>51.47230335871992</v>
      </c>
      <c r="L107" s="412">
        <f ca="1">INDIRECT("'RUNSTATS_VMTAQ'!N91")</f>
        <v>37050.392394000002</v>
      </c>
      <c r="M107" s="411">
        <f t="shared" ca="1" si="43"/>
        <v>52.233219186372423</v>
      </c>
      <c r="N107" s="412">
        <f ca="1">INDIRECT("'RUNSTATS_VMTAQ'!I91")</f>
        <v>1388.341754</v>
      </c>
      <c r="O107" s="50">
        <f ca="1">INDIRECT("'RUNSTATS_VMTAQ'!M91")</f>
        <v>1243.2803710000001</v>
      </c>
      <c r="P107" s="50">
        <f ca="1">INDIRECT("'RUNSTATS_VMTAQ'!K91")</f>
        <v>1544.6110799999999</v>
      </c>
      <c r="Q107" s="50">
        <f ca="1">INDIRECT("'RUNSTATS_VMTAQ'!O91")</f>
        <v>709.32622900000001</v>
      </c>
      <c r="R107" s="413">
        <f t="shared" ca="1" si="44"/>
        <v>4885.5594339999998</v>
      </c>
    </row>
    <row r="108" spans="1:28" ht="13.5" thickBot="1" x14ac:dyDescent="0.25">
      <c r="A108" s="21"/>
      <c r="B108" s="125" t="s">
        <v>154</v>
      </c>
      <c r="C108" s="411"/>
      <c r="D108" s="412">
        <f ca="1">+F108+J108+H108+L108</f>
        <v>357755.94991299999</v>
      </c>
      <c r="E108" s="414">
        <f t="shared" ca="1" si="39"/>
        <v>29.706315565151016</v>
      </c>
      <c r="F108" s="412">
        <f ca="1">INDIRECT("'RUNSTATS_VMTAQ'!H92")</f>
        <v>80139.596342000004</v>
      </c>
      <c r="G108" s="414">
        <f t="shared" ca="1" si="40"/>
        <v>30.348203112715449</v>
      </c>
      <c r="H108" s="412">
        <f ca="1">INDIRECT("'RUNSTATS_VMTAQ'!L92")</f>
        <v>121939.39207099999</v>
      </c>
      <c r="I108" s="414">
        <f t="shared" ca="1" si="41"/>
        <v>28.977119331979861</v>
      </c>
      <c r="J108" s="412">
        <f ca="1">INDIRECT("'RUNSTATS_VMTAQ'!J92")</f>
        <v>88341.392175000001</v>
      </c>
      <c r="K108" s="414">
        <f t="shared" ca="1" si="42"/>
        <v>30.327132731096455</v>
      </c>
      <c r="L108" s="412">
        <f ca="1">INDIRECT("'RUNSTATS_VMTAQ'!N92")</f>
        <v>67335.569325000004</v>
      </c>
      <c r="M108" s="414">
        <f t="shared" ca="1" si="43"/>
        <v>29.515694969051456</v>
      </c>
      <c r="N108" s="412">
        <f ca="1">INDIRECT("'RUNSTATS_VMTAQ'!I92")</f>
        <v>2640.6702249999998</v>
      </c>
      <c r="O108" s="50">
        <f ca="1">INDIRECT("'RUNSTATS_VMTAQ'!M92")</f>
        <v>4208.1267870000001</v>
      </c>
      <c r="P108" s="50">
        <f ca="1">INDIRECT("'RUNSTATS_VMTAQ'!K92")</f>
        <v>2912.94904</v>
      </c>
      <c r="Q108" s="50">
        <f ca="1">INDIRECT("'RUNSTATS_VMTAQ'!O92")</f>
        <v>2281.3479200000002</v>
      </c>
      <c r="R108" s="417">
        <f t="shared" ca="1" si="44"/>
        <v>12043.093972000001</v>
      </c>
    </row>
    <row r="109" spans="1:28" x14ac:dyDescent="0.2">
      <c r="A109" s="113" t="str">
        <f ca="1">INDIRECT("'RUNSTATS_VMTAQ'!B80")</f>
        <v>159IU</v>
      </c>
      <c r="B109" s="126" t="s">
        <v>77</v>
      </c>
      <c r="C109" s="407">
        <f ca="1">INDIRECT("'RUNSTATS_VMTAQ'!E80")</f>
        <v>38.819575999999998</v>
      </c>
      <c r="D109" s="408">
        <f t="shared" ca="1" si="38"/>
        <v>1445409.3405789998</v>
      </c>
      <c r="E109" s="407">
        <f t="shared" ca="1" si="39"/>
        <v>63.205724689825338</v>
      </c>
      <c r="F109" s="408">
        <f ca="1">INDIRECT("'RUNSTATS_VMTAQ'!H80")</f>
        <v>392315.29744900001</v>
      </c>
      <c r="G109" s="407">
        <f t="shared" ca="1" si="40"/>
        <v>61.487031103528423</v>
      </c>
      <c r="H109" s="408">
        <f ca="1">INDIRECT("'RUNSTATS_VMTAQ'!L80")</f>
        <v>419258.76858099998</v>
      </c>
      <c r="I109" s="407">
        <f t="shared" ca="1" si="41"/>
        <v>65.015639585640614</v>
      </c>
      <c r="J109" s="408">
        <f ca="1">INDIRECT("'RUNSTATS_VMTAQ'!J80")</f>
        <v>365806.60067199997</v>
      </c>
      <c r="K109" s="407">
        <f t="shared" ca="1" si="42"/>
        <v>61.718040544159017</v>
      </c>
      <c r="L109" s="408">
        <f ca="1">INDIRECT("'RUNSTATS_VMTAQ'!N80")</f>
        <v>268028.67387699999</v>
      </c>
      <c r="M109" s="407">
        <f t="shared" ca="1" si="43"/>
        <v>65.178439888259248</v>
      </c>
      <c r="N109" s="408">
        <f ca="1">INDIRECT("'RUNSTATS_VMTAQ'!I80")</f>
        <v>6380.4560149999998</v>
      </c>
      <c r="O109" s="409">
        <f ca="1">INDIRECT("'RUNSTATS_VMTAQ'!M80")</f>
        <v>6448.5833140000004</v>
      </c>
      <c r="P109" s="409">
        <f ca="1">INDIRECT("'RUNSTATS_VMTAQ'!K80")</f>
        <v>5927.0611550000003</v>
      </c>
      <c r="Q109" s="409">
        <f ca="1">INDIRECT("'RUNSTATS_VMTAQ'!O80")</f>
        <v>4112.2290489999996</v>
      </c>
      <c r="R109" s="410">
        <f t="shared" ref="R109:R115" ca="1" si="45">+N109+O109+P109+Q109</f>
        <v>22868.329532999996</v>
      </c>
    </row>
    <row r="110" spans="1:28" x14ac:dyDescent="0.2">
      <c r="A110" s="113" t="str">
        <f ca="1">INDIRECT("'RUNSTATS_VMTAQ'!B81")</f>
        <v>159FU</v>
      </c>
      <c r="B110" s="123" t="s">
        <v>78</v>
      </c>
      <c r="C110" s="411">
        <f ca="1">INDIRECT("'RUNSTATS_VMTAQ'!E81")</f>
        <v>0</v>
      </c>
      <c r="D110" s="412">
        <f t="shared" ca="1" si="38"/>
        <v>0</v>
      </c>
      <c r="E110" s="411">
        <f t="shared" ca="1" si="39"/>
        <v>0</v>
      </c>
      <c r="F110" s="412">
        <f ca="1">INDIRECT("'RUNSTATS_VMTAQ'!H81")</f>
        <v>0</v>
      </c>
      <c r="G110" s="411">
        <f t="shared" ca="1" si="40"/>
        <v>0</v>
      </c>
      <c r="H110" s="412">
        <f ca="1">INDIRECT("'RUNSTATS_VMTAQ'!L81")</f>
        <v>0</v>
      </c>
      <c r="I110" s="411">
        <f t="shared" ca="1" si="41"/>
        <v>0</v>
      </c>
      <c r="J110" s="412">
        <f ca="1">INDIRECT("'RUNSTATS_VMTAQ'!J81")</f>
        <v>0</v>
      </c>
      <c r="K110" s="411">
        <f t="shared" ca="1" si="42"/>
        <v>0</v>
      </c>
      <c r="L110" s="412">
        <f ca="1">INDIRECT("'RUNSTATS_VMTAQ'!N81")</f>
        <v>0</v>
      </c>
      <c r="M110" s="411">
        <f t="shared" ca="1" si="43"/>
        <v>0</v>
      </c>
      <c r="N110" s="412">
        <f ca="1">INDIRECT("'RUNSTATS_VMTAQ'!I81")</f>
        <v>0</v>
      </c>
      <c r="O110" s="50">
        <f ca="1">INDIRECT("'RUNSTATS_VMTAQ'!M81")</f>
        <v>0</v>
      </c>
      <c r="P110" s="50">
        <f ca="1">INDIRECT("'RUNSTATS_VMTAQ'!K81")</f>
        <v>0</v>
      </c>
      <c r="Q110" s="50">
        <f ca="1">INDIRECT("'RUNSTATS_VMTAQ'!O81")</f>
        <v>0</v>
      </c>
      <c r="R110" s="413">
        <f t="shared" ca="1" si="45"/>
        <v>0</v>
      </c>
    </row>
    <row r="111" spans="1:28" x14ac:dyDescent="0.2">
      <c r="A111" s="113" t="str">
        <f ca="1">INDIRECT("'RUNSTATS_VMTAQ'!B82")</f>
        <v>159PU</v>
      </c>
      <c r="B111" s="123" t="s">
        <v>79</v>
      </c>
      <c r="C111" s="411">
        <f ca="1">INDIRECT("'RUNSTATS_VMTAQ'!E82")</f>
        <v>37.80883</v>
      </c>
      <c r="D111" s="412">
        <f t="shared" ca="1" si="38"/>
        <v>414763.38381600002</v>
      </c>
      <c r="E111" s="411">
        <f t="shared" ca="1" si="39"/>
        <v>42.066721210147143</v>
      </c>
      <c r="F111" s="412">
        <f ca="1">INDIRECT("'RUNSTATS_VMTAQ'!H82")</f>
        <v>95352.186862999995</v>
      </c>
      <c r="G111" s="411">
        <f t="shared" ca="1" si="40"/>
        <v>41.85568381250544</v>
      </c>
      <c r="H111" s="412">
        <f ca="1">INDIRECT("'RUNSTATS_VMTAQ'!L82")</f>
        <v>138044.30772800001</v>
      </c>
      <c r="I111" s="411">
        <f t="shared" ca="1" si="41"/>
        <v>41.680104707783848</v>
      </c>
      <c r="J111" s="412">
        <f ca="1">INDIRECT("'RUNSTATS_VMTAQ'!J82")</f>
        <v>101723.683302</v>
      </c>
      <c r="K111" s="411">
        <f t="shared" ca="1" si="42"/>
        <v>41.432576507711133</v>
      </c>
      <c r="L111" s="412">
        <f ca="1">INDIRECT("'RUNSTATS_VMTAQ'!N82")</f>
        <v>79643.205923000001</v>
      </c>
      <c r="M111" s="411">
        <f t="shared" ca="1" si="43"/>
        <v>43.895537189205719</v>
      </c>
      <c r="N111" s="412">
        <f ca="1">INDIRECT("'RUNSTATS_VMTAQ'!I82")</f>
        <v>2278.1180039999999</v>
      </c>
      <c r="O111" s="50">
        <f ca="1">INDIRECT("'RUNSTATS_VMTAQ'!M82")</f>
        <v>3311.9952239999998</v>
      </c>
      <c r="P111" s="50">
        <f ca="1">INDIRECT("'RUNSTATS_VMTAQ'!K82")</f>
        <v>2455.1619009999999</v>
      </c>
      <c r="Q111" s="50">
        <f ca="1">INDIRECT("'RUNSTATS_VMTAQ'!O82")</f>
        <v>1814.380482</v>
      </c>
      <c r="R111" s="413">
        <f t="shared" ca="1" si="45"/>
        <v>9859.6556110000001</v>
      </c>
    </row>
    <row r="112" spans="1:28" x14ac:dyDescent="0.2">
      <c r="A112" s="113" t="str">
        <f ca="1">INDIRECT("'RUNSTATS_VMTAQ'!B83")</f>
        <v>159MU</v>
      </c>
      <c r="B112" s="123" t="s">
        <v>80</v>
      </c>
      <c r="C112" s="411">
        <f ca="1">INDIRECT("'RUNSTATS_VMTAQ'!E83")</f>
        <v>61.204746</v>
      </c>
      <c r="D112" s="412">
        <f t="shared" ca="1" si="38"/>
        <v>476451.61663900001</v>
      </c>
      <c r="E112" s="411">
        <f t="shared" ca="1" si="39"/>
        <v>37.952814414493062</v>
      </c>
      <c r="F112" s="412">
        <f ca="1">INDIRECT("'RUNSTATS_VMTAQ'!H83")</f>
        <v>108869.77194399999</v>
      </c>
      <c r="G112" s="411">
        <f t="shared" ca="1" si="40"/>
        <v>37.393222131025006</v>
      </c>
      <c r="H112" s="412">
        <f ca="1">INDIRECT("'RUNSTATS_VMTAQ'!L83")</f>
        <v>162294.936464</v>
      </c>
      <c r="I112" s="411">
        <f t="shared" ca="1" si="41"/>
        <v>37.380133652109265</v>
      </c>
      <c r="J112" s="412">
        <f ca="1">INDIRECT("'RUNSTATS_VMTAQ'!J83")</f>
        <v>115050.56621400001</v>
      </c>
      <c r="K112" s="411">
        <f t="shared" ca="1" si="42"/>
        <v>36.805089524257568</v>
      </c>
      <c r="L112" s="412">
        <f ca="1">INDIRECT("'RUNSTATS_VMTAQ'!N83")</f>
        <v>90236.342017000003</v>
      </c>
      <c r="M112" s="411">
        <f t="shared" ca="1" si="43"/>
        <v>41.495225695452966</v>
      </c>
      <c r="N112" s="412">
        <f ca="1">INDIRECT("'RUNSTATS_VMTAQ'!I83")</f>
        <v>2911.4841070000002</v>
      </c>
      <c r="O112" s="50">
        <f ca="1">INDIRECT("'RUNSTATS_VMTAQ'!M83")</f>
        <v>4341.7430759999997</v>
      </c>
      <c r="P112" s="50">
        <f ca="1">INDIRECT("'RUNSTATS_VMTAQ'!K83")</f>
        <v>3125.9417570000001</v>
      </c>
      <c r="Q112" s="50">
        <f ca="1">INDIRECT("'RUNSTATS_VMTAQ'!O83")</f>
        <v>2174.6198629999999</v>
      </c>
      <c r="R112" s="413">
        <f t="shared" ca="1" si="45"/>
        <v>12553.788802999999</v>
      </c>
    </row>
    <row r="113" spans="1:28" x14ac:dyDescent="0.2">
      <c r="A113" s="113" t="str">
        <f ca="1">INDIRECT("'RUNSTATS_VMTAQ'!B84")</f>
        <v>159CU</v>
      </c>
      <c r="B113" s="123" t="s">
        <v>81</v>
      </c>
      <c r="C113" s="411">
        <f ca="1">INDIRECT("'RUNSTATS_VMTAQ'!E84")</f>
        <v>118.018799</v>
      </c>
      <c r="D113" s="412">
        <f t="shared" ca="1" si="38"/>
        <v>472794.73474000004</v>
      </c>
      <c r="E113" s="411">
        <f t="shared" ca="1" si="39"/>
        <v>37.336637303587501</v>
      </c>
      <c r="F113" s="412">
        <f ca="1">INDIRECT("'RUNSTATS_VMTAQ'!H84")</f>
        <v>112164.91129400001</v>
      </c>
      <c r="G113" s="411">
        <f t="shared" ca="1" si="40"/>
        <v>37.127416180730229</v>
      </c>
      <c r="H113" s="412">
        <f ca="1">INDIRECT("'RUNSTATS_VMTAQ'!L84")</f>
        <v>153230.55439</v>
      </c>
      <c r="I113" s="411">
        <f t="shared" ca="1" si="41"/>
        <v>36.971797815362876</v>
      </c>
      <c r="J113" s="412">
        <f ca="1">INDIRECT("'RUNSTATS_VMTAQ'!J84")</f>
        <v>122921.18928599999</v>
      </c>
      <c r="K113" s="411">
        <f t="shared" ca="1" si="42"/>
        <v>36.80369409690848</v>
      </c>
      <c r="L113" s="412">
        <f ca="1">INDIRECT("'RUNSTATS_VMTAQ'!N84")</f>
        <v>84478.079769999997</v>
      </c>
      <c r="M113" s="411">
        <f t="shared" ca="1" si="43"/>
        <v>39.155473117135386</v>
      </c>
      <c r="N113" s="412">
        <f ca="1">INDIRECT("'RUNSTATS_VMTAQ'!I84")</f>
        <v>3021.080453</v>
      </c>
      <c r="O113" s="50">
        <f ca="1">INDIRECT("'RUNSTATS_VMTAQ'!M84")</f>
        <v>4144.52538</v>
      </c>
      <c r="P113" s="50">
        <f ca="1">INDIRECT("'RUNSTATS_VMTAQ'!K84")</f>
        <v>3339.9144379999998</v>
      </c>
      <c r="Q113" s="50">
        <f ca="1">INDIRECT("'RUNSTATS_VMTAQ'!O84")</f>
        <v>2157.5037419999999</v>
      </c>
      <c r="R113" s="413">
        <f ca="1">+N113+O113+P113+Q113</f>
        <v>12663.024012999998</v>
      </c>
    </row>
    <row r="114" spans="1:28" x14ac:dyDescent="0.2">
      <c r="A114" s="21"/>
      <c r="B114" s="127" t="s">
        <v>155</v>
      </c>
      <c r="C114" s="419"/>
      <c r="D114" s="412">
        <f ca="1">+F114+J114+H114+L114</f>
        <v>642074.96465800004</v>
      </c>
      <c r="E114" s="419">
        <f t="shared" ca="1" si="39"/>
        <v>25.513083522741447</v>
      </c>
      <c r="F114" s="412">
        <f ca="1">INDIRECT("'RUNSTATS_VMTAQ'!H85")</f>
        <v>137404.93939799999</v>
      </c>
      <c r="G114" s="419">
        <f t="shared" ca="1" si="40"/>
        <v>26.040746707875154</v>
      </c>
      <c r="H114" s="412">
        <f ca="1">INDIRECT("'RUNSTATS_VMTAQ'!L85")</f>
        <v>234351.189748</v>
      </c>
      <c r="I114" s="419">
        <f t="shared" ca="1" si="41"/>
        <v>24.768347611014725</v>
      </c>
      <c r="J114" s="412">
        <f ca="1">INDIRECT("'RUNSTATS_VMTAQ'!J85")</f>
        <v>151008.330369</v>
      </c>
      <c r="K114" s="419">
        <f t="shared" ca="1" si="42"/>
        <v>25.877259696325154</v>
      </c>
      <c r="L114" s="412">
        <f ca="1">INDIRECT("'RUNSTATS_VMTAQ'!N85")</f>
        <v>119310.505143</v>
      </c>
      <c r="M114" s="419">
        <f t="shared" ca="1" si="43"/>
        <v>25.978405976173931</v>
      </c>
      <c r="N114" s="412">
        <f ca="1">INDIRECT("'RUNSTATS_VMTAQ'!I85")</f>
        <v>5276.5360739999996</v>
      </c>
      <c r="O114" s="50">
        <f ca="1">INDIRECT("'RUNSTATS_VMTAQ'!M85")</f>
        <v>9461.7207990000006</v>
      </c>
      <c r="P114" s="50">
        <f ca="1">INDIRECT("'RUNSTATS_VMTAQ'!K85")</f>
        <v>5835.5611120000003</v>
      </c>
      <c r="Q114" s="50">
        <f ca="1">INDIRECT("'RUNSTATS_VMTAQ'!O85")</f>
        <v>4592.6799840000003</v>
      </c>
      <c r="R114" s="413">
        <f ca="1">+N114+O114+P114+Q114</f>
        <v>25166.497969000004</v>
      </c>
    </row>
    <row r="115" spans="1:28" ht="13.5" thickBot="1" x14ac:dyDescent="0.25">
      <c r="A115" s="113" t="str">
        <f ca="1">INDIRECT("'RUNSTATS_VMTAQ'!B86")</f>
        <v>159HO</v>
      </c>
      <c r="B115" s="123" t="s">
        <v>21</v>
      </c>
      <c r="C115" s="411">
        <f ca="1">INDIRECT("'RUNSTATS_VMTAQ'!E86")</f>
        <v>0</v>
      </c>
      <c r="D115" s="420">
        <f t="shared" ca="1" si="38"/>
        <v>0</v>
      </c>
      <c r="E115" s="421">
        <f t="shared" ca="1" si="39"/>
        <v>0</v>
      </c>
      <c r="F115" s="420">
        <f ca="1">INDIRECT("'RUNSTATS_VMTAQ'!H86")</f>
        <v>0</v>
      </c>
      <c r="G115" s="421">
        <f t="shared" ca="1" si="40"/>
        <v>0</v>
      </c>
      <c r="H115" s="420">
        <f ca="1">INDIRECT("'RUNSTATS_VMTAQ'!L86")</f>
        <v>0</v>
      </c>
      <c r="I115" s="421">
        <f t="shared" ca="1" si="41"/>
        <v>0</v>
      </c>
      <c r="J115" s="420">
        <f ca="1">INDIRECT("'RUNSTATS_VMTAQ'!J86")</f>
        <v>0</v>
      </c>
      <c r="K115" s="421">
        <f t="shared" ca="1" si="42"/>
        <v>0</v>
      </c>
      <c r="L115" s="420">
        <f ca="1">INDIRECT("'RUNSTATS_VMTAQ'!N86")</f>
        <v>0</v>
      </c>
      <c r="M115" s="422">
        <f t="shared" ca="1" si="43"/>
        <v>0</v>
      </c>
      <c r="N115" s="423">
        <f ca="1">INDIRECT("'RUNSTATS_VMTAQ'!I86")</f>
        <v>0</v>
      </c>
      <c r="O115" s="424">
        <f ca="1">INDIRECT("'RUNSTATS_VMTAQ'!M86")</f>
        <v>0</v>
      </c>
      <c r="P115" s="424">
        <f ca="1">INDIRECT("'RUNSTATS_VMTAQ'!K86")</f>
        <v>0</v>
      </c>
      <c r="Q115" s="424">
        <f ca="1">INDIRECT("'RUNSTATS_VMTAQ'!O86")</f>
        <v>0</v>
      </c>
      <c r="R115" s="425">
        <f t="shared" ca="1" si="45"/>
        <v>0</v>
      </c>
    </row>
    <row r="116" spans="1:28" x14ac:dyDescent="0.2">
      <c r="A116" s="21"/>
      <c r="B116" s="126" t="s">
        <v>41</v>
      </c>
      <c r="C116" s="407">
        <f ca="1">SUM(C103:C108)</f>
        <v>144.369474</v>
      </c>
      <c r="D116" s="408">
        <f ca="1">SUM(D103:D108)</f>
        <v>1191002.5580469999</v>
      </c>
      <c r="E116" s="407">
        <f t="shared" ca="1" si="39"/>
        <v>43.807752097286809</v>
      </c>
      <c r="F116" s="408">
        <f ca="1">SUM(F103:F108)</f>
        <v>298612.48221599997</v>
      </c>
      <c r="G116" s="407">
        <f t="shared" ca="1" si="40"/>
        <v>44.965114297977699</v>
      </c>
      <c r="H116" s="408">
        <f ca="1">SUM(H103:H108)</f>
        <v>356616.18658699997</v>
      </c>
      <c r="I116" s="407">
        <f t="shared" ca="1" si="41"/>
        <v>42.225322921405855</v>
      </c>
      <c r="J116" s="408">
        <f ca="1">SUM(J103:J108)</f>
        <v>319316.74844599998</v>
      </c>
      <c r="K116" s="407">
        <f t="shared" ca="1" si="42"/>
        <v>44.558660294295841</v>
      </c>
      <c r="L116" s="408">
        <f ca="1">SUM(L103:L108)</f>
        <v>216457.14079800004</v>
      </c>
      <c r="M116" s="407">
        <f t="shared" ca="1" si="43"/>
        <v>43.868004379878656</v>
      </c>
      <c r="N116" s="408">
        <f ca="1">SUM(N103:N108)</f>
        <v>6640.9812779999993</v>
      </c>
      <c r="O116" s="409">
        <f ca="1">SUM(O103:O108)</f>
        <v>8445.552619</v>
      </c>
      <c r="P116" s="409">
        <f ca="1">SUM(P103:P108)</f>
        <v>7166.2107059999998</v>
      </c>
      <c r="Q116" s="409">
        <f ca="1">SUM(Q103:Q108)</f>
        <v>4934.2828300000001</v>
      </c>
      <c r="R116" s="410">
        <f ca="1">SUM(R103:R108)</f>
        <v>27187.027433000003</v>
      </c>
    </row>
    <row r="117" spans="1:28" ht="13.5" thickBot="1" x14ac:dyDescent="0.25">
      <c r="A117" s="21"/>
      <c r="B117" s="125" t="s">
        <v>40</v>
      </c>
      <c r="C117" s="414">
        <f ca="1">SUM(C109:C115)</f>
        <v>255.85195099999999</v>
      </c>
      <c r="D117" s="415">
        <f ca="1">SUM(D109:D115)</f>
        <v>3451494.0404320001</v>
      </c>
      <c r="E117" s="414">
        <f t="shared" ca="1" si="39"/>
        <v>41.528579260519884</v>
      </c>
      <c r="F117" s="415">
        <f ca="1">SUM(F109:F115)</f>
        <v>846107.10694800003</v>
      </c>
      <c r="G117" s="414">
        <f t="shared" ca="1" si="40"/>
        <v>42.587123139760024</v>
      </c>
      <c r="H117" s="415">
        <f ca="1">SUM(H109:H115)</f>
        <v>1107179.7569110002</v>
      </c>
      <c r="I117" s="414">
        <f t="shared" ca="1" si="41"/>
        <v>39.958029053768215</v>
      </c>
      <c r="J117" s="415">
        <f ca="1">SUM(J109:J115)</f>
        <v>856510.36984299996</v>
      </c>
      <c r="K117" s="414">
        <f t="shared" ca="1" si="42"/>
        <v>41.410039761432486</v>
      </c>
      <c r="L117" s="415">
        <f ca="1">SUM(L109:L115)</f>
        <v>641696.80673000007</v>
      </c>
      <c r="M117" s="414">
        <f t="shared" ca="1" si="43"/>
        <v>43.207794540833575</v>
      </c>
      <c r="N117" s="415">
        <f ca="1">SUM(N109:N115)</f>
        <v>19867.674653000002</v>
      </c>
      <c r="O117" s="416">
        <f ca="1">SUM(O109:O115)</f>
        <v>27708.567793000002</v>
      </c>
      <c r="P117" s="416">
        <f ca="1">SUM(P109:P115)</f>
        <v>20683.640363000002</v>
      </c>
      <c r="Q117" s="416">
        <f ca="1">SUM(Q109:Q115)</f>
        <v>14851.413119999999</v>
      </c>
      <c r="R117" s="417">
        <f ca="1">SUM(R109:R115)</f>
        <v>83111.295929</v>
      </c>
    </row>
    <row r="118" spans="1:28" ht="13.5" thickBot="1" x14ac:dyDescent="0.25">
      <c r="A118" s="21"/>
      <c r="B118" s="128" t="s">
        <v>42</v>
      </c>
      <c r="C118" s="426">
        <f ca="1">+C117+C116</f>
        <v>400.22142499999995</v>
      </c>
      <c r="D118" s="427">
        <f ca="1">+D117+D116</f>
        <v>4642496.5984789999</v>
      </c>
      <c r="E118" s="426">
        <f t="shared" ca="1" si="39"/>
        <v>42.090364177543194</v>
      </c>
      <c r="F118" s="427">
        <f ca="1">+F117+F116</f>
        <v>1144719.589164</v>
      </c>
      <c r="G118" s="426">
        <f t="shared" ca="1" si="40"/>
        <v>43.18286042655717</v>
      </c>
      <c r="H118" s="427">
        <f ca="1">+H117+H116</f>
        <v>1463795.9434980003</v>
      </c>
      <c r="I118" s="426">
        <f t="shared" ca="1" si="41"/>
        <v>40.487665771344503</v>
      </c>
      <c r="J118" s="427">
        <f ca="1">+J117+J116</f>
        <v>1175827.1182889999</v>
      </c>
      <c r="K118" s="426">
        <f t="shared" ca="1" si="42"/>
        <v>42.220230024778367</v>
      </c>
      <c r="L118" s="427">
        <f ca="1">+L117+L116</f>
        <v>858153.94752800011</v>
      </c>
      <c r="M118" s="426">
        <f t="shared" ca="1" si="43"/>
        <v>43.372441873999385</v>
      </c>
      <c r="N118" s="298">
        <f ca="1">+N117+N116</f>
        <v>26508.655931000001</v>
      </c>
      <c r="O118" s="298">
        <f ca="1">+O117+O116</f>
        <v>36154.120412000004</v>
      </c>
      <c r="P118" s="298">
        <f ca="1">+P117+P116</f>
        <v>27849.851069000004</v>
      </c>
      <c r="Q118" s="298">
        <f ca="1">+Q117+Q116</f>
        <v>19785.695950000001</v>
      </c>
      <c r="R118" s="428">
        <f ca="1">+R117+R116</f>
        <v>110298.323362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str">
        <f ca="1">INDIRECT("'RUNSTATS_VMTAQ'!B113")</f>
        <v>179IR</v>
      </c>
      <c r="B123" s="122" t="s">
        <v>82</v>
      </c>
      <c r="C123" s="405">
        <f ca="1">INDIRECT("'RUNSTATS_VMTAQ'!E113")</f>
        <v>0</v>
      </c>
      <c r="D123" s="406">
        <f t="shared" ref="D123:D135" ca="1" si="46">+F123+J123+H123+L123</f>
        <v>0</v>
      </c>
      <c r="E123" s="407">
        <f t="shared" ref="E123:E138" ca="1" si="47">IF(R123&gt;0,D123/(R123),0)</f>
        <v>0</v>
      </c>
      <c r="F123" s="406">
        <f ca="1">INDIRECT("'RUNSTATS_VMTAQ'!H113")</f>
        <v>0</v>
      </c>
      <c r="G123" s="407">
        <f t="shared" ref="G123:G138" ca="1" si="48">IF(N123&gt;0,F123/(N123),0)</f>
        <v>0</v>
      </c>
      <c r="H123" s="406">
        <f ca="1">INDIRECT("'RUNSTATS_VMTAQ'!L113")</f>
        <v>0</v>
      </c>
      <c r="I123" s="407">
        <f t="shared" ref="I123:I138" ca="1" si="49">IF(O123&gt;0,H123/(O123),0)</f>
        <v>0</v>
      </c>
      <c r="J123" s="406">
        <f ca="1">INDIRECT("'RUNSTATS_VMTAQ'!J113")</f>
        <v>0</v>
      </c>
      <c r="K123" s="407">
        <f t="shared" ref="K123:K138" ca="1" si="50">IF(P123&gt;0,J123/(P123),0)</f>
        <v>0</v>
      </c>
      <c r="L123" s="406">
        <f ca="1">INDIRECT("'RUNSTATS_VMTAQ'!N113")</f>
        <v>0</v>
      </c>
      <c r="M123" s="407">
        <f t="shared" ref="M123:M138" ca="1" si="51">IF(Q123&gt;0,L123/(Q123),0)</f>
        <v>0</v>
      </c>
      <c r="N123" s="408">
        <f ca="1">INDIRECT("'RUNSTATS_VMTAQ'!I113")</f>
        <v>0</v>
      </c>
      <c r="O123" s="409">
        <f ca="1">INDIRECT("'RUNSTATS_VMTAQ'!M113")</f>
        <v>0</v>
      </c>
      <c r="P123" s="409">
        <f ca="1">INDIRECT("'RUNSTATS_VMTAQ'!K113")</f>
        <v>0</v>
      </c>
      <c r="Q123" s="409">
        <f ca="1">INDIRECT("'RUNSTATS_VMTAQ'!O113")</f>
        <v>0</v>
      </c>
      <c r="R123" s="410">
        <f t="shared" ref="R123:R128" ca="1" si="52">+N123+O123+P123+Q123</f>
        <v>0</v>
      </c>
    </row>
    <row r="124" spans="1:28" x14ac:dyDescent="0.2">
      <c r="A124" s="113" t="str">
        <f ca="1">INDIRECT("'RUNSTATS_VMTAQ'!B114")</f>
        <v>179PR</v>
      </c>
      <c r="B124" s="123" t="s">
        <v>83</v>
      </c>
      <c r="C124" s="411">
        <f ca="1">INDIRECT("'RUNSTATS_VMTAQ'!E114")</f>
        <v>28.433547999999998</v>
      </c>
      <c r="D124" s="412">
        <f t="shared" ca="1" si="46"/>
        <v>377625.93112999998</v>
      </c>
      <c r="E124" s="411">
        <f t="shared" ca="1" si="47"/>
        <v>60.007163455959088</v>
      </c>
      <c r="F124" s="412">
        <f ca="1">INDIRECT("'RUNSTATS_VMTAQ'!H114")</f>
        <v>104822.84480599999</v>
      </c>
      <c r="G124" s="411">
        <f t="shared" ca="1" si="48"/>
        <v>60.12293107162656</v>
      </c>
      <c r="H124" s="412">
        <f ca="1">INDIRECT("'RUNSTATS_VMTAQ'!L114")</f>
        <v>113896.74331799999</v>
      </c>
      <c r="I124" s="411">
        <f t="shared" ca="1" si="49"/>
        <v>59.850128281146681</v>
      </c>
      <c r="J124" s="412">
        <f ca="1">INDIRECT("'RUNSTATS_VMTAQ'!J114")</f>
        <v>90485.84878</v>
      </c>
      <c r="K124" s="411">
        <f t="shared" ca="1" si="50"/>
        <v>60.141349782113259</v>
      </c>
      <c r="L124" s="412">
        <f ca="1">INDIRECT("'RUNSTATS_VMTAQ'!N114")</f>
        <v>68420.494225999995</v>
      </c>
      <c r="M124" s="411">
        <f t="shared" ca="1" si="51"/>
        <v>59.915316123503786</v>
      </c>
      <c r="N124" s="412">
        <f ca="1">INDIRECT("'RUNSTATS_VMTAQ'!I114")</f>
        <v>1743.4752920000001</v>
      </c>
      <c r="O124" s="50">
        <f ca="1">INDIRECT("'RUNSTATS_VMTAQ'!M114")</f>
        <v>1903.0325680000001</v>
      </c>
      <c r="P124" s="50">
        <f ca="1">INDIRECT("'RUNSTATS_VMTAQ'!K114")</f>
        <v>1504.553009</v>
      </c>
      <c r="Q124" s="50">
        <f ca="1">INDIRECT("'RUNSTATS_VMTAQ'!O114")</f>
        <v>1141.953321</v>
      </c>
      <c r="R124" s="413">
        <f t="shared" ca="1" si="52"/>
        <v>6293.0141899999999</v>
      </c>
    </row>
    <row r="125" spans="1:28" x14ac:dyDescent="0.2">
      <c r="A125" s="113" t="str">
        <f ca="1">INDIRECT("'RUNSTATS_VMTAQ'!B115")</f>
        <v>179MR</v>
      </c>
      <c r="B125" s="123" t="s">
        <v>84</v>
      </c>
      <c r="C125" s="411">
        <f ca="1">INDIRECT("'RUNSTATS_VMTAQ'!E115")</f>
        <v>13.373138000000001</v>
      </c>
      <c r="D125" s="412">
        <f t="shared" ca="1" si="46"/>
        <v>79900.307690999995</v>
      </c>
      <c r="E125" s="411">
        <f t="shared" ca="1" si="47"/>
        <v>44.124837336194574</v>
      </c>
      <c r="F125" s="412">
        <f ca="1">INDIRECT("'RUNSTATS_VMTAQ'!H115")</f>
        <v>20370.919332000001</v>
      </c>
      <c r="G125" s="411">
        <f t="shared" ca="1" si="48"/>
        <v>42.409962086455486</v>
      </c>
      <c r="H125" s="412">
        <f ca="1">INDIRECT("'RUNSTATS_VMTAQ'!L115")</f>
        <v>20132.646848</v>
      </c>
      <c r="I125" s="411">
        <f t="shared" ca="1" si="49"/>
        <v>47.116597149100762</v>
      </c>
      <c r="J125" s="412">
        <f ca="1">INDIRECT("'RUNSTATS_VMTAQ'!J115")</f>
        <v>26997.773840999998</v>
      </c>
      <c r="K125" s="411">
        <f t="shared" ca="1" si="50"/>
        <v>40.945980371565909</v>
      </c>
      <c r="L125" s="412">
        <f ca="1">INDIRECT("'RUNSTATS_VMTAQ'!N115")</f>
        <v>12398.96767</v>
      </c>
      <c r="M125" s="411">
        <f t="shared" ca="1" si="51"/>
        <v>50.857129943747161</v>
      </c>
      <c r="N125" s="412">
        <f ca="1">INDIRECT("'RUNSTATS_VMTAQ'!I115")</f>
        <v>480.33335399999999</v>
      </c>
      <c r="O125" s="50">
        <f ca="1">INDIRECT("'RUNSTATS_VMTAQ'!M115")</f>
        <v>427.29416099999997</v>
      </c>
      <c r="P125" s="50">
        <f ca="1">INDIRECT("'RUNSTATS_VMTAQ'!K115")</f>
        <v>659.35101799999995</v>
      </c>
      <c r="Q125" s="50">
        <f ca="1">INDIRECT("'RUNSTATS_VMTAQ'!O115")</f>
        <v>243.79998800000001</v>
      </c>
      <c r="R125" s="413">
        <f t="shared" ca="1" si="52"/>
        <v>1810.778521</v>
      </c>
    </row>
    <row r="126" spans="1:28" x14ac:dyDescent="0.2">
      <c r="A126" s="113" t="str">
        <f ca="1">INDIRECT("'RUNSTATS_VMTAQ'!B116")</f>
        <v>179CM</v>
      </c>
      <c r="B126" s="123" t="s">
        <v>85</v>
      </c>
      <c r="C126" s="411">
        <f ca="1">INDIRECT("'RUNSTATS_VMTAQ'!E116")</f>
        <v>108.515236</v>
      </c>
      <c r="D126" s="412">
        <f t="shared" ca="1" si="46"/>
        <v>670487.33348499995</v>
      </c>
      <c r="E126" s="411">
        <f t="shared" ca="1" si="47"/>
        <v>43.106706208151394</v>
      </c>
      <c r="F126" s="412">
        <f ca="1">INDIRECT("'RUNSTATS_VMTAQ'!H116")</f>
        <v>161566.99232399999</v>
      </c>
      <c r="G126" s="411">
        <f t="shared" ca="1" si="48"/>
        <v>42.245460544606068</v>
      </c>
      <c r="H126" s="412">
        <f ca="1">INDIRECT("'RUNSTATS_VMTAQ'!L116")</f>
        <v>207896.55822100001</v>
      </c>
      <c r="I126" s="411">
        <f t="shared" ca="1" si="49"/>
        <v>43.489028641763142</v>
      </c>
      <c r="J126" s="412">
        <f ca="1">INDIRECT("'RUNSTATS_VMTAQ'!J116")</f>
        <v>173615.99839299999</v>
      </c>
      <c r="K126" s="411">
        <f t="shared" ca="1" si="50"/>
        <v>40.127850248240335</v>
      </c>
      <c r="L126" s="412">
        <f ca="1">INDIRECT("'RUNSTATS_VMTAQ'!N116")</f>
        <v>127407.784547</v>
      </c>
      <c r="M126" s="411">
        <f t="shared" ca="1" si="51"/>
        <v>48.579961545125173</v>
      </c>
      <c r="N126" s="412">
        <f ca="1">INDIRECT("'RUNSTATS_VMTAQ'!I116")</f>
        <v>3824.4817370000001</v>
      </c>
      <c r="O126" s="50">
        <f ca="1">INDIRECT("'RUNSTATS_VMTAQ'!M116")</f>
        <v>4780.4369219999999</v>
      </c>
      <c r="P126" s="50">
        <f ca="1">INDIRECT("'RUNSTATS_VMTAQ'!K116")</f>
        <v>4326.5711300000003</v>
      </c>
      <c r="Q126" s="50">
        <f ca="1">INDIRECT("'RUNSTATS_VMTAQ'!O116")</f>
        <v>2622.6407039999999</v>
      </c>
      <c r="R126" s="413">
        <f t="shared" ca="1" si="52"/>
        <v>15554.130492999999</v>
      </c>
    </row>
    <row r="127" spans="1:28" x14ac:dyDescent="0.2">
      <c r="A127" s="113" t="str">
        <f ca="1">INDIRECT("'RUNSTATS_VMTAQ'!B117")</f>
        <v>179CR</v>
      </c>
      <c r="B127" s="123" t="s">
        <v>86</v>
      </c>
      <c r="C127" s="411">
        <f ca="1">INDIRECT("'RUNSTATS_VMTAQ'!E117")</f>
        <v>76.412818999999999</v>
      </c>
      <c r="D127" s="412">
        <f t="shared" ca="1" si="46"/>
        <v>268131.62346899998</v>
      </c>
      <c r="E127" s="411">
        <f t="shared" ca="1" si="47"/>
        <v>39.544719836807751</v>
      </c>
      <c r="F127" s="412">
        <f ca="1">INDIRECT("'RUNSTATS_VMTAQ'!H117")</f>
        <v>64196.941037999997</v>
      </c>
      <c r="G127" s="411">
        <f t="shared" ca="1" si="48"/>
        <v>38.681027017814465</v>
      </c>
      <c r="H127" s="412">
        <f ca="1">INDIRECT("'RUNSTATS_VMTAQ'!L117")</f>
        <v>86125.647024999998</v>
      </c>
      <c r="I127" s="411">
        <f t="shared" ca="1" si="49"/>
        <v>40.238678538870047</v>
      </c>
      <c r="J127" s="412">
        <f ca="1">INDIRECT("'RUNSTATS_VMTAQ'!J117")</f>
        <v>69237.054445999995</v>
      </c>
      <c r="K127" s="411">
        <f t="shared" ca="1" si="50"/>
        <v>36.117018039657246</v>
      </c>
      <c r="L127" s="412">
        <f ca="1">INDIRECT("'RUNSTATS_VMTAQ'!N117")</f>
        <v>48571.980960000001</v>
      </c>
      <c r="M127" s="411">
        <f t="shared" ca="1" si="51"/>
        <v>45.674971402893142</v>
      </c>
      <c r="N127" s="412">
        <f ca="1">INDIRECT("'RUNSTATS_VMTAQ'!I117")</f>
        <v>1659.6493419999999</v>
      </c>
      <c r="O127" s="50">
        <f ca="1">INDIRECT("'RUNSTATS_VMTAQ'!M117")</f>
        <v>2140.3696679999998</v>
      </c>
      <c r="P127" s="50">
        <f ca="1">INDIRECT("'RUNSTATS_VMTAQ'!K117")</f>
        <v>1917.0202360000001</v>
      </c>
      <c r="Q127" s="50">
        <f ca="1">INDIRECT("'RUNSTATS_VMTAQ'!O117")</f>
        <v>1063.426631</v>
      </c>
      <c r="R127" s="413">
        <f t="shared" ca="1" si="52"/>
        <v>6780.4658770000005</v>
      </c>
    </row>
    <row r="128" spans="1:28" ht="13.5" thickBot="1" x14ac:dyDescent="0.25">
      <c r="A128" s="21"/>
      <c r="B128" s="125" t="s">
        <v>154</v>
      </c>
      <c r="C128" s="411"/>
      <c r="D128" s="412">
        <f ca="1">+F128+J128+H128+L128</f>
        <v>989607.90077399998</v>
      </c>
      <c r="E128" s="414">
        <f t="shared" ca="1" si="47"/>
        <v>31.441835462919478</v>
      </c>
      <c r="F128" s="412">
        <f ca="1">INDIRECT("'RUNSTATS_VMTAQ'!H118")</f>
        <v>221466.61322900001</v>
      </c>
      <c r="G128" s="414">
        <f t="shared" ca="1" si="48"/>
        <v>31.679216083222578</v>
      </c>
      <c r="H128" s="412">
        <f ca="1">INDIRECT("'RUNSTATS_VMTAQ'!L118")</f>
        <v>338613.648774</v>
      </c>
      <c r="I128" s="414">
        <f t="shared" ca="1" si="49"/>
        <v>31.035268701570441</v>
      </c>
      <c r="J128" s="412">
        <f ca="1">INDIRECT("'RUNSTATS_VMTAQ'!J118")</f>
        <v>250979.865383</v>
      </c>
      <c r="K128" s="414">
        <f t="shared" ca="1" si="50"/>
        <v>30.851015446537183</v>
      </c>
      <c r="L128" s="412">
        <f ca="1">INDIRECT("'RUNSTATS_VMTAQ'!N118")</f>
        <v>178547.773388</v>
      </c>
      <c r="M128" s="414">
        <f t="shared" ca="1" si="51"/>
        <v>32.836380287930581</v>
      </c>
      <c r="N128" s="412">
        <f ca="1">INDIRECT("'RUNSTATS_VMTAQ'!I118")</f>
        <v>6990.9120430000003</v>
      </c>
      <c r="O128" s="50">
        <f ca="1">INDIRECT("'RUNSTATS_VMTAQ'!M118")</f>
        <v>10910.607929</v>
      </c>
      <c r="P128" s="50">
        <f ca="1">INDIRECT("'RUNSTATS_VMTAQ'!K118")</f>
        <v>8135.2221879999997</v>
      </c>
      <c r="Q128" s="50">
        <f ca="1">INDIRECT("'RUNSTATS_VMTAQ'!O118")</f>
        <v>5437.4986470000003</v>
      </c>
      <c r="R128" s="417">
        <f t="shared" ca="1" si="52"/>
        <v>31474.240807000002</v>
      </c>
    </row>
    <row r="129" spans="1:28" x14ac:dyDescent="0.2">
      <c r="A129" s="113" t="str">
        <f ca="1">INDIRECT("'RUNSTATS_VMTAQ'!B106")</f>
        <v>179IU</v>
      </c>
      <c r="B129" s="126" t="s">
        <v>77</v>
      </c>
      <c r="C129" s="407">
        <f ca="1">INDIRECT("'RUNSTATS_VMTAQ'!E106")</f>
        <v>0</v>
      </c>
      <c r="D129" s="408">
        <f t="shared" ca="1" si="46"/>
        <v>0</v>
      </c>
      <c r="E129" s="407">
        <f t="shared" ca="1" si="47"/>
        <v>0</v>
      </c>
      <c r="F129" s="408">
        <f ca="1">INDIRECT("'RUNSTATS_VMTAQ'!H106")</f>
        <v>0</v>
      </c>
      <c r="G129" s="407">
        <f t="shared" ca="1" si="48"/>
        <v>0</v>
      </c>
      <c r="H129" s="408">
        <f ca="1">INDIRECT("'RUNSTATS_VMTAQ'!L106")</f>
        <v>0</v>
      </c>
      <c r="I129" s="407">
        <f t="shared" ca="1" si="49"/>
        <v>0</v>
      </c>
      <c r="J129" s="408">
        <f ca="1">INDIRECT("'RUNSTATS_VMTAQ'!J106")</f>
        <v>0</v>
      </c>
      <c r="K129" s="407">
        <f t="shared" ca="1" si="50"/>
        <v>0</v>
      </c>
      <c r="L129" s="408">
        <f ca="1">INDIRECT("'RUNSTATS_VMTAQ'!N106")</f>
        <v>0</v>
      </c>
      <c r="M129" s="407">
        <f t="shared" ca="1" si="51"/>
        <v>0</v>
      </c>
      <c r="N129" s="408">
        <f ca="1">INDIRECT("'RUNSTATS_VMTAQ'!I106")</f>
        <v>0</v>
      </c>
      <c r="O129" s="409">
        <f ca="1">INDIRECT("'RUNSTATS_VMTAQ'!M106")</f>
        <v>0</v>
      </c>
      <c r="P129" s="409">
        <f ca="1">INDIRECT("'RUNSTATS_VMTAQ'!K106")</f>
        <v>0</v>
      </c>
      <c r="Q129" s="409">
        <f ca="1">INDIRECT("'RUNSTATS_VMTAQ'!O106")</f>
        <v>0</v>
      </c>
      <c r="R129" s="410">
        <f t="shared" ref="R129:R135" ca="1" si="53">+N129+O129+P129+Q129</f>
        <v>0</v>
      </c>
      <c r="T129" s="2"/>
      <c r="U129" s="2"/>
      <c r="V129" s="2"/>
    </row>
    <row r="130" spans="1:28" x14ac:dyDescent="0.2">
      <c r="A130" s="113" t="str">
        <f ca="1">INDIRECT("'RUNSTATS_VMTAQ'!B107")</f>
        <v>179FU</v>
      </c>
      <c r="B130" s="123" t="s">
        <v>78</v>
      </c>
      <c r="C130" s="411">
        <f ca="1">INDIRECT("'RUNSTATS_VMTAQ'!E107")</f>
        <v>24.549011</v>
      </c>
      <c r="D130" s="412">
        <f t="shared" ca="1" si="46"/>
        <v>398106.14067400002</v>
      </c>
      <c r="E130" s="411">
        <f t="shared" ca="1" si="47"/>
        <v>60.177161365928697</v>
      </c>
      <c r="F130" s="412">
        <f ca="1">INDIRECT("'RUNSTATS_VMTAQ'!H107")</f>
        <v>97147.776563000007</v>
      </c>
      <c r="G130" s="411">
        <f t="shared" ca="1" si="48"/>
        <v>60.229431899134042</v>
      </c>
      <c r="H130" s="412">
        <f ca="1">INDIRECT("'RUNSTATS_VMTAQ'!L107")</f>
        <v>125287.45050599999</v>
      </c>
      <c r="I130" s="411">
        <f t="shared" ca="1" si="49"/>
        <v>59.672702860644279</v>
      </c>
      <c r="J130" s="412">
        <f ca="1">INDIRECT("'RUNSTATS_VMTAQ'!J107")</f>
        <v>103860.463703</v>
      </c>
      <c r="K130" s="411">
        <f t="shared" ca="1" si="50"/>
        <v>59.161552394026671</v>
      </c>
      <c r="L130" s="412">
        <f ca="1">INDIRECT("'RUNSTATS_VMTAQ'!N107")</f>
        <v>71810.449901999993</v>
      </c>
      <c r="M130" s="411">
        <f t="shared" ca="1" si="51"/>
        <v>62.580478310727734</v>
      </c>
      <c r="N130" s="412">
        <f ca="1">INDIRECT("'RUNSTATS_VMTAQ'!I107")</f>
        <v>1612.961861</v>
      </c>
      <c r="O130" s="50">
        <f ca="1">INDIRECT("'RUNSTATS_VMTAQ'!M107")</f>
        <v>2099.5772689999999</v>
      </c>
      <c r="P130" s="50">
        <f ca="1">INDIRECT("'RUNSTATS_VMTAQ'!K107")</f>
        <v>1755.539865</v>
      </c>
      <c r="Q130" s="50">
        <f ca="1">INDIRECT("'RUNSTATS_VMTAQ'!O107")</f>
        <v>1147.48963</v>
      </c>
      <c r="R130" s="413">
        <f t="shared" ca="1" si="53"/>
        <v>6615.5686249999999</v>
      </c>
      <c r="T130" s="2"/>
      <c r="U130" s="2"/>
      <c r="V130" s="2"/>
    </row>
    <row r="131" spans="1:28" x14ac:dyDescent="0.2">
      <c r="A131" s="113" t="str">
        <f ca="1">INDIRECT("'RUNSTATS_VMTAQ'!B108")</f>
        <v>179PU</v>
      </c>
      <c r="B131" s="123" t="s">
        <v>79</v>
      </c>
      <c r="C131" s="411">
        <f ca="1">INDIRECT("'RUNSTATS_VMTAQ'!E108")</f>
        <v>19.522575</v>
      </c>
      <c r="D131" s="412">
        <f t="shared" ca="1" si="46"/>
        <v>457936.88645800005</v>
      </c>
      <c r="E131" s="411">
        <f t="shared" ca="1" si="47"/>
        <v>40.196331440533292</v>
      </c>
      <c r="F131" s="412">
        <f ca="1">INDIRECT("'RUNSTATS_VMTAQ'!H108")</f>
        <v>106725.865735</v>
      </c>
      <c r="G131" s="411">
        <f t="shared" ca="1" si="48"/>
        <v>39.426782424603047</v>
      </c>
      <c r="H131" s="412">
        <f ca="1">INDIRECT("'RUNSTATS_VMTAQ'!L108")</f>
        <v>153410.41926699999</v>
      </c>
      <c r="I131" s="411">
        <f t="shared" ca="1" si="49"/>
        <v>41.419446471360558</v>
      </c>
      <c r="J131" s="412">
        <f ca="1">INDIRECT("'RUNSTATS_VMTAQ'!J108")</f>
        <v>115647.272257</v>
      </c>
      <c r="K131" s="411">
        <f t="shared" ca="1" si="50"/>
        <v>37.512972547156131</v>
      </c>
      <c r="L131" s="412">
        <f ca="1">INDIRECT("'RUNSTATS_VMTAQ'!N108")</f>
        <v>82153.329199</v>
      </c>
      <c r="M131" s="411">
        <f t="shared" ca="1" si="51"/>
        <v>43.264108184535822</v>
      </c>
      <c r="N131" s="412">
        <f ca="1">INDIRECT("'RUNSTATS_VMTAQ'!I108")</f>
        <v>2706.9382580000001</v>
      </c>
      <c r="O131" s="50">
        <f ca="1">INDIRECT("'RUNSTATS_VMTAQ'!M108")</f>
        <v>3703.8259159999998</v>
      </c>
      <c r="P131" s="50">
        <f ca="1">INDIRECT("'RUNSTATS_VMTAQ'!K108")</f>
        <v>3082.8607919999999</v>
      </c>
      <c r="Q131" s="50">
        <f ca="1">INDIRECT("'RUNSTATS_VMTAQ'!O108")</f>
        <v>1898.8795250000001</v>
      </c>
      <c r="R131" s="413">
        <f t="shared" ca="1" si="53"/>
        <v>11392.504491</v>
      </c>
      <c r="T131" s="2"/>
      <c r="U131" s="2"/>
      <c r="V131" s="2"/>
    </row>
    <row r="132" spans="1:28" x14ac:dyDescent="0.2">
      <c r="A132" s="113" t="str">
        <f ca="1">INDIRECT("'RUNSTATS_VMTAQ'!B109")</f>
        <v>179MU</v>
      </c>
      <c r="B132" s="123" t="s">
        <v>80</v>
      </c>
      <c r="C132" s="411">
        <f ca="1">INDIRECT("'RUNSTATS_VMTAQ'!E109")</f>
        <v>47.950783000000001</v>
      </c>
      <c r="D132" s="412">
        <f t="shared" ca="1" si="46"/>
        <v>486511.26285699999</v>
      </c>
      <c r="E132" s="411">
        <f t="shared" ca="1" si="47"/>
        <v>29.453620317748086</v>
      </c>
      <c r="F132" s="412">
        <f ca="1">INDIRECT("'RUNSTATS_VMTAQ'!H109")</f>
        <v>107334.42294400001</v>
      </c>
      <c r="G132" s="411">
        <f t="shared" ca="1" si="48"/>
        <v>28.187222410204289</v>
      </c>
      <c r="H132" s="412">
        <f ca="1">INDIRECT("'RUNSTATS_VMTAQ'!L109")</f>
        <v>162736.79415199999</v>
      </c>
      <c r="I132" s="411">
        <f t="shared" ca="1" si="49"/>
        <v>29.861358766026605</v>
      </c>
      <c r="J132" s="412">
        <f ca="1">INDIRECT("'RUNSTATS_VMTAQ'!J109")</f>
        <v>120125.002097</v>
      </c>
      <c r="K132" s="411">
        <f t="shared" ca="1" si="50"/>
        <v>25.130646513915146</v>
      </c>
      <c r="L132" s="412">
        <f ca="1">INDIRECT("'RUNSTATS_VMTAQ'!N109")</f>
        <v>96315.043663999997</v>
      </c>
      <c r="M132" s="411">
        <f t="shared" ca="1" si="51"/>
        <v>38.833572854097646</v>
      </c>
      <c r="N132" s="412">
        <f ca="1">INDIRECT("'RUNSTATS_VMTAQ'!I109")</f>
        <v>3807.9105979999999</v>
      </c>
      <c r="O132" s="50">
        <f ca="1">INDIRECT("'RUNSTATS_VMTAQ'!M109")</f>
        <v>5449.7451179999998</v>
      </c>
      <c r="P132" s="50">
        <f ca="1">INDIRECT("'RUNSTATS_VMTAQ'!K109")</f>
        <v>4780.020364</v>
      </c>
      <c r="Q132" s="50">
        <f ca="1">INDIRECT("'RUNSTATS_VMTAQ'!O109")</f>
        <v>2480.2004189999998</v>
      </c>
      <c r="R132" s="413">
        <f t="shared" ca="1" si="53"/>
        <v>16517.876498999998</v>
      </c>
      <c r="T132" s="2"/>
      <c r="U132" s="2"/>
      <c r="V132" s="2"/>
    </row>
    <row r="133" spans="1:28" x14ac:dyDescent="0.2">
      <c r="A133" s="113" t="str">
        <f ca="1">INDIRECT("'RUNSTATS_VMTAQ'!B110")</f>
        <v>179CU</v>
      </c>
      <c r="B133" s="123" t="s">
        <v>81</v>
      </c>
      <c r="C133" s="411">
        <f ca="1">INDIRECT("'RUNSTATS_VMTAQ'!E110")</f>
        <v>72.815903000000006</v>
      </c>
      <c r="D133" s="412">
        <f t="shared" ca="1" si="46"/>
        <v>707084.89721700002</v>
      </c>
      <c r="E133" s="411">
        <f t="shared" ca="1" si="47"/>
        <v>30.717708063417188</v>
      </c>
      <c r="F133" s="412">
        <f ca="1">INDIRECT("'RUNSTATS_VMTAQ'!H110")</f>
        <v>162073.26873700001</v>
      </c>
      <c r="G133" s="411">
        <f t="shared" ca="1" si="48"/>
        <v>29.52686819481254</v>
      </c>
      <c r="H133" s="412">
        <f ca="1">INDIRECT("'RUNSTATS_VMTAQ'!L110")</f>
        <v>238421.02431800001</v>
      </c>
      <c r="I133" s="411">
        <f t="shared" ca="1" si="49"/>
        <v>31.372541824813229</v>
      </c>
      <c r="J133" s="412">
        <f ca="1">INDIRECT("'RUNSTATS_VMTAQ'!J110")</f>
        <v>179338.62593400001</v>
      </c>
      <c r="K133" s="411">
        <f t="shared" ca="1" si="50"/>
        <v>26.4222107645212</v>
      </c>
      <c r="L133" s="412">
        <f ca="1">INDIRECT("'RUNSTATS_VMTAQ'!N110")</f>
        <v>127251.97822800001</v>
      </c>
      <c r="M133" s="411">
        <f t="shared" ca="1" si="51"/>
        <v>40.491254533306126</v>
      </c>
      <c r="N133" s="412">
        <f ca="1">INDIRECT("'RUNSTATS_VMTAQ'!I110")</f>
        <v>5489.0097949999999</v>
      </c>
      <c r="O133" s="50">
        <f ca="1">INDIRECT("'RUNSTATS_VMTAQ'!M110")</f>
        <v>7599.6718929999997</v>
      </c>
      <c r="P133" s="50">
        <f ca="1">INDIRECT("'RUNSTATS_VMTAQ'!K110")</f>
        <v>6787.4193999999998</v>
      </c>
      <c r="Q133" s="50">
        <f ca="1">INDIRECT("'RUNSTATS_VMTAQ'!O110")</f>
        <v>3142.702781</v>
      </c>
      <c r="R133" s="413">
        <f t="shared" ca="1" si="53"/>
        <v>23018.803868999999</v>
      </c>
      <c r="T133" s="2"/>
      <c r="U133" s="2"/>
      <c r="V133" s="2"/>
    </row>
    <row r="134" spans="1:28" x14ac:dyDescent="0.2">
      <c r="A134" s="21"/>
      <c r="B134" s="127" t="s">
        <v>155</v>
      </c>
      <c r="C134" s="419"/>
      <c r="D134" s="412">
        <f ca="1">+F134+J134+H134+L134</f>
        <v>1155585.2215140001</v>
      </c>
      <c r="E134" s="419">
        <f t="shared" ca="1" si="47"/>
        <v>26.886236631705088</v>
      </c>
      <c r="F134" s="412">
        <f ca="1">INDIRECT("'RUNSTATS_VMTAQ'!H111")</f>
        <v>250469.66638899999</v>
      </c>
      <c r="G134" s="419">
        <f t="shared" ca="1" si="48"/>
        <v>26.920971660677786</v>
      </c>
      <c r="H134" s="412">
        <f ca="1">INDIRECT("'RUNSTATS_VMTAQ'!L111")</f>
        <v>414116.72027300001</v>
      </c>
      <c r="I134" s="419">
        <f t="shared" ca="1" si="49"/>
        <v>26.906204463018575</v>
      </c>
      <c r="J134" s="412">
        <f ca="1">INDIRECT("'RUNSTATS_VMTAQ'!J111")</f>
        <v>286271.49423700001</v>
      </c>
      <c r="K134" s="419">
        <f t="shared" ca="1" si="50"/>
        <v>26.192166445422714</v>
      </c>
      <c r="L134" s="412">
        <f ca="1">INDIRECT("'RUNSTATS_VMTAQ'!N111")</f>
        <v>204727.34061499999</v>
      </c>
      <c r="M134" s="419">
        <f t="shared" ca="1" si="51"/>
        <v>27.83180059984219</v>
      </c>
      <c r="N134" s="412">
        <f ca="1">INDIRECT("'RUNSTATS_VMTAQ'!I111")</f>
        <v>9303.8865590000005</v>
      </c>
      <c r="O134" s="50">
        <f ca="1">INDIRECT("'RUNSTATS_VMTAQ'!M111")</f>
        <v>15391.123666</v>
      </c>
      <c r="P134" s="50">
        <f ca="1">INDIRECT("'RUNSTATS_VMTAQ'!K111")</f>
        <v>10929.660776000001</v>
      </c>
      <c r="Q134" s="50">
        <f ca="1">INDIRECT("'RUNSTATS_VMTAQ'!O111")</f>
        <v>7355.8783910000002</v>
      </c>
      <c r="R134" s="413">
        <f ca="1">+N134+O134+P134+Q134</f>
        <v>42980.549391999994</v>
      </c>
      <c r="T134" s="2"/>
      <c r="U134" s="5"/>
      <c r="V134" s="2"/>
    </row>
    <row r="135" spans="1:28" ht="13.5" thickBot="1" x14ac:dyDescent="0.25">
      <c r="A135" s="113" t="str">
        <f ca="1">INDIRECT("'RUNSTATS_VMTAQ'!B112")</f>
        <v>179HO</v>
      </c>
      <c r="B135" s="123" t="s">
        <v>21</v>
      </c>
      <c r="C135" s="411">
        <f ca="1">INDIRECT("'RUNSTATS_VMTAQ'!E112")</f>
        <v>0</v>
      </c>
      <c r="D135" s="420">
        <f t="shared" ca="1" si="46"/>
        <v>0</v>
      </c>
      <c r="E135" s="421">
        <f t="shared" ca="1" si="47"/>
        <v>0</v>
      </c>
      <c r="F135" s="420">
        <f ca="1">INDIRECT("'RUNSTATS_VMTAQ'!H112")</f>
        <v>0</v>
      </c>
      <c r="G135" s="421">
        <f t="shared" ca="1" si="48"/>
        <v>0</v>
      </c>
      <c r="H135" s="420">
        <f ca="1">INDIRECT("'RUNSTATS_VMTAQ'!L112")</f>
        <v>0</v>
      </c>
      <c r="I135" s="421">
        <f t="shared" ca="1" si="49"/>
        <v>0</v>
      </c>
      <c r="J135" s="420">
        <f ca="1">INDIRECT("'RUNSTATS_VMTAQ'!J112")</f>
        <v>0</v>
      </c>
      <c r="K135" s="421">
        <f t="shared" ca="1" si="50"/>
        <v>0</v>
      </c>
      <c r="L135" s="420">
        <f ca="1">INDIRECT("'RUNSTATS_VMTAQ'!N112")</f>
        <v>0</v>
      </c>
      <c r="M135" s="422">
        <f t="shared" ca="1" si="51"/>
        <v>0</v>
      </c>
      <c r="N135" s="423">
        <f ca="1">INDIRECT("'RUNSTATS_VMTAQ'!I112")</f>
        <v>0</v>
      </c>
      <c r="O135" s="424">
        <f ca="1">INDIRECT("'RUNSTATS_VMTAQ'!M112")</f>
        <v>0</v>
      </c>
      <c r="P135" s="424">
        <f ca="1">INDIRECT("'RUNSTATS_VMTAQ'!K112")</f>
        <v>0</v>
      </c>
      <c r="Q135" s="424">
        <f ca="1">INDIRECT("'RUNSTATS_VMTAQ'!O112")</f>
        <v>0</v>
      </c>
      <c r="R135" s="425">
        <f t="shared" ca="1" si="53"/>
        <v>0</v>
      </c>
      <c r="T135" s="2"/>
      <c r="U135" s="2"/>
      <c r="V135" s="2"/>
    </row>
    <row r="136" spans="1:28" x14ac:dyDescent="0.2">
      <c r="A136" s="21"/>
      <c r="B136" s="126" t="s">
        <v>41</v>
      </c>
      <c r="C136" s="407">
        <f ca="1">SUM(C123:C128)</f>
        <v>226.73474099999999</v>
      </c>
      <c r="D136" s="408">
        <f ca="1">SUM(D123:D128)</f>
        <v>2385753.0965489997</v>
      </c>
      <c r="E136" s="407">
        <f t="shared" ca="1" si="47"/>
        <v>38.534190856773954</v>
      </c>
      <c r="F136" s="408">
        <f ca="1">SUM(F123:F128)</f>
        <v>572424.31072900002</v>
      </c>
      <c r="G136" s="407">
        <f t="shared" ca="1" si="48"/>
        <v>38.943471215567399</v>
      </c>
      <c r="H136" s="408">
        <f ca="1">SUM(H123:H128)</f>
        <v>766665.24418599997</v>
      </c>
      <c r="I136" s="407">
        <f t="shared" ca="1" si="49"/>
        <v>38.025745631570956</v>
      </c>
      <c r="J136" s="408">
        <f ca="1">SUM(J123:J128)</f>
        <v>611316.54084299994</v>
      </c>
      <c r="K136" s="407">
        <f t="shared" ca="1" si="50"/>
        <v>36.953815952532636</v>
      </c>
      <c r="L136" s="408">
        <f ca="1">SUM(L123:L128)</f>
        <v>435347.00079099997</v>
      </c>
      <c r="M136" s="407">
        <f t="shared" ca="1" si="51"/>
        <v>41.424852432052724</v>
      </c>
      <c r="N136" s="408">
        <f ca="1">SUM(N123:N128)</f>
        <v>14698.851768</v>
      </c>
      <c r="O136" s="409">
        <f ca="1">SUM(O123:O128)</f>
        <v>20161.741247999998</v>
      </c>
      <c r="P136" s="409">
        <f ca="1">SUM(P123:P128)</f>
        <v>16542.717581000001</v>
      </c>
      <c r="Q136" s="409">
        <f ca="1">SUM(Q123:Q128)</f>
        <v>10509.319291</v>
      </c>
      <c r="R136" s="410">
        <f ca="1">SUM(R123:R128)</f>
        <v>61912.629888000003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4">
        <f ca="1">SUM(C129:C135)</f>
        <v>164.83827200000002</v>
      </c>
      <c r="D137" s="415">
        <f ca="1">SUM(D129:D135)</f>
        <v>3205224.4087200002</v>
      </c>
      <c r="E137" s="414">
        <f t="shared" ca="1" si="47"/>
        <v>31.884752564970725</v>
      </c>
      <c r="F137" s="415">
        <f ca="1">SUM(F129:F135)</f>
        <v>723751.00036800001</v>
      </c>
      <c r="G137" s="414">
        <f t="shared" ca="1" si="48"/>
        <v>31.576294663427401</v>
      </c>
      <c r="H137" s="415">
        <f ca="1">SUM(H129:H135)</f>
        <v>1093972.408516</v>
      </c>
      <c r="I137" s="414">
        <f t="shared" ca="1" si="49"/>
        <v>31.946449069202135</v>
      </c>
      <c r="J137" s="415">
        <f ca="1">SUM(J129:J135)</f>
        <v>805242.85822800011</v>
      </c>
      <c r="K137" s="414">
        <f t="shared" ca="1" si="50"/>
        <v>29.457768212289935</v>
      </c>
      <c r="L137" s="415">
        <f ca="1">SUM(L129:L135)</f>
        <v>582258.14160800003</v>
      </c>
      <c r="M137" s="414">
        <f t="shared" ca="1" si="51"/>
        <v>36.334019619337191</v>
      </c>
      <c r="N137" s="415">
        <f ca="1">SUM(N129:N135)</f>
        <v>22920.707071000001</v>
      </c>
      <c r="O137" s="416">
        <f ca="1">SUM(O129:O135)</f>
        <v>34243.943862</v>
      </c>
      <c r="P137" s="416">
        <f ca="1">SUM(P129:P135)</f>
        <v>27335.501197000001</v>
      </c>
      <c r="Q137" s="416">
        <f ca="1">SUM(Q129:Q135)</f>
        <v>16025.150746000001</v>
      </c>
      <c r="R137" s="417">
        <f ca="1">SUM(R129:R135)</f>
        <v>100525.302876</v>
      </c>
    </row>
    <row r="138" spans="1:28" ht="13.5" thickBot="1" x14ac:dyDescent="0.25">
      <c r="A138" s="21"/>
      <c r="B138" s="128" t="s">
        <v>42</v>
      </c>
      <c r="C138" s="426">
        <f ca="1">+C137+C136</f>
        <v>391.573013</v>
      </c>
      <c r="D138" s="427">
        <f ca="1">+D137+D136</f>
        <v>5590977.5052690003</v>
      </c>
      <c r="E138" s="426">
        <f t="shared" ca="1" si="47"/>
        <v>34.419161892388296</v>
      </c>
      <c r="F138" s="427">
        <f ca="1">+F137+F136</f>
        <v>1296175.311097</v>
      </c>
      <c r="G138" s="426">
        <f t="shared" ca="1" si="48"/>
        <v>34.454824859702015</v>
      </c>
      <c r="H138" s="427">
        <f ca="1">+H137+H136</f>
        <v>1860637.652702</v>
      </c>
      <c r="I138" s="426">
        <f t="shared" ca="1" si="49"/>
        <v>34.199324003366087</v>
      </c>
      <c r="J138" s="427">
        <f ca="1">+J137+J136</f>
        <v>1416559.3990710001</v>
      </c>
      <c r="K138" s="426">
        <f t="shared" ca="1" si="50"/>
        <v>32.283885684558498</v>
      </c>
      <c r="L138" s="427">
        <f ca="1">+L137+L136</f>
        <v>1017605.142399</v>
      </c>
      <c r="M138" s="426">
        <f t="shared" ca="1" si="51"/>
        <v>38.350309653067825</v>
      </c>
      <c r="N138" s="298">
        <f ca="1">+N137+N136</f>
        <v>37619.558839000005</v>
      </c>
      <c r="O138" s="298">
        <f ca="1">+O137+O136</f>
        <v>54405.685109999999</v>
      </c>
      <c r="P138" s="298">
        <f ca="1">+P137+P136</f>
        <v>43878.218778000002</v>
      </c>
      <c r="Q138" s="298">
        <f ca="1">+Q137+Q136</f>
        <v>26534.470036999999</v>
      </c>
      <c r="R138" s="428">
        <f ca="1">+R137+R136</f>
        <v>162437.932764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str">
        <f ca="1">INDIRECT("'RUNSTATS_VMTAQ'!B139")</f>
        <v>91IR</v>
      </c>
      <c r="B143" s="122" t="s">
        <v>82</v>
      </c>
      <c r="C143" s="405">
        <f ca="1">INDIRECT("'RUNSTATS_VMTAQ'!E139")</f>
        <v>24.883838999999998</v>
      </c>
      <c r="D143" s="406">
        <f t="shared" ref="D143:D155" ca="1" si="54">+F143+J143+H143+L143</f>
        <v>1107308.883809</v>
      </c>
      <c r="E143" s="407">
        <f t="shared" ref="E143:E158" ca="1" si="55">IF(R143&gt;0,D143/(R143),0)</f>
        <v>61.211351188210209</v>
      </c>
      <c r="F143" s="406">
        <f ca="1">INDIRECT("'RUNSTATS_VMTAQ'!H139")</f>
        <v>284808.74322499998</v>
      </c>
      <c r="G143" s="407">
        <f t="shared" ref="G143:G158" ca="1" si="56">IF(N143&gt;0,F143/(N143),0)</f>
        <v>59.47923462275174</v>
      </c>
      <c r="H143" s="406">
        <f ca="1">INDIRECT("'RUNSTATS_VMTAQ'!L139")</f>
        <v>342931.23475100001</v>
      </c>
      <c r="I143" s="407">
        <f t="shared" ref="I143:I158" ca="1" si="57">IF(O143&gt;0,H143/(O143),0)</f>
        <v>63.682504235569979</v>
      </c>
      <c r="J143" s="406">
        <f ca="1">INDIRECT("'RUNSTATS_VMTAQ'!J139")</f>
        <v>281975.32820500003</v>
      </c>
      <c r="K143" s="407">
        <f t="shared" ref="K143:K158" ca="1" si="58">IF(P143&gt;0,J143/(P143),0)</f>
        <v>58.499376039815218</v>
      </c>
      <c r="L143" s="406">
        <f ca="1">INDIRECT("'RUNSTATS_VMTAQ'!N139")</f>
        <v>197593.577628</v>
      </c>
      <c r="M143" s="407">
        <f t="shared" ref="M143:M158" ca="1" si="59">IF(Q143&gt;0,L143/(Q143),0)</f>
        <v>63.814031073368312</v>
      </c>
      <c r="N143" s="408">
        <f ca="1">INDIRECT("'RUNSTATS_VMTAQ'!I139")</f>
        <v>4788.3726989999996</v>
      </c>
      <c r="O143" s="409">
        <f ca="1">INDIRECT("'RUNSTATS_VMTAQ'!M139")</f>
        <v>5385.0149090000004</v>
      </c>
      <c r="P143" s="409">
        <f ca="1">INDIRECT("'RUNSTATS_VMTAQ'!K139")</f>
        <v>4820.1424919999999</v>
      </c>
      <c r="Q143" s="409">
        <f ca="1">INDIRECT("'RUNSTATS_VMTAQ'!O139")</f>
        <v>3096.3970509999999</v>
      </c>
      <c r="R143" s="410">
        <f t="shared" ref="R143:R148" ca="1" si="60">+N143+O143+P143+Q143</f>
        <v>18089.927151</v>
      </c>
    </row>
    <row r="144" spans="1:28" x14ac:dyDescent="0.2">
      <c r="A144" s="113" t="str">
        <f ca="1">INDIRECT("'RUNSTATS_VMTAQ'!B140")</f>
        <v>91PR</v>
      </c>
      <c r="B144" s="123" t="s">
        <v>83</v>
      </c>
      <c r="C144" s="411">
        <f ca="1">INDIRECT("'RUNSTATS_VMTAQ'!E140")</f>
        <v>6.1725510000000003</v>
      </c>
      <c r="D144" s="412">
        <f t="shared" ca="1" si="54"/>
        <v>126537.018113</v>
      </c>
      <c r="E144" s="411">
        <f t="shared" ca="1" si="55"/>
        <v>38.902099368030434</v>
      </c>
      <c r="F144" s="412">
        <f ca="1">INDIRECT("'RUNSTATS_VMTAQ'!H140")</f>
        <v>32918.314103999997</v>
      </c>
      <c r="G144" s="411">
        <f t="shared" ca="1" si="56"/>
        <v>32.585525625458089</v>
      </c>
      <c r="H144" s="412">
        <f ca="1">INDIRECT("'RUNSTATS_VMTAQ'!L140")</f>
        <v>41695.761487000003</v>
      </c>
      <c r="I144" s="411">
        <f t="shared" ca="1" si="57"/>
        <v>52.085138291192813</v>
      </c>
      <c r="J144" s="412">
        <f ca="1">INDIRECT("'RUNSTATS_VMTAQ'!J140")</f>
        <v>33375.180673000003</v>
      </c>
      <c r="K144" s="411">
        <f t="shared" ca="1" si="58"/>
        <v>29.816051141200347</v>
      </c>
      <c r="L144" s="412">
        <f ca="1">INDIRECT("'RUNSTATS_VMTAQ'!N140")</f>
        <v>18547.761848999999</v>
      </c>
      <c r="M144" s="411">
        <f t="shared" ca="1" si="59"/>
        <v>57.496239095371052</v>
      </c>
      <c r="N144" s="412">
        <f ca="1">INDIRECT("'RUNSTATS_VMTAQ'!I140")</f>
        <v>1010.21277</v>
      </c>
      <c r="O144" s="50">
        <f ca="1">INDIRECT("'RUNSTATS_VMTAQ'!M140")</f>
        <v>800.53087800000003</v>
      </c>
      <c r="P144" s="50">
        <f ca="1">INDIRECT("'RUNSTATS_VMTAQ'!K140")</f>
        <v>1119.3695809999999</v>
      </c>
      <c r="Q144" s="50">
        <f ca="1">INDIRECT("'RUNSTATS_VMTAQ'!O140")</f>
        <v>322.59087099999999</v>
      </c>
      <c r="R144" s="413">
        <f t="shared" ca="1" si="60"/>
        <v>3252.7040999999999</v>
      </c>
    </row>
    <row r="145" spans="1:18" x14ac:dyDescent="0.2">
      <c r="A145" s="113" t="str">
        <f ca="1">INDIRECT("'RUNSTATS_VMTAQ'!B141")</f>
        <v>91MR</v>
      </c>
      <c r="B145" s="123" t="s">
        <v>84</v>
      </c>
      <c r="C145" s="411">
        <f ca="1">INDIRECT("'RUNSTATS_VMTAQ'!E141")</f>
        <v>18.846917999999999</v>
      </c>
      <c r="D145" s="412">
        <f t="shared" ca="1" si="54"/>
        <v>351878.42026500002</v>
      </c>
      <c r="E145" s="411">
        <f t="shared" ca="1" si="55"/>
        <v>30.197018961465623</v>
      </c>
      <c r="F145" s="412">
        <f ca="1">INDIRECT("'RUNSTATS_VMTAQ'!H141")</f>
        <v>80030.880344999998</v>
      </c>
      <c r="G145" s="411">
        <f t="shared" ca="1" si="56"/>
        <v>28.695753810520674</v>
      </c>
      <c r="H145" s="412">
        <f ca="1">INDIRECT("'RUNSTATS_VMTAQ'!L141")</f>
        <v>115896.11889300001</v>
      </c>
      <c r="I145" s="411">
        <f t="shared" ca="1" si="57"/>
        <v>30.416449671142608</v>
      </c>
      <c r="J145" s="412">
        <f ca="1">INDIRECT("'RUNSTATS_VMTAQ'!J141")</f>
        <v>85347.484641000003</v>
      </c>
      <c r="K145" s="411">
        <f t="shared" ca="1" si="58"/>
        <v>25.588272486377683</v>
      </c>
      <c r="L145" s="412">
        <f ca="1">INDIRECT("'RUNSTATS_VMTAQ'!N141")</f>
        <v>70603.936386000001</v>
      </c>
      <c r="M145" s="411">
        <f t="shared" ca="1" si="59"/>
        <v>41.094580471074707</v>
      </c>
      <c r="N145" s="412">
        <f ca="1">INDIRECT("'RUNSTATS_VMTAQ'!I141")</f>
        <v>2788.9450430000002</v>
      </c>
      <c r="O145" s="50">
        <f ca="1">INDIRECT("'RUNSTATS_VMTAQ'!M141")</f>
        <v>3810.3105439999999</v>
      </c>
      <c r="P145" s="50">
        <f ca="1">INDIRECT("'RUNSTATS_VMTAQ'!K141")</f>
        <v>3335.414092</v>
      </c>
      <c r="Q145" s="50">
        <f ca="1">INDIRECT("'RUNSTATS_VMTAQ'!O141")</f>
        <v>1718.083883</v>
      </c>
      <c r="R145" s="413">
        <f t="shared" ca="1" si="60"/>
        <v>11652.753561999998</v>
      </c>
    </row>
    <row r="146" spans="1:18" x14ac:dyDescent="0.2">
      <c r="A146" s="113" t="str">
        <f ca="1">INDIRECT("'RUNSTATS_VMTAQ'!B142")</f>
        <v>91CM</v>
      </c>
      <c r="B146" s="123" t="s">
        <v>85</v>
      </c>
      <c r="C146" s="411">
        <f ca="1">INDIRECT("'RUNSTATS_VMTAQ'!E142")</f>
        <v>45.808861</v>
      </c>
      <c r="D146" s="412">
        <f t="shared" ca="1" si="54"/>
        <v>346012.09395800001</v>
      </c>
      <c r="E146" s="411">
        <f t="shared" ca="1" si="55"/>
        <v>37.760614005436707</v>
      </c>
      <c r="F146" s="412">
        <f ca="1">INDIRECT("'RUNSTATS_VMTAQ'!H142")</f>
        <v>83614.892634999997</v>
      </c>
      <c r="G146" s="411">
        <f t="shared" ca="1" si="56"/>
        <v>35.993408385192559</v>
      </c>
      <c r="H146" s="412">
        <f ca="1">INDIRECT("'RUNSTATS_VMTAQ'!L142")</f>
        <v>113802.377871</v>
      </c>
      <c r="I146" s="411">
        <f t="shared" ca="1" si="57"/>
        <v>39.739508783302689</v>
      </c>
      <c r="J146" s="412">
        <f ca="1">INDIRECT("'RUNSTATS_VMTAQ'!J142")</f>
        <v>86405.211767000001</v>
      </c>
      <c r="K146" s="411">
        <f t="shared" ca="1" si="58"/>
        <v>32.639934882890763</v>
      </c>
      <c r="L146" s="412">
        <f ca="1">INDIRECT("'RUNSTATS_VMTAQ'!N142")</f>
        <v>62189.611685000003</v>
      </c>
      <c r="M146" s="411">
        <f t="shared" ca="1" si="59"/>
        <v>46.783267942268616</v>
      </c>
      <c r="N146" s="412">
        <f ca="1">INDIRECT("'RUNSTATS_VMTAQ'!I142")</f>
        <v>2323.0612599999999</v>
      </c>
      <c r="O146" s="50">
        <f ca="1">INDIRECT("'RUNSTATS_VMTAQ'!M142")</f>
        <v>2863.708721</v>
      </c>
      <c r="P146" s="50">
        <f ca="1">INDIRECT("'RUNSTATS_VMTAQ'!K142")</f>
        <v>2647.2237789999999</v>
      </c>
      <c r="Q146" s="50">
        <f ca="1">INDIRECT("'RUNSTATS_VMTAQ'!O142")</f>
        <v>1329.313116</v>
      </c>
      <c r="R146" s="413">
        <f t="shared" ca="1" si="60"/>
        <v>9163.3068759999987</v>
      </c>
    </row>
    <row r="147" spans="1:18" x14ac:dyDescent="0.2">
      <c r="A147" s="113" t="str">
        <f ca="1">INDIRECT("'RUNSTATS_VMTAQ'!B143")</f>
        <v>91CR</v>
      </c>
      <c r="B147" s="123" t="s">
        <v>86</v>
      </c>
      <c r="C147" s="411">
        <f ca="1">INDIRECT("'RUNSTATS_VMTAQ'!E143")</f>
        <v>9.3947970000000005</v>
      </c>
      <c r="D147" s="412">
        <f t="shared" ca="1" si="54"/>
        <v>44184.014211000002</v>
      </c>
      <c r="E147" s="411">
        <f t="shared" ca="1" si="55"/>
        <v>14.960079791576524</v>
      </c>
      <c r="F147" s="412">
        <f ca="1">INDIRECT("'RUNSTATS_VMTAQ'!H143")</f>
        <v>10193.690074</v>
      </c>
      <c r="G147" s="411">
        <f t="shared" ca="1" si="56"/>
        <v>13.124335012670564</v>
      </c>
      <c r="H147" s="412">
        <f ca="1">INDIRECT("'RUNSTATS_VMTAQ'!L143")</f>
        <v>14885.616603</v>
      </c>
      <c r="I147" s="411">
        <f t="shared" ca="1" si="57"/>
        <v>15.86636004507433</v>
      </c>
      <c r="J147" s="412">
        <f ca="1">INDIRECT("'RUNSTATS_VMTAQ'!J143")</f>
        <v>10770.079089000001</v>
      </c>
      <c r="K147" s="411">
        <f t="shared" ca="1" si="58"/>
        <v>11.617374750993056</v>
      </c>
      <c r="L147" s="412">
        <f ca="1">INDIRECT("'RUNSTATS_VMTAQ'!N143")</f>
        <v>8334.6284450000003</v>
      </c>
      <c r="M147" s="411">
        <f t="shared" ca="1" si="59"/>
        <v>26.755922770187833</v>
      </c>
      <c r="N147" s="412">
        <f ca="1">INDIRECT("'RUNSTATS_VMTAQ'!I143")</f>
        <v>776.70145300000001</v>
      </c>
      <c r="O147" s="50">
        <f ca="1">INDIRECT("'RUNSTATS_VMTAQ'!M143")</f>
        <v>938.18724399999996</v>
      </c>
      <c r="P147" s="50">
        <f ca="1">INDIRECT("'RUNSTATS_VMTAQ'!K143")</f>
        <v>927.06651199999999</v>
      </c>
      <c r="Q147" s="50">
        <f ca="1">INDIRECT("'RUNSTATS_VMTAQ'!O143")</f>
        <v>311.50592399999999</v>
      </c>
      <c r="R147" s="413">
        <f t="shared" ca="1" si="60"/>
        <v>2953.4611329999998</v>
      </c>
    </row>
    <row r="148" spans="1:18" ht="13.5" thickBot="1" x14ac:dyDescent="0.25">
      <c r="A148" s="21"/>
      <c r="B148" s="125" t="s">
        <v>154</v>
      </c>
      <c r="C148" s="411"/>
      <c r="D148" s="412">
        <f ca="1">+F148+J148+H148+L148</f>
        <v>549047.90005900001</v>
      </c>
      <c r="E148" s="414">
        <f t="shared" ca="1" si="55"/>
        <v>26.832531970115742</v>
      </c>
      <c r="F148" s="412">
        <f ca="1">INDIRECT("'RUNSTATS_VMTAQ'!H144")</f>
        <v>117988.887632</v>
      </c>
      <c r="G148" s="414">
        <f t="shared" ca="1" si="56"/>
        <v>26.976124652612931</v>
      </c>
      <c r="H148" s="412">
        <f ca="1">INDIRECT("'RUNSTATS_VMTAQ'!L144")</f>
        <v>199381.11447199999</v>
      </c>
      <c r="I148" s="414">
        <f t="shared" ca="1" si="57"/>
        <v>26.657809359119671</v>
      </c>
      <c r="J148" s="412">
        <f ca="1">INDIRECT("'RUNSTATS_VMTAQ'!J144")</f>
        <v>130908.47271</v>
      </c>
      <c r="K148" s="414">
        <f t="shared" ca="1" si="58"/>
        <v>26.366583198441258</v>
      </c>
      <c r="L148" s="412">
        <f ca="1">INDIRECT("'RUNSTATS_VMTAQ'!N144")</f>
        <v>100769.42524500001</v>
      </c>
      <c r="M148" s="414">
        <f t="shared" ca="1" si="59"/>
        <v>27.653654617108913</v>
      </c>
      <c r="N148" s="412">
        <f ca="1">INDIRECT("'RUNSTATS_VMTAQ'!I144")</f>
        <v>4373.826454</v>
      </c>
      <c r="O148" s="50">
        <f ca="1">INDIRECT("'RUNSTATS_VMTAQ'!M144")</f>
        <v>7479.2760269999999</v>
      </c>
      <c r="P148" s="50">
        <f ca="1">INDIRECT("'RUNSTATS_VMTAQ'!K144")</f>
        <v>4964.9388289999997</v>
      </c>
      <c r="Q148" s="50">
        <f ca="1">INDIRECT("'RUNSTATS_VMTAQ'!O144")</f>
        <v>3643.9822020000001</v>
      </c>
      <c r="R148" s="417">
        <f t="shared" ca="1" si="60"/>
        <v>20462.023512</v>
      </c>
    </row>
    <row r="149" spans="1:18" x14ac:dyDescent="0.2">
      <c r="A149" s="113" t="str">
        <f ca="1">INDIRECT("'RUNSTATS_VMTAQ'!B132")</f>
        <v>91IU</v>
      </c>
      <c r="B149" s="126" t="s">
        <v>77</v>
      </c>
      <c r="C149" s="407">
        <f ca="1">INDIRECT("'RUNSTATS_VMTAQ'!E132")</f>
        <v>18.493635000000001</v>
      </c>
      <c r="D149" s="408">
        <f t="shared" ca="1" si="54"/>
        <v>960937.12994999997</v>
      </c>
      <c r="E149" s="407">
        <f t="shared" ca="1" si="55"/>
        <v>58.84623298689101</v>
      </c>
      <c r="F149" s="408">
        <f ca="1">INDIRECT("'RUNSTATS_VMTAQ'!H132")</f>
        <v>243663.46098800001</v>
      </c>
      <c r="G149" s="407">
        <f t="shared" ca="1" si="56"/>
        <v>57.573569269496538</v>
      </c>
      <c r="H149" s="408">
        <f ca="1">INDIRECT("'RUNSTATS_VMTAQ'!L132")</f>
        <v>292906.14682199998</v>
      </c>
      <c r="I149" s="407">
        <f t="shared" ca="1" si="57"/>
        <v>60.531167626235167</v>
      </c>
      <c r="J149" s="408">
        <f ca="1">INDIRECT("'RUNSTATS_VMTAQ'!J132")</f>
        <v>244913.467217</v>
      </c>
      <c r="K149" s="407">
        <f t="shared" ca="1" si="58"/>
        <v>56.96801770209602</v>
      </c>
      <c r="L149" s="408">
        <f ca="1">INDIRECT("'RUNSTATS_VMTAQ'!N132")</f>
        <v>179454.05492299999</v>
      </c>
      <c r="M149" s="407">
        <f t="shared" ca="1" si="59"/>
        <v>60.639739227574729</v>
      </c>
      <c r="N149" s="408">
        <f ca="1">INDIRECT("'RUNSTATS_VMTAQ'!I132")</f>
        <v>4232.2104410000002</v>
      </c>
      <c r="O149" s="409">
        <f ca="1">INDIRECT("'RUNSTATS_VMTAQ'!M132")</f>
        <v>4838.931055</v>
      </c>
      <c r="P149" s="409">
        <f ca="1">INDIRECT("'RUNSTATS_VMTAQ'!K132")</f>
        <v>4299.1397120000001</v>
      </c>
      <c r="Q149" s="409">
        <f ca="1">INDIRECT("'RUNSTATS_VMTAQ'!O132")</f>
        <v>2959.347405</v>
      </c>
      <c r="R149" s="410">
        <f t="shared" ref="R149:R155" ca="1" si="61">+N149+O149+P149+Q149</f>
        <v>16329.628613000001</v>
      </c>
    </row>
    <row r="150" spans="1:18" x14ac:dyDescent="0.2">
      <c r="A150" s="113" t="str">
        <f ca="1">INDIRECT("'RUNSTATS_VMTAQ'!B133")</f>
        <v>91FU</v>
      </c>
      <c r="B150" s="123" t="s">
        <v>78</v>
      </c>
      <c r="C150" s="411">
        <f ca="1">INDIRECT("'RUNSTATS_VMTAQ'!E133")</f>
        <v>3.1399689999999998</v>
      </c>
      <c r="D150" s="412">
        <f t="shared" ca="1" si="54"/>
        <v>85087.162361999988</v>
      </c>
      <c r="E150" s="411">
        <f t="shared" ca="1" si="55"/>
        <v>45.399335732798207</v>
      </c>
      <c r="F150" s="412">
        <f ca="1">INDIRECT("'RUNSTATS_VMTAQ'!H133")</f>
        <v>19448.163057999998</v>
      </c>
      <c r="G150" s="411">
        <f t="shared" ca="1" si="56"/>
        <v>45.435177799421915</v>
      </c>
      <c r="H150" s="412">
        <f ca="1">INDIRECT("'RUNSTATS_VMTAQ'!L133")</f>
        <v>30261.886556000001</v>
      </c>
      <c r="I150" s="411">
        <f t="shared" ca="1" si="57"/>
        <v>45.689698995898596</v>
      </c>
      <c r="J150" s="412">
        <f ca="1">INDIRECT("'RUNSTATS_VMTAQ'!J133")</f>
        <v>21728.300606000001</v>
      </c>
      <c r="K150" s="411">
        <f t="shared" ca="1" si="58"/>
        <v>45.019534020082375</v>
      </c>
      <c r="L150" s="412">
        <f ca="1">INDIRECT("'RUNSTATS_VMTAQ'!N133")</f>
        <v>13648.812142000001</v>
      </c>
      <c r="M150" s="411">
        <f t="shared" ca="1" si="59"/>
        <v>45.318480702141514</v>
      </c>
      <c r="N150" s="412">
        <f ca="1">INDIRECT("'RUNSTATS_VMTAQ'!I133")</f>
        <v>428.04197099999999</v>
      </c>
      <c r="O150" s="50">
        <f ca="1">INDIRECT("'RUNSTATS_VMTAQ'!M133")</f>
        <v>662.33499500000005</v>
      </c>
      <c r="P150" s="50">
        <f ca="1">INDIRECT("'RUNSTATS_VMTAQ'!K133")</f>
        <v>482.641615</v>
      </c>
      <c r="Q150" s="50">
        <f ca="1">INDIRECT("'RUNSTATS_VMTAQ'!O133")</f>
        <v>301.17541299999999</v>
      </c>
      <c r="R150" s="413">
        <f t="shared" ca="1" si="61"/>
        <v>1874.193994</v>
      </c>
    </row>
    <row r="151" spans="1:18" x14ac:dyDescent="0.2">
      <c r="A151" s="113" t="str">
        <f ca="1">INDIRECT("'RUNSTATS_VMTAQ'!B134")</f>
        <v>91PU</v>
      </c>
      <c r="B151" s="123" t="s">
        <v>79</v>
      </c>
      <c r="C151" s="411">
        <f ca="1">INDIRECT("'RUNSTATS_VMTAQ'!E134")</f>
        <v>53.345950999999999</v>
      </c>
      <c r="D151" s="412">
        <f t="shared" ca="1" si="54"/>
        <v>1032507.38354</v>
      </c>
      <c r="E151" s="411">
        <f t="shared" ca="1" si="55"/>
        <v>29.924766127306015</v>
      </c>
      <c r="F151" s="412">
        <f ca="1">INDIRECT("'RUNSTATS_VMTAQ'!H134")</f>
        <v>227518.70301500001</v>
      </c>
      <c r="G151" s="411">
        <f t="shared" ca="1" si="56"/>
        <v>27.93574915261744</v>
      </c>
      <c r="H151" s="412">
        <f ca="1">INDIRECT("'RUNSTATS_VMTAQ'!L134")</f>
        <v>353803.17861800001</v>
      </c>
      <c r="I151" s="411">
        <f t="shared" ca="1" si="57"/>
        <v>31.165686794271782</v>
      </c>
      <c r="J151" s="412">
        <f ca="1">INDIRECT("'RUNSTATS_VMTAQ'!J134")</f>
        <v>244128.544918</v>
      </c>
      <c r="K151" s="411">
        <f t="shared" ca="1" si="58"/>
        <v>25.252324805556349</v>
      </c>
      <c r="L151" s="412">
        <f ca="1">INDIRECT("'RUNSTATS_VMTAQ'!N134")</f>
        <v>207056.956989</v>
      </c>
      <c r="M151" s="411">
        <f t="shared" ca="1" si="59"/>
        <v>38.780621910588103</v>
      </c>
      <c r="N151" s="412">
        <f ca="1">INDIRECT("'RUNSTATS_VMTAQ'!I134")</f>
        <v>8144.3566010000004</v>
      </c>
      <c r="O151" s="50">
        <f ca="1">INDIRECT("'RUNSTATS_VMTAQ'!M134")</f>
        <v>11352.33056</v>
      </c>
      <c r="P151" s="50">
        <f ca="1">INDIRECT("'RUNSTATS_VMTAQ'!K134")</f>
        <v>9667.5671170000005</v>
      </c>
      <c r="Q151" s="50">
        <f ca="1">INDIRECT("'RUNSTATS_VMTAQ'!O134")</f>
        <v>5339.1860880000004</v>
      </c>
      <c r="R151" s="413">
        <f t="shared" ca="1" si="61"/>
        <v>34503.440366000003</v>
      </c>
    </row>
    <row r="152" spans="1:18" x14ac:dyDescent="0.2">
      <c r="A152" s="113" t="str">
        <f ca="1">INDIRECT("'RUNSTATS_VMTAQ'!B135")</f>
        <v>91MU</v>
      </c>
      <c r="B152" s="123" t="s">
        <v>80</v>
      </c>
      <c r="C152" s="411">
        <f ca="1">INDIRECT("'RUNSTATS_VMTAQ'!E135")</f>
        <v>82.393401999999995</v>
      </c>
      <c r="D152" s="412">
        <f t="shared" ca="1" si="54"/>
        <v>789533.36537200015</v>
      </c>
      <c r="E152" s="411">
        <f t="shared" ca="1" si="55"/>
        <v>27.971620654647278</v>
      </c>
      <c r="F152" s="412">
        <f ca="1">INDIRECT("'RUNSTATS_VMTAQ'!H135")</f>
        <v>173637.84251799999</v>
      </c>
      <c r="G152" s="411">
        <f t="shared" ca="1" si="56"/>
        <v>26.860741486715337</v>
      </c>
      <c r="H152" s="412">
        <f ca="1">INDIRECT("'RUNSTATS_VMTAQ'!L135")</f>
        <v>272713.23218400002</v>
      </c>
      <c r="I152" s="411">
        <f t="shared" ca="1" si="57"/>
        <v>27.779328606450004</v>
      </c>
      <c r="J152" s="412">
        <f ca="1">INDIRECT("'RUNSTATS_VMTAQ'!J135")</f>
        <v>191603.55667200001</v>
      </c>
      <c r="K152" s="411">
        <f t="shared" ca="1" si="58"/>
        <v>24.712380291900249</v>
      </c>
      <c r="L152" s="412">
        <f ca="1">INDIRECT("'RUNSTATS_VMTAQ'!N135")</f>
        <v>151578.73399800001</v>
      </c>
      <c r="M152" s="411">
        <f t="shared" ca="1" si="59"/>
        <v>36.164354051191118</v>
      </c>
      <c r="N152" s="412">
        <f ca="1">INDIRECT("'RUNSTATS_VMTAQ'!I135")</f>
        <v>6464.3726459999998</v>
      </c>
      <c r="O152" s="50">
        <f ca="1">INDIRECT("'RUNSTATS_VMTAQ'!M135")</f>
        <v>9817.1282699999992</v>
      </c>
      <c r="P152" s="50">
        <f ca="1">INDIRECT("'RUNSTATS_VMTAQ'!K135")</f>
        <v>7753.3428350000004</v>
      </c>
      <c r="Q152" s="50">
        <f ca="1">INDIRECT("'RUNSTATS_VMTAQ'!O135")</f>
        <v>4191.38508</v>
      </c>
      <c r="R152" s="413">
        <f t="shared" ca="1" si="61"/>
        <v>28226.228831</v>
      </c>
    </row>
    <row r="153" spans="1:18" x14ac:dyDescent="0.2">
      <c r="A153" s="113" t="str">
        <f ca="1">INDIRECT("'RUNSTATS_VMTAQ'!B136")</f>
        <v>91CU</v>
      </c>
      <c r="B153" s="123" t="s">
        <v>81</v>
      </c>
      <c r="C153" s="411">
        <f ca="1">INDIRECT("'RUNSTATS_VMTAQ'!E136")</f>
        <v>66.105796999999995</v>
      </c>
      <c r="D153" s="412">
        <f t="shared" ca="1" si="54"/>
        <v>367980.99274100002</v>
      </c>
      <c r="E153" s="411">
        <f t="shared" ca="1" si="55"/>
        <v>22.730978727469733</v>
      </c>
      <c r="F153" s="412">
        <f ca="1">INDIRECT("'RUNSTATS_VMTAQ'!H136")</f>
        <v>81620.425099999993</v>
      </c>
      <c r="G153" s="411">
        <f t="shared" ca="1" si="56"/>
        <v>21.506655433846291</v>
      </c>
      <c r="H153" s="412">
        <f ca="1">INDIRECT("'RUNSTATS_VMTAQ'!L136")</f>
        <v>132143.280933</v>
      </c>
      <c r="I153" s="411">
        <f t="shared" ca="1" si="57"/>
        <v>22.349601791840296</v>
      </c>
      <c r="J153" s="412">
        <f ca="1">INDIRECT("'RUNSTATS_VMTAQ'!J136")</f>
        <v>90609.167625999995</v>
      </c>
      <c r="K153" s="411">
        <f t="shared" ca="1" si="58"/>
        <v>19.678673431832078</v>
      </c>
      <c r="L153" s="412">
        <f ca="1">INDIRECT("'RUNSTATS_VMTAQ'!N136")</f>
        <v>63608.119081999997</v>
      </c>
      <c r="M153" s="411">
        <f t="shared" ca="1" si="59"/>
        <v>33.898861031684845</v>
      </c>
      <c r="N153" s="412">
        <f ca="1">INDIRECT("'RUNSTATS_VMTAQ'!I136")</f>
        <v>3795.1240419999999</v>
      </c>
      <c r="O153" s="50">
        <f ca="1">INDIRECT("'RUNSTATS_VMTAQ'!M136")</f>
        <v>5912.5563920000004</v>
      </c>
      <c r="P153" s="50">
        <f ca="1">INDIRECT("'RUNSTATS_VMTAQ'!K136")</f>
        <v>4604.4347420000004</v>
      </c>
      <c r="Q153" s="50">
        <f ca="1">INDIRECT("'RUNSTATS_VMTAQ'!O136")</f>
        <v>1876.408739</v>
      </c>
      <c r="R153" s="413">
        <f t="shared" ca="1" si="61"/>
        <v>16188.523915</v>
      </c>
    </row>
    <row r="154" spans="1:18" x14ac:dyDescent="0.2">
      <c r="A154" s="21"/>
      <c r="B154" s="127" t="s">
        <v>155</v>
      </c>
      <c r="C154" s="419"/>
      <c r="D154" s="412">
        <f ca="1">+F154+J154+H154+L154</f>
        <v>779808.28217300004</v>
      </c>
      <c r="E154" s="419">
        <f t="shared" ca="1" si="55"/>
        <v>24.174820430593122</v>
      </c>
      <c r="F154" s="412">
        <f ca="1">INDIRECT("'RUNSTATS_VMTAQ'!H137")</f>
        <v>157196.42858599999</v>
      </c>
      <c r="G154" s="419">
        <f t="shared" ca="1" si="56"/>
        <v>24.092929833024584</v>
      </c>
      <c r="H154" s="412">
        <f ca="1">INDIRECT("'RUNSTATS_VMTAQ'!L137")</f>
        <v>297619.79443000001</v>
      </c>
      <c r="I154" s="419">
        <f t="shared" ca="1" si="57"/>
        <v>24.114408445882333</v>
      </c>
      <c r="J154" s="412">
        <f ca="1">INDIRECT("'RUNSTATS_VMTAQ'!J137")</f>
        <v>179879.95025600001</v>
      </c>
      <c r="K154" s="419">
        <f t="shared" ca="1" si="58"/>
        <v>23.789697531257247</v>
      </c>
      <c r="L154" s="412">
        <f ca="1">INDIRECT("'RUNSTATS_VMTAQ'!N137")</f>
        <v>145112.108901</v>
      </c>
      <c r="M154" s="419">
        <f t="shared" ca="1" si="59"/>
        <v>24.89394293567452</v>
      </c>
      <c r="N154" s="412">
        <f ca="1">INDIRECT("'RUNSTATS_VMTAQ'!I137")</f>
        <v>6524.5874899999999</v>
      </c>
      <c r="O154" s="50">
        <f ca="1">INDIRECT("'RUNSTATS_VMTAQ'!M137")</f>
        <v>12341.990271000001</v>
      </c>
      <c r="P154" s="50">
        <f ca="1">INDIRECT("'RUNSTATS_VMTAQ'!K137")</f>
        <v>7561.2541950000004</v>
      </c>
      <c r="Q154" s="50">
        <f ca="1">INDIRECT("'RUNSTATS_VMTAQ'!O137")</f>
        <v>5829.2135269999999</v>
      </c>
      <c r="R154" s="413">
        <f ca="1">+N154+O154+P154+Q154</f>
        <v>32257.045483000002</v>
      </c>
    </row>
    <row r="155" spans="1:18" ht="13.5" thickBot="1" x14ac:dyDescent="0.25">
      <c r="A155" s="113" t="str">
        <f ca="1">INDIRECT("'RUNSTATS_VMTAQ'!B138")</f>
        <v>91HO</v>
      </c>
      <c r="B155" s="123" t="s">
        <v>21</v>
      </c>
      <c r="C155" s="411">
        <f ca="1">INDIRECT("'RUNSTATS_VMTAQ'!E138")</f>
        <v>0</v>
      </c>
      <c r="D155" s="420">
        <f t="shared" ca="1" si="54"/>
        <v>0</v>
      </c>
      <c r="E155" s="421">
        <f t="shared" ca="1" si="55"/>
        <v>0</v>
      </c>
      <c r="F155" s="420">
        <f ca="1">INDIRECT("'RUNSTATS_VMTAQ'!H138")</f>
        <v>0</v>
      </c>
      <c r="G155" s="421">
        <f t="shared" ca="1" si="56"/>
        <v>0</v>
      </c>
      <c r="H155" s="420">
        <f ca="1">INDIRECT("'RUNSTATS_VMTAQ'!L138")</f>
        <v>0</v>
      </c>
      <c r="I155" s="421">
        <f t="shared" ca="1" si="57"/>
        <v>0</v>
      </c>
      <c r="J155" s="420">
        <f ca="1">INDIRECT("'RUNSTATS_VMTAQ'!J138")</f>
        <v>0</v>
      </c>
      <c r="K155" s="421">
        <f t="shared" ca="1" si="58"/>
        <v>0</v>
      </c>
      <c r="L155" s="420">
        <f ca="1">INDIRECT("'RUNSTATS_VMTAQ'!N138")</f>
        <v>0</v>
      </c>
      <c r="M155" s="422">
        <f t="shared" ca="1" si="59"/>
        <v>0</v>
      </c>
      <c r="N155" s="423">
        <f ca="1">INDIRECT("'RUNSTATS_VMTAQ'!I138")</f>
        <v>0</v>
      </c>
      <c r="O155" s="424">
        <f ca="1">INDIRECT("'RUNSTATS_VMTAQ'!M138")</f>
        <v>0</v>
      </c>
      <c r="P155" s="424">
        <f ca="1">INDIRECT("'RUNSTATS_VMTAQ'!K138")</f>
        <v>0</v>
      </c>
      <c r="Q155" s="424">
        <f ca="1">INDIRECT("'RUNSTATS_VMTAQ'!O138")</f>
        <v>0</v>
      </c>
      <c r="R155" s="425">
        <f t="shared" ca="1" si="61"/>
        <v>0</v>
      </c>
    </row>
    <row r="156" spans="1:18" x14ac:dyDescent="0.2">
      <c r="A156" s="21"/>
      <c r="B156" s="126" t="s">
        <v>41</v>
      </c>
      <c r="C156" s="407">
        <f ca="1">SUM(C143:C148)</f>
        <v>105.10696599999999</v>
      </c>
      <c r="D156" s="408">
        <f ca="1">SUM(D143:D148)</f>
        <v>2524968.3304150002</v>
      </c>
      <c r="E156" s="407">
        <f t="shared" ca="1" si="55"/>
        <v>38.505528724511215</v>
      </c>
      <c r="F156" s="408">
        <f ca="1">SUM(F143:F148)</f>
        <v>609555.40801499994</v>
      </c>
      <c r="G156" s="407">
        <f t="shared" ca="1" si="56"/>
        <v>37.952236219993857</v>
      </c>
      <c r="H156" s="408">
        <f ca="1">SUM(H143:H148)</f>
        <v>828592.22407700005</v>
      </c>
      <c r="I156" s="407">
        <f t="shared" ca="1" si="57"/>
        <v>38.943042773567676</v>
      </c>
      <c r="J156" s="408">
        <f ca="1">SUM(J143:J148)</f>
        <v>628781.75708500005</v>
      </c>
      <c r="K156" s="407">
        <f t="shared" ca="1" si="58"/>
        <v>35.296748401786488</v>
      </c>
      <c r="L156" s="408">
        <f ca="1">SUM(L143:L148)</f>
        <v>458038.941238</v>
      </c>
      <c r="M156" s="407">
        <f t="shared" ca="1" si="59"/>
        <v>43.949771713046275</v>
      </c>
      <c r="N156" s="408">
        <f ca="1">SUM(N143:N148)</f>
        <v>16061.119678999999</v>
      </c>
      <c r="O156" s="409">
        <f ca="1">SUM(O143:O148)</f>
        <v>21277.028323000002</v>
      </c>
      <c r="P156" s="409">
        <f ca="1">SUM(P143:P148)</f>
        <v>17814.155285000001</v>
      </c>
      <c r="Q156" s="409">
        <f ca="1">SUM(Q143:Q148)</f>
        <v>10421.873047000001</v>
      </c>
      <c r="R156" s="410">
        <f ca="1">SUM(R143:R148)</f>
        <v>65574.176333999989</v>
      </c>
    </row>
    <row r="157" spans="1:18" ht="13.5" thickBot="1" x14ac:dyDescent="0.25">
      <c r="A157" s="21"/>
      <c r="B157" s="125" t="s">
        <v>40</v>
      </c>
      <c r="C157" s="414">
        <f ca="1">SUM(C149:C155)</f>
        <v>223.47875399999998</v>
      </c>
      <c r="D157" s="415">
        <f ca="1">SUM(D149:D155)</f>
        <v>4015854.3161380002</v>
      </c>
      <c r="E157" s="414">
        <f t="shared" ca="1" si="55"/>
        <v>31.039445477719397</v>
      </c>
      <c r="F157" s="415">
        <f ca="1">SUM(F149:F155)</f>
        <v>903085.02326499997</v>
      </c>
      <c r="G157" s="414">
        <f t="shared" ca="1" si="56"/>
        <v>30.521287893163581</v>
      </c>
      <c r="H157" s="415">
        <f ca="1">SUM(H149:H155)</f>
        <v>1379447.519543</v>
      </c>
      <c r="I157" s="414">
        <f t="shared" ca="1" si="57"/>
        <v>30.705379670831118</v>
      </c>
      <c r="J157" s="415">
        <f ca="1">SUM(J149:J155)</f>
        <v>972862.987295</v>
      </c>
      <c r="K157" s="414">
        <f t="shared" ca="1" si="58"/>
        <v>28.306919941548166</v>
      </c>
      <c r="L157" s="415">
        <f ca="1">SUM(L149:L155)</f>
        <v>760458.786035</v>
      </c>
      <c r="M157" s="414">
        <f t="shared" ca="1" si="59"/>
        <v>37.101493560501289</v>
      </c>
      <c r="N157" s="415">
        <f ca="1">SUM(N149:N155)</f>
        <v>29588.693190999998</v>
      </c>
      <c r="O157" s="416">
        <f ca="1">SUM(O149:O155)</f>
        <v>44925.271543000003</v>
      </c>
      <c r="P157" s="416">
        <f ca="1">SUM(P149:P155)</f>
        <v>34368.380216000005</v>
      </c>
      <c r="Q157" s="416">
        <f ca="1">SUM(Q149:Q155)</f>
        <v>20496.716251999998</v>
      </c>
      <c r="R157" s="417">
        <f ca="1">SUM(R149:R155)</f>
        <v>129379.06120200001</v>
      </c>
    </row>
    <row r="158" spans="1:18" ht="13.5" thickBot="1" x14ac:dyDescent="0.25">
      <c r="A158" s="21"/>
      <c r="B158" s="128" t="s">
        <v>42</v>
      </c>
      <c r="C158" s="426">
        <f ca="1">+C157+C156</f>
        <v>328.58571999999998</v>
      </c>
      <c r="D158" s="427">
        <f ca="1">+D157+D156</f>
        <v>6540822.6465530004</v>
      </c>
      <c r="E158" s="426">
        <f t="shared" ca="1" si="55"/>
        <v>33.550725954705804</v>
      </c>
      <c r="F158" s="427">
        <f ca="1">+F157+F156</f>
        <v>1512640.4312799999</v>
      </c>
      <c r="G158" s="426">
        <f t="shared" ca="1" si="56"/>
        <v>33.135742211860681</v>
      </c>
      <c r="H158" s="427">
        <f ca="1">+H157+H156</f>
        <v>2208039.7436199998</v>
      </c>
      <c r="I158" s="426">
        <f t="shared" ca="1" si="57"/>
        <v>33.352915957440914</v>
      </c>
      <c r="J158" s="427">
        <f ca="1">+J157+J156</f>
        <v>1601644.74438</v>
      </c>
      <c r="K158" s="426">
        <f t="shared" ca="1" si="58"/>
        <v>30.693118473503588</v>
      </c>
      <c r="L158" s="427">
        <f ca="1">+L157+L156</f>
        <v>1218497.7272729999</v>
      </c>
      <c r="M158" s="426">
        <f t="shared" ca="1" si="59"/>
        <v>39.409874606161601</v>
      </c>
      <c r="N158" s="298">
        <f ca="1">+N157+N156</f>
        <v>45649.812869999994</v>
      </c>
      <c r="O158" s="298">
        <f ca="1">+O157+O156</f>
        <v>66202.299866000001</v>
      </c>
      <c r="P158" s="298">
        <f ca="1">+P157+P156</f>
        <v>52182.535501000006</v>
      </c>
      <c r="Q158" s="298">
        <f ca="1">+Q157+Q156</f>
        <v>30918.589298999999</v>
      </c>
      <c r="R158" s="428">
        <f ca="1">+R157+R156</f>
        <v>194953.237536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5">
        <f ca="1">+C3+C23+C43+C63+C83+C103+C123</f>
        <v>10.758600000000001</v>
      </c>
      <c r="D163" s="406">
        <f ca="1">+D3+D23+D43+D63+D83+D103+D123</f>
        <v>338156.17768399999</v>
      </c>
      <c r="E163" s="407">
        <f t="shared" ref="E163:E178" ca="1" si="62">IF(R163&gt;0,D163/(R163),0)</f>
        <v>61.339042824221252</v>
      </c>
      <c r="F163" s="406">
        <f t="shared" ref="F163:F175" ca="1" si="63">+F3+F23+F43+F63+F83+F103+F123</f>
        <v>90630.564241</v>
      </c>
      <c r="G163" s="407">
        <f t="shared" ref="G163:G178" ca="1" si="64">IF(N163&gt;0,F163/(N163),0)</f>
        <v>57.799687540903328</v>
      </c>
      <c r="H163" s="406">
        <f t="shared" ref="H163:H175" ca="1" si="65">+H3+H23+H43+H63+H83+H103+H123</f>
        <v>95965.736860999998</v>
      </c>
      <c r="I163" s="407">
        <f t="shared" ref="I163:I178" ca="1" si="66">IF(O163&gt;0,H163/(O163),0)</f>
        <v>64.62331297209218</v>
      </c>
      <c r="J163" s="406">
        <f t="shared" ref="J163:J175" ca="1" si="67">+J3+J23+J43+J63+J83+J103+J123</f>
        <v>88311.261215000006</v>
      </c>
      <c r="K163" s="407">
        <f t="shared" ref="K163:K178" ca="1" si="68">IF(P163&gt;0,J163/(P163),0)</f>
        <v>59.524385113289405</v>
      </c>
      <c r="L163" s="406">
        <f t="shared" ref="L163:L175" ca="1" si="69">+L3+L23+L43+L63+L83+L103+L123</f>
        <v>63248.615367000006</v>
      </c>
      <c r="M163" s="407">
        <f t="shared" ref="M163:M178" ca="1" si="70">IF(Q163&gt;0,L163/(Q163),0)</f>
        <v>64.785669963663665</v>
      </c>
      <c r="N163" s="408">
        <f t="shared" ref="N163:R175" ca="1" si="71">+N3+N23+N43+N63+N83+N103+N123</f>
        <v>1568.0113179999998</v>
      </c>
      <c r="O163" s="409">
        <f t="shared" ca="1" si="71"/>
        <v>1485.001812</v>
      </c>
      <c r="P163" s="409">
        <f t="shared" ca="1" si="71"/>
        <v>1483.614842</v>
      </c>
      <c r="Q163" s="409">
        <f t="shared" ca="1" si="71"/>
        <v>976.27477500000009</v>
      </c>
      <c r="R163" s="410">
        <f t="shared" ca="1" si="71"/>
        <v>5512.9027470000001</v>
      </c>
    </row>
    <row r="164" spans="1:18" x14ac:dyDescent="0.2">
      <c r="A164" s="113"/>
      <c r="B164" s="123" t="s">
        <v>83</v>
      </c>
      <c r="C164" s="411">
        <f t="shared" ref="C164:D167" ca="1" si="72">+C4+C24+C44+C64+C84+C104+C124</f>
        <v>80.759557000000001</v>
      </c>
      <c r="D164" s="412">
        <f t="shared" ca="1" si="72"/>
        <v>1139543.1325340001</v>
      </c>
      <c r="E164" s="411">
        <f t="shared" ca="1" si="62"/>
        <v>49.314365844964762</v>
      </c>
      <c r="F164" s="412">
        <f t="shared" ca="1" si="63"/>
        <v>297677.42998099996</v>
      </c>
      <c r="G164" s="411">
        <f t="shared" ca="1" si="64"/>
        <v>45.967483028855398</v>
      </c>
      <c r="H164" s="412">
        <f t="shared" ca="1" si="65"/>
        <v>344763.48994599999</v>
      </c>
      <c r="I164" s="411">
        <f t="shared" ca="1" si="66"/>
        <v>53.066655024280152</v>
      </c>
      <c r="J164" s="412">
        <f t="shared" ca="1" si="67"/>
        <v>281834.80459299998</v>
      </c>
      <c r="K164" s="411">
        <f t="shared" ca="1" si="68"/>
        <v>44.259775939183825</v>
      </c>
      <c r="L164" s="412">
        <f t="shared" ca="1" si="69"/>
        <v>215267.40801399999</v>
      </c>
      <c r="M164" s="411">
        <f t="shared" ca="1" si="70"/>
        <v>57.140071689534508</v>
      </c>
      <c r="N164" s="412">
        <f t="shared" ca="1" si="71"/>
        <v>6475.8261789999997</v>
      </c>
      <c r="O164" s="50">
        <f t="shared" ca="1" si="71"/>
        <v>6496.8008590000009</v>
      </c>
      <c r="P164" s="50">
        <f t="shared" ca="1" si="71"/>
        <v>6367.7413320000005</v>
      </c>
      <c r="Q164" s="50">
        <f t="shared" ca="1" si="71"/>
        <v>3767.3632819999998</v>
      </c>
      <c r="R164" s="413">
        <f t="shared" ca="1" si="71"/>
        <v>23107.731652000002</v>
      </c>
    </row>
    <row r="165" spans="1:18" x14ac:dyDescent="0.2">
      <c r="A165" s="113"/>
      <c r="B165" s="123" t="s">
        <v>84</v>
      </c>
      <c r="C165" s="411">
        <f t="shared" ca="1" si="72"/>
        <v>106.40571399999999</v>
      </c>
      <c r="D165" s="412">
        <f t="shared" ca="1" si="72"/>
        <v>1393161.461566</v>
      </c>
      <c r="E165" s="411">
        <f t="shared" ca="1" si="62"/>
        <v>41.123297585399342</v>
      </c>
      <c r="F165" s="412">
        <f t="shared" ca="1" si="63"/>
        <v>332878.74433100002</v>
      </c>
      <c r="G165" s="411">
        <f t="shared" ca="1" si="64"/>
        <v>39.486332946371547</v>
      </c>
      <c r="H165" s="412">
        <f t="shared" ca="1" si="65"/>
        <v>432297.62122599996</v>
      </c>
      <c r="I165" s="411">
        <f t="shared" ca="1" si="66"/>
        <v>40.697618195156089</v>
      </c>
      <c r="J165" s="412">
        <f t="shared" ca="1" si="67"/>
        <v>346311.61898500001</v>
      </c>
      <c r="K165" s="411">
        <f t="shared" ca="1" si="68"/>
        <v>38.263034742385535</v>
      </c>
      <c r="L165" s="412">
        <f t="shared" ca="1" si="69"/>
        <v>281673.47702399996</v>
      </c>
      <c r="M165" s="411">
        <f t="shared" ca="1" si="70"/>
        <v>48.779332191307574</v>
      </c>
      <c r="N165" s="412">
        <f t="shared" ca="1" si="71"/>
        <v>8430.2268530000001</v>
      </c>
      <c r="O165" s="50">
        <f t="shared" ca="1" si="71"/>
        <v>10622.184796</v>
      </c>
      <c r="P165" s="50">
        <f t="shared" ca="1" si="71"/>
        <v>9050.8142209999987</v>
      </c>
      <c r="Q165" s="50">
        <f t="shared" ca="1" si="71"/>
        <v>5774.4430760000005</v>
      </c>
      <c r="R165" s="413">
        <f t="shared" ca="1" si="71"/>
        <v>33877.668945999998</v>
      </c>
    </row>
    <row r="166" spans="1:18" x14ac:dyDescent="0.2">
      <c r="A166" s="113"/>
      <c r="B166" s="123" t="s">
        <v>85</v>
      </c>
      <c r="C166" s="411">
        <f t="shared" ca="1" si="72"/>
        <v>284.14976100000001</v>
      </c>
      <c r="D166" s="412">
        <f t="shared" ca="1" si="72"/>
        <v>1976344.8129809997</v>
      </c>
      <c r="E166" s="411">
        <f t="shared" ca="1" si="62"/>
        <v>44.746766484206923</v>
      </c>
      <c r="F166" s="412">
        <f t="shared" ca="1" si="63"/>
        <v>489438.94157899998</v>
      </c>
      <c r="G166" s="411">
        <f t="shared" ca="1" si="64"/>
        <v>43.245495752265349</v>
      </c>
      <c r="H166" s="412">
        <f t="shared" ca="1" si="65"/>
        <v>604197.09597599995</v>
      </c>
      <c r="I166" s="411">
        <f t="shared" ca="1" si="66"/>
        <v>46.246020378670892</v>
      </c>
      <c r="J166" s="412">
        <f t="shared" ca="1" si="67"/>
        <v>524381.90496900002</v>
      </c>
      <c r="K166" s="411">
        <f t="shared" ca="1" si="68"/>
        <v>41.337385634003617</v>
      </c>
      <c r="L166" s="412">
        <f t="shared" ca="1" si="69"/>
        <v>358326.87045700004</v>
      </c>
      <c r="M166" s="411">
        <f t="shared" ca="1" si="70"/>
        <v>50.473017566741582</v>
      </c>
      <c r="N166" s="412">
        <f t="shared" ca="1" si="71"/>
        <v>11317.685993999999</v>
      </c>
      <c r="O166" s="50">
        <f t="shared" ca="1" si="71"/>
        <v>13064.845170000001</v>
      </c>
      <c r="P166" s="50">
        <f t="shared" ca="1" si="71"/>
        <v>12685.415319</v>
      </c>
      <c r="Q166" s="50">
        <f t="shared" ca="1" si="71"/>
        <v>7099.3748290000003</v>
      </c>
      <c r="R166" s="413">
        <f t="shared" ca="1" si="71"/>
        <v>44167.321312</v>
      </c>
    </row>
    <row r="167" spans="1:18" x14ac:dyDescent="0.2">
      <c r="A167" s="113"/>
      <c r="B167" s="123" t="s">
        <v>86</v>
      </c>
      <c r="C167" s="411">
        <f t="shared" ca="1" si="72"/>
        <v>306.171019</v>
      </c>
      <c r="D167" s="412">
        <f t="shared" ca="1" si="72"/>
        <v>1425612.1870230001</v>
      </c>
      <c r="E167" s="411">
        <f t="shared" ca="1" si="62"/>
        <v>39.228331166461409</v>
      </c>
      <c r="F167" s="412">
        <f t="shared" ca="1" si="63"/>
        <v>360630.035814</v>
      </c>
      <c r="G167" s="411">
        <f t="shared" ca="1" si="64"/>
        <v>39.108239076865495</v>
      </c>
      <c r="H167" s="412">
        <f t="shared" ca="1" si="65"/>
        <v>429651.14476499998</v>
      </c>
      <c r="I167" s="411">
        <f t="shared" ca="1" si="66"/>
        <v>38.763326775712244</v>
      </c>
      <c r="J167" s="412">
        <f t="shared" ca="1" si="67"/>
        <v>402937.12757400004</v>
      </c>
      <c r="K167" s="411">
        <f t="shared" ca="1" si="68"/>
        <v>37.102571221929509</v>
      </c>
      <c r="L167" s="412">
        <f t="shared" ca="1" si="69"/>
        <v>232393.87887000002</v>
      </c>
      <c r="M167" s="411">
        <f t="shared" ca="1" si="70"/>
        <v>44.898220745802931</v>
      </c>
      <c r="N167" s="412">
        <f t="shared" ca="1" si="71"/>
        <v>9221.3314719999998</v>
      </c>
      <c r="O167" s="50">
        <f t="shared" ca="1" si="71"/>
        <v>11083.959518</v>
      </c>
      <c r="P167" s="50">
        <f t="shared" ca="1" si="71"/>
        <v>10860.086358</v>
      </c>
      <c r="Q167" s="50">
        <f t="shared" ca="1" si="71"/>
        <v>5176.0153300000002</v>
      </c>
      <c r="R167" s="413">
        <f t="shared" ca="1" si="71"/>
        <v>36341.392678000004</v>
      </c>
    </row>
    <row r="168" spans="1:18" ht="13.5" thickBot="1" x14ac:dyDescent="0.25">
      <c r="A168" s="21"/>
      <c r="B168" s="125" t="s">
        <v>50</v>
      </c>
      <c r="C168" s="411"/>
      <c r="D168" s="412">
        <f t="shared" ref="D168:D175" ca="1" si="73">+D8+D28+D48+D68+D88+D108+D128</f>
        <v>3357064.6109990003</v>
      </c>
      <c r="E168" s="414">
        <f t="shared" ca="1" si="62"/>
        <v>29.663939632579421</v>
      </c>
      <c r="F168" s="412">
        <f t="shared" ca="1" si="63"/>
        <v>752932.01118699997</v>
      </c>
      <c r="G168" s="414">
        <f t="shared" ca="1" si="64"/>
        <v>30.191504268083801</v>
      </c>
      <c r="H168" s="412">
        <f t="shared" ca="1" si="65"/>
        <v>1151698.3674969999</v>
      </c>
      <c r="I168" s="414">
        <f t="shared" ca="1" si="66"/>
        <v>29.126922252853888</v>
      </c>
      <c r="J168" s="412">
        <f t="shared" ca="1" si="67"/>
        <v>847658.11153999995</v>
      </c>
      <c r="K168" s="414">
        <f t="shared" ca="1" si="68"/>
        <v>29.642128575878171</v>
      </c>
      <c r="L168" s="412">
        <f t="shared" ca="1" si="69"/>
        <v>604776.12077499996</v>
      </c>
      <c r="M168" s="414">
        <f t="shared" ca="1" si="70"/>
        <v>30.096951726992966</v>
      </c>
      <c r="N168" s="415">
        <f t="shared" ca="1" si="71"/>
        <v>24938.539150000001</v>
      </c>
      <c r="O168" s="416">
        <f t="shared" ca="1" si="71"/>
        <v>39540.681898999996</v>
      </c>
      <c r="P168" s="416">
        <f t="shared" ca="1" si="71"/>
        <v>28596.398175999999</v>
      </c>
      <c r="Q168" s="416">
        <f t="shared" ca="1" si="71"/>
        <v>20094.264902999999</v>
      </c>
      <c r="R168" s="417">
        <f t="shared" ca="1" si="71"/>
        <v>113169.88412800001</v>
      </c>
    </row>
    <row r="169" spans="1:18" x14ac:dyDescent="0.2">
      <c r="A169" s="113"/>
      <c r="B169" s="126" t="s">
        <v>77</v>
      </c>
      <c r="C169" s="407">
        <f ca="1">+C9+C29+C49+C69+C89+C109+C129</f>
        <v>262.04492900000002</v>
      </c>
      <c r="D169" s="408">
        <f t="shared" ca="1" si="73"/>
        <v>14403061.856652999</v>
      </c>
      <c r="E169" s="407">
        <f t="shared" ca="1" si="62"/>
        <v>50.58263809395492</v>
      </c>
      <c r="F169" s="408">
        <f t="shared" ca="1" si="63"/>
        <v>3615009.1792040002</v>
      </c>
      <c r="G169" s="407">
        <f t="shared" ca="1" si="64"/>
        <v>47.073861269544828</v>
      </c>
      <c r="H169" s="408">
        <f t="shared" ca="1" si="65"/>
        <v>4251190.2623420004</v>
      </c>
      <c r="I169" s="407">
        <f t="shared" ca="1" si="66"/>
        <v>56.024979807928077</v>
      </c>
      <c r="J169" s="408">
        <f t="shared" ca="1" si="67"/>
        <v>3764472.6803959999</v>
      </c>
      <c r="K169" s="407">
        <f t="shared" ca="1" si="68"/>
        <v>43.120474221269689</v>
      </c>
      <c r="L169" s="408">
        <f t="shared" ca="1" si="69"/>
        <v>2772389.7347109998</v>
      </c>
      <c r="M169" s="407">
        <f t="shared" ca="1" si="70"/>
        <v>61.928983373440033</v>
      </c>
      <c r="N169" s="408">
        <f t="shared" ca="1" si="71"/>
        <v>76794.405253999998</v>
      </c>
      <c r="O169" s="409">
        <f t="shared" ca="1" si="71"/>
        <v>75880.264070000005</v>
      </c>
      <c r="P169" s="409">
        <f t="shared" ca="1" si="71"/>
        <v>87301.282009999995</v>
      </c>
      <c r="Q169" s="409">
        <f t="shared" ca="1" si="71"/>
        <v>44767.241179999997</v>
      </c>
      <c r="R169" s="410">
        <f t="shared" ca="1" si="71"/>
        <v>284743.19251400005</v>
      </c>
    </row>
    <row r="170" spans="1:18" x14ac:dyDescent="0.2">
      <c r="A170" s="113"/>
      <c r="B170" s="123" t="s">
        <v>78</v>
      </c>
      <c r="C170" s="411">
        <f ca="1">+C10+C30+C50+C70+C90+C110+C130</f>
        <v>190.79183600000002</v>
      </c>
      <c r="D170" s="412">
        <f t="shared" ca="1" si="73"/>
        <v>8546226.0095450003</v>
      </c>
      <c r="E170" s="411">
        <f t="shared" ca="1" si="62"/>
        <v>51.368412240271425</v>
      </c>
      <c r="F170" s="412">
        <f t="shared" ca="1" si="63"/>
        <v>2094647.6016899999</v>
      </c>
      <c r="G170" s="411">
        <f t="shared" ca="1" si="64"/>
        <v>48.607458218863442</v>
      </c>
      <c r="H170" s="412">
        <f t="shared" ca="1" si="65"/>
        <v>2644739.6064599999</v>
      </c>
      <c r="I170" s="411">
        <f t="shared" ca="1" si="66"/>
        <v>57.757709632905708</v>
      </c>
      <c r="J170" s="412">
        <f t="shared" ca="1" si="67"/>
        <v>2234499.4245529999</v>
      </c>
      <c r="K170" s="411">
        <f t="shared" ca="1" si="68"/>
        <v>42.200737510080479</v>
      </c>
      <c r="L170" s="412">
        <f t="shared" ca="1" si="69"/>
        <v>1572339.3768419998</v>
      </c>
      <c r="M170" s="411">
        <f t="shared" ca="1" si="70"/>
        <v>64.076274299321284</v>
      </c>
      <c r="N170" s="412">
        <f t="shared" ca="1" si="71"/>
        <v>43093.131763000005</v>
      </c>
      <c r="O170" s="50">
        <f t="shared" ca="1" si="71"/>
        <v>45790.243818000003</v>
      </c>
      <c r="P170" s="50">
        <f t="shared" ca="1" si="71"/>
        <v>52949.297960000004</v>
      </c>
      <c r="Q170" s="50">
        <f t="shared" ca="1" si="71"/>
        <v>24538.558055000001</v>
      </c>
      <c r="R170" s="413">
        <f t="shared" ca="1" si="71"/>
        <v>166371.23159600003</v>
      </c>
    </row>
    <row r="171" spans="1:18" x14ac:dyDescent="0.2">
      <c r="A171" s="113"/>
      <c r="B171" s="123" t="s">
        <v>79</v>
      </c>
      <c r="C171" s="411">
        <f ca="1">+C11+C31+C51+C71+C91+C111+C131</f>
        <v>389.00698</v>
      </c>
      <c r="D171" s="412">
        <f t="shared" ca="1" si="73"/>
        <v>8420382.6038630009</v>
      </c>
      <c r="E171" s="411">
        <f t="shared" ca="1" si="62"/>
        <v>25.749576591858091</v>
      </c>
      <c r="F171" s="412">
        <f t="shared" ca="1" si="63"/>
        <v>1885941.1913349999</v>
      </c>
      <c r="G171" s="411">
        <f t="shared" ca="1" si="64"/>
        <v>24.648475246317766</v>
      </c>
      <c r="H171" s="412">
        <f t="shared" ca="1" si="65"/>
        <v>2857789.7968790005</v>
      </c>
      <c r="I171" s="411">
        <f t="shared" ca="1" si="66"/>
        <v>25.998913644997302</v>
      </c>
      <c r="J171" s="412">
        <f t="shared" ca="1" si="67"/>
        <v>2084710.73652</v>
      </c>
      <c r="K171" s="411">
        <f t="shared" ca="1" si="68"/>
        <v>21.518070884516291</v>
      </c>
      <c r="L171" s="412">
        <f t="shared" ca="1" si="69"/>
        <v>1591940.8791290002</v>
      </c>
      <c r="M171" s="411">
        <f t="shared" ca="1" si="70"/>
        <v>36.432539479563665</v>
      </c>
      <c r="N171" s="412">
        <f t="shared" ca="1" si="71"/>
        <v>76513.503268999993</v>
      </c>
      <c r="O171" s="50">
        <f t="shared" ca="1" si="71"/>
        <v>109919.584945</v>
      </c>
      <c r="P171" s="50">
        <f t="shared" ca="1" si="71"/>
        <v>96881.860261000009</v>
      </c>
      <c r="Q171" s="50">
        <f t="shared" ca="1" si="71"/>
        <v>43695.578234999994</v>
      </c>
      <c r="R171" s="413">
        <f t="shared" ca="1" si="71"/>
        <v>327010.52671000001</v>
      </c>
    </row>
    <row r="172" spans="1:18" x14ac:dyDescent="0.2">
      <c r="A172" s="113"/>
      <c r="B172" s="123" t="s">
        <v>80</v>
      </c>
      <c r="C172" s="411">
        <f ca="1">+C12+C32+C52+C72+C92+C112+C132</f>
        <v>580.72409400000004</v>
      </c>
      <c r="D172" s="412">
        <f t="shared" ca="1" si="73"/>
        <v>8098313.5217060009</v>
      </c>
      <c r="E172" s="411">
        <f t="shared" ca="1" si="62"/>
        <v>26.101004930453414</v>
      </c>
      <c r="F172" s="412">
        <f t="shared" ca="1" si="63"/>
        <v>1821280.083021</v>
      </c>
      <c r="G172" s="411">
        <f t="shared" ca="1" si="64"/>
        <v>25.08978289014382</v>
      </c>
      <c r="H172" s="412">
        <f t="shared" ca="1" si="65"/>
        <v>2775774.5106700002</v>
      </c>
      <c r="I172" s="411">
        <f t="shared" ca="1" si="66"/>
        <v>26.784545902542028</v>
      </c>
      <c r="J172" s="412">
        <f t="shared" ca="1" si="67"/>
        <v>2048780.7056289997</v>
      </c>
      <c r="K172" s="411">
        <f t="shared" ca="1" si="68"/>
        <v>22.008521604085598</v>
      </c>
      <c r="L172" s="412">
        <f t="shared" ca="1" si="69"/>
        <v>1452478.222386</v>
      </c>
      <c r="M172" s="411">
        <f t="shared" ca="1" si="70"/>
        <v>35.466102937450344</v>
      </c>
      <c r="N172" s="412">
        <f t="shared" ca="1" si="71"/>
        <v>72590.507896999989</v>
      </c>
      <c r="O172" s="50">
        <f t="shared" ca="1" si="71"/>
        <v>103633.435518</v>
      </c>
      <c r="P172" s="50">
        <f t="shared" ca="1" si="71"/>
        <v>93090.337573999976</v>
      </c>
      <c r="Q172" s="50">
        <f t="shared" ca="1" si="71"/>
        <v>40953.984286000006</v>
      </c>
      <c r="R172" s="413">
        <f t="shared" ca="1" si="71"/>
        <v>310268.26527499995</v>
      </c>
    </row>
    <row r="173" spans="1:18" x14ac:dyDescent="0.2">
      <c r="A173" s="113"/>
      <c r="B173" s="123" t="s">
        <v>81</v>
      </c>
      <c r="C173" s="411">
        <f ca="1">+C13+C33+C53+C73+C93+C113+C133</f>
        <v>740.25309400000003</v>
      </c>
      <c r="D173" s="412">
        <f t="shared" ca="1" si="73"/>
        <v>6796424.789396001</v>
      </c>
      <c r="E173" s="411">
        <f t="shared" ca="1" si="62"/>
        <v>24.686076213526484</v>
      </c>
      <c r="F173" s="412">
        <f t="shared" ca="1" si="63"/>
        <v>1530683.756326</v>
      </c>
      <c r="G173" s="411">
        <f t="shared" ca="1" si="64"/>
        <v>23.305300029524158</v>
      </c>
      <c r="H173" s="412">
        <f t="shared" ca="1" si="65"/>
        <v>2319666.5045159999</v>
      </c>
      <c r="I173" s="411">
        <f t="shared" ca="1" si="66"/>
        <v>25.439305596238039</v>
      </c>
      <c r="J173" s="412">
        <f t="shared" ca="1" si="67"/>
        <v>1723548.738161</v>
      </c>
      <c r="K173" s="411">
        <f t="shared" ca="1" si="68"/>
        <v>20.563941191332056</v>
      </c>
      <c r="L173" s="412">
        <f t="shared" ca="1" si="69"/>
        <v>1222525.790393</v>
      </c>
      <c r="M173" s="411">
        <f t="shared" ca="1" si="70"/>
        <v>35.296408928784452</v>
      </c>
      <c r="N173" s="412">
        <f t="shared" ca="1" si="71"/>
        <v>65679.64172900001</v>
      </c>
      <c r="O173" s="50">
        <f t="shared" ca="1" si="71"/>
        <v>91184.34839900001</v>
      </c>
      <c r="P173" s="50">
        <f t="shared" ca="1" si="71"/>
        <v>83814.125031999996</v>
      </c>
      <c r="Q173" s="50">
        <f t="shared" ca="1" si="71"/>
        <v>34635.982172000004</v>
      </c>
      <c r="R173" s="413">
        <f t="shared" ca="1" si="71"/>
        <v>275314.09733200003</v>
      </c>
    </row>
    <row r="174" spans="1:18" x14ac:dyDescent="0.2">
      <c r="A174" s="21"/>
      <c r="B174" s="127" t="s">
        <v>155</v>
      </c>
      <c r="C174" s="419"/>
      <c r="D174" s="412">
        <f t="shared" ca="1" si="73"/>
        <v>12222441.149924999</v>
      </c>
      <c r="E174" s="419">
        <f t="shared" ca="1" si="62"/>
        <v>23.063569583890416</v>
      </c>
      <c r="F174" s="412">
        <f t="shared" ca="1" si="63"/>
        <v>2603497.624576</v>
      </c>
      <c r="G174" s="419">
        <f t="shared" ca="1" si="64"/>
        <v>23.273744063847861</v>
      </c>
      <c r="H174" s="412">
        <f t="shared" ca="1" si="65"/>
        <v>4488820.820696</v>
      </c>
      <c r="I174" s="419">
        <f t="shared" ca="1" si="66"/>
        <v>22.637002043764554</v>
      </c>
      <c r="J174" s="412">
        <f t="shared" ca="1" si="67"/>
        <v>3039293.4370030002</v>
      </c>
      <c r="K174" s="419">
        <f t="shared" ca="1" si="68"/>
        <v>22.280408607722098</v>
      </c>
      <c r="L174" s="412">
        <f t="shared" ca="1" si="69"/>
        <v>2090829.2676499998</v>
      </c>
      <c r="M174" s="419">
        <f t="shared" ca="1" si="70"/>
        <v>25.077453866878447</v>
      </c>
      <c r="N174" s="412">
        <f t="shared" ca="1" si="71"/>
        <v>111864.15118400002</v>
      </c>
      <c r="O174" s="50">
        <f t="shared" ca="1" si="71"/>
        <v>198295.72891400001</v>
      </c>
      <c r="P174" s="50">
        <f t="shared" ca="1" si="71"/>
        <v>136411.027756</v>
      </c>
      <c r="Q174" s="50">
        <f t="shared" ca="1" si="71"/>
        <v>83374.862486000013</v>
      </c>
      <c r="R174" s="413">
        <f t="shared" ca="1" si="71"/>
        <v>529945.77033999993</v>
      </c>
    </row>
    <row r="175" spans="1:18" ht="13.5" thickBot="1" x14ac:dyDescent="0.25">
      <c r="A175" s="113"/>
      <c r="B175" s="123" t="s">
        <v>21</v>
      </c>
      <c r="C175" s="411">
        <f ca="1">+C15+C35+C55+C75+C95+C115+C135</f>
        <v>9.3201940000000008</v>
      </c>
      <c r="D175" s="420">
        <f t="shared" ca="1" si="73"/>
        <v>65041.807747000006</v>
      </c>
      <c r="E175" s="421">
        <f t="shared" ca="1" si="62"/>
        <v>66.173558097134233</v>
      </c>
      <c r="F175" s="420">
        <f t="shared" ca="1" si="63"/>
        <v>18218.975717000001</v>
      </c>
      <c r="G175" s="421">
        <f t="shared" ca="1" si="64"/>
        <v>67.063675456374455</v>
      </c>
      <c r="H175" s="420">
        <f t="shared" ca="1" si="65"/>
        <v>13788.559367</v>
      </c>
      <c r="I175" s="421">
        <f t="shared" ca="1" si="66"/>
        <v>66.051455785829205</v>
      </c>
      <c r="J175" s="420">
        <f t="shared" ca="1" si="67"/>
        <v>26826.504046999999</v>
      </c>
      <c r="K175" s="421">
        <f t="shared" ca="1" si="68"/>
        <v>65.652254498177243</v>
      </c>
      <c r="L175" s="420">
        <f t="shared" ca="1" si="69"/>
        <v>6207.7686160000003</v>
      </c>
      <c r="M175" s="422">
        <f t="shared" ca="1" si="70"/>
        <v>66.138257015750867</v>
      </c>
      <c r="N175" s="423">
        <f t="shared" ca="1" si="71"/>
        <v>271.66682400000002</v>
      </c>
      <c r="O175" s="424">
        <f t="shared" ca="1" si="71"/>
        <v>208.75481400000001</v>
      </c>
      <c r="P175" s="424">
        <f t="shared" ca="1" si="71"/>
        <v>408.61512299999998</v>
      </c>
      <c r="Q175" s="424">
        <f t="shared" ca="1" si="71"/>
        <v>93.860480999999993</v>
      </c>
      <c r="R175" s="425">
        <f t="shared" ca="1" si="71"/>
        <v>982.89724200000001</v>
      </c>
    </row>
    <row r="176" spans="1:18" x14ac:dyDescent="0.2">
      <c r="A176" s="21"/>
      <c r="B176" s="126" t="s">
        <v>41</v>
      </c>
      <c r="C176" s="407">
        <f ca="1">SUM(C163:C168)</f>
        <v>788.24465099999998</v>
      </c>
      <c r="D176" s="408">
        <f ca="1">SUM(D163:D168)</f>
        <v>9629882.3827870004</v>
      </c>
      <c r="E176" s="407">
        <f t="shared" ca="1" si="62"/>
        <v>37.590752045917213</v>
      </c>
      <c r="F176" s="408">
        <f ca="1">SUM(F163:F168)</f>
        <v>2324187.7271329998</v>
      </c>
      <c r="G176" s="407">
        <f t="shared" ca="1" si="64"/>
        <v>37.516172957097439</v>
      </c>
      <c r="H176" s="408">
        <f ca="1">SUM(H163:H168)</f>
        <v>3058573.4562709997</v>
      </c>
      <c r="I176" s="407">
        <f t="shared" ca="1" si="66"/>
        <v>37.166658613342783</v>
      </c>
      <c r="J176" s="408">
        <f ca="1">SUM(J163:J168)</f>
        <v>2491434.8288759999</v>
      </c>
      <c r="K176" s="407">
        <f t="shared" ca="1" si="68"/>
        <v>36.084703869962958</v>
      </c>
      <c r="L176" s="408">
        <f ca="1">SUM(L163:L168)</f>
        <v>1755686.3705069998</v>
      </c>
      <c r="M176" s="407">
        <f t="shared" ca="1" si="70"/>
        <v>40.936792805391384</v>
      </c>
      <c r="N176" s="408">
        <f ca="1">SUM(N163:N168)</f>
        <v>61951.620966000002</v>
      </c>
      <c r="O176" s="409">
        <f ca="1">SUM(O163:O168)</f>
        <v>82293.474053999991</v>
      </c>
      <c r="P176" s="409">
        <f ca="1">SUM(P163:P168)</f>
        <v>69044.070248000004</v>
      </c>
      <c r="Q176" s="409">
        <f ca="1">SUM(Q163:Q168)</f>
        <v>42887.736195000005</v>
      </c>
      <c r="R176" s="410">
        <f ca="1">SUM(R163:R168)</f>
        <v>256176.90146300002</v>
      </c>
    </row>
    <row r="177" spans="1:18" ht="13.5" thickBot="1" x14ac:dyDescent="0.25">
      <c r="A177" s="21"/>
      <c r="B177" s="125" t="s">
        <v>40</v>
      </c>
      <c r="C177" s="414">
        <f ca="1">SUM(C169:C175)</f>
        <v>2172.1411269999999</v>
      </c>
      <c r="D177" s="415">
        <f ca="1">SUM(D169:D175)</f>
        <v>58551891.738835007</v>
      </c>
      <c r="E177" s="414">
        <f t="shared" ca="1" si="62"/>
        <v>30.904032397639167</v>
      </c>
      <c r="F177" s="415">
        <f ca="1">SUM(F169:F175)</f>
        <v>13569278.411869001</v>
      </c>
      <c r="G177" s="414">
        <f t="shared" ca="1" si="64"/>
        <v>30.369439537301425</v>
      </c>
      <c r="H177" s="415">
        <f ca="1">SUM(H169:H175)</f>
        <v>19351770.060930002</v>
      </c>
      <c r="I177" s="414">
        <f t="shared" ca="1" si="66"/>
        <v>30.967174414869458</v>
      </c>
      <c r="J177" s="415">
        <f ca="1">SUM(J169:J175)</f>
        <v>14922132.226309</v>
      </c>
      <c r="K177" s="414">
        <f t="shared" ca="1" si="68"/>
        <v>27.088962348470059</v>
      </c>
      <c r="L177" s="415">
        <f ca="1">SUM(L169:L175)</f>
        <v>10708711.039727001</v>
      </c>
      <c r="M177" s="414">
        <f t="shared" ca="1" si="70"/>
        <v>39.361568795981974</v>
      </c>
      <c r="N177" s="415">
        <f ca="1">SUM(N169:N175)</f>
        <v>446807.00792000006</v>
      </c>
      <c r="O177" s="416">
        <f ca="1">SUM(O169:O175)</f>
        <v>624912.36047800002</v>
      </c>
      <c r="P177" s="416">
        <f ca="1">SUM(P169:P175)</f>
        <v>550856.54571600002</v>
      </c>
      <c r="Q177" s="416">
        <f ca="1">SUM(Q169:Q175)</f>
        <v>272060.066895</v>
      </c>
      <c r="R177" s="417">
        <f ca="1">SUM(R169:R175)</f>
        <v>1894635.9810090002</v>
      </c>
    </row>
    <row r="178" spans="1:18" ht="13.5" thickBot="1" x14ac:dyDescent="0.25">
      <c r="A178" s="21"/>
      <c r="B178" s="128" t="s">
        <v>42</v>
      </c>
      <c r="C178" s="426">
        <f ca="1">+C177+C176</f>
        <v>2960.3857779999998</v>
      </c>
      <c r="D178" s="427">
        <f ca="1">+D177+D176</f>
        <v>68181774.121622011</v>
      </c>
      <c r="E178" s="426">
        <f t="shared" ca="1" si="62"/>
        <v>31.700467612625815</v>
      </c>
      <c r="F178" s="427">
        <f ca="1">+F177+F176</f>
        <v>15893466.139002001</v>
      </c>
      <c r="G178" s="426">
        <f t="shared" ca="1" si="64"/>
        <v>31.239698427922534</v>
      </c>
      <c r="H178" s="427">
        <f ca="1">+H177+H176</f>
        <v>22410343.517201003</v>
      </c>
      <c r="I178" s="426">
        <f t="shared" ca="1" si="66"/>
        <v>31.688572722298389</v>
      </c>
      <c r="J178" s="427">
        <f ca="1">+J177+J176</f>
        <v>17413567.055184998</v>
      </c>
      <c r="K178" s="426">
        <f t="shared" ca="1" si="68"/>
        <v>28.090901358607894</v>
      </c>
      <c r="L178" s="427">
        <f ca="1">+L177+L176</f>
        <v>12464397.410234001</v>
      </c>
      <c r="M178" s="426">
        <f t="shared" ca="1" si="70"/>
        <v>39.576073520576848</v>
      </c>
      <c r="N178" s="298">
        <f ca="1">+N177+N176</f>
        <v>508758.62888600008</v>
      </c>
      <c r="O178" s="298">
        <f ca="1">+O177+O176</f>
        <v>707205.83453200001</v>
      </c>
      <c r="P178" s="298">
        <f ca="1">+P177+P176</f>
        <v>619900.615964</v>
      </c>
      <c r="Q178" s="298">
        <f ca="1">+Q177+Q176</f>
        <v>314947.80309</v>
      </c>
      <c r="R178" s="428">
        <f ca="1">+R177+R176</f>
        <v>2150812.8824720001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G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U1" s="519" t="s">
        <v>399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9"/>
      <c r="V2" s="497" t="s">
        <v>398</v>
      </c>
      <c r="W2" s="1"/>
      <c r="X2" s="1"/>
      <c r="Y2" s="1"/>
    </row>
    <row r="3" spans="1:25" x14ac:dyDescent="0.2">
      <c r="A3" s="124" t="str">
        <f ca="1">INDIRECT("'RUNSTATS_VMTCNTY'!B9")</f>
        <v>25IR</v>
      </c>
      <c r="B3" s="122" t="s">
        <v>82</v>
      </c>
      <c r="C3" s="405">
        <f ca="1">INDIRECT("'RUNSTATS_VMTCNTY'!E9")</f>
        <v>0</v>
      </c>
      <c r="D3" s="406">
        <f t="shared" ref="D3:D15" ca="1" si="0">+F3+J3+H3+L3</f>
        <v>0</v>
      </c>
      <c r="E3" s="407">
        <f ca="1">IF(R3&gt;0,D3/(R3),0)</f>
        <v>0</v>
      </c>
      <c r="F3" s="406">
        <f ca="1">INDIRECT("'RUNSTATS_VMTCNTY'!H9")</f>
        <v>0</v>
      </c>
      <c r="G3" s="407">
        <f ca="1">IF(N3&gt;0,F3/(N3),0)</f>
        <v>0</v>
      </c>
      <c r="H3" s="406">
        <f ca="1">INDIRECT("'RUNSTATS_VMTCNTY'!L9")</f>
        <v>0</v>
      </c>
      <c r="I3" s="407">
        <f ca="1">IF(O3&gt;0,H3/(O3),0)</f>
        <v>0</v>
      </c>
      <c r="J3" s="406">
        <f ca="1">INDIRECT("'RUNSTATS_VMTCNTY'!J9")</f>
        <v>0</v>
      </c>
      <c r="K3" s="407">
        <f t="shared" ref="K3:K18" ca="1" si="1">IF(P3&gt;0,J3/(P3),0)</f>
        <v>0</v>
      </c>
      <c r="L3" s="406">
        <f ca="1">INDIRECT("'RUNSTATS_VMTCNTY'!N9")</f>
        <v>0</v>
      </c>
      <c r="M3" s="407">
        <f ca="1">IF(Q3&gt;0,L3/(Q3),0)</f>
        <v>0</v>
      </c>
      <c r="N3" s="408">
        <f ca="1">INDIRECT("'RUNSTATS_VMTCNTY'!I9")</f>
        <v>0</v>
      </c>
      <c r="O3" s="409">
        <f ca="1">INDIRECT("'RUNSTATS_VMTCNTY'!M9")</f>
        <v>0</v>
      </c>
      <c r="P3" s="409">
        <f ca="1">INDIRECT("'RUNSTATS_VMTCNTY'!K9")</f>
        <v>0</v>
      </c>
      <c r="Q3" s="409">
        <f ca="1">INDIRECT("'RUNSTATS_VMTCNTY'!O9")</f>
        <v>0</v>
      </c>
      <c r="R3" s="410">
        <f t="shared" ref="R3:R15" ca="1" si="2">+N3+O3+P3+Q3</f>
        <v>0</v>
      </c>
      <c r="S3" s="1"/>
      <c r="T3" s="1"/>
      <c r="U3" s="1"/>
      <c r="V3" s="1"/>
      <c r="W3" s="1"/>
      <c r="X3" s="1"/>
      <c r="Y3" s="1"/>
    </row>
    <row r="4" spans="1:25" x14ac:dyDescent="0.2">
      <c r="A4" s="124" t="str">
        <f ca="1">INDIRECT("'RUNSTATS_VMTCNTY'!B10")</f>
        <v>25PR</v>
      </c>
      <c r="B4" s="123" t="s">
        <v>83</v>
      </c>
      <c r="C4" s="411">
        <f ca="1">INDIRECT("'RUNSTATS_VMTCNTY'!E10")</f>
        <v>16.577545000000001</v>
      </c>
      <c r="D4" s="412">
        <f t="shared" ca="1" si="0"/>
        <v>163000.46888499998</v>
      </c>
      <c r="E4" s="411">
        <f t="shared" ref="E4:E18" ca="1" si="3">IF(R4&gt;0,D4/(R4),0)</f>
        <v>51.547281664703874</v>
      </c>
      <c r="F4" s="412">
        <f ca="1">INDIRECT("'RUNSTATS_VMTCNTY'!H10")</f>
        <v>40781.034226000003</v>
      </c>
      <c r="G4" s="411">
        <f t="shared" ref="G4:G18" ca="1" si="4">IF(N4&gt;0,F4/(N4),0)</f>
        <v>50.471504490820898</v>
      </c>
      <c r="H4" s="412">
        <f ca="1">INDIRECT("'RUNSTATS_VMTCNTY'!L10")</f>
        <v>48740.706459000001</v>
      </c>
      <c r="I4" s="411">
        <f t="shared" ref="I4:I18" ca="1" si="5">IF(O4&gt;0,H4/(O4),0)</f>
        <v>52.705607649822809</v>
      </c>
      <c r="J4" s="412">
        <f ca="1">INDIRECT("'RUNSTATS_VMTCNTY'!J10")</f>
        <v>40137.164850000001</v>
      </c>
      <c r="K4" s="411">
        <f t="shared" ca="1" si="1"/>
        <v>48.317138737751335</v>
      </c>
      <c r="L4" s="412">
        <f ca="1">INDIRECT("'RUNSTATS_VMTCNTY'!N10")</f>
        <v>33341.563349999997</v>
      </c>
      <c r="M4" s="411">
        <f t="shared" ref="M4:M18" ca="1" si="6">IF(Q4&gt;0,L4/(Q4),0)</f>
        <v>55.691959874023738</v>
      </c>
      <c r="N4" s="412">
        <f ca="1">INDIRECT("'RUNSTATS_VMTCNTY'!I10")</f>
        <v>808.00116100000002</v>
      </c>
      <c r="O4" s="50">
        <f ca="1">INDIRECT("'RUNSTATS_VMTCNTY'!M10")</f>
        <v>924.77268800000002</v>
      </c>
      <c r="P4" s="50">
        <f ca="1">INDIRECT("'RUNSTATS_VMTCNTY'!K10")</f>
        <v>830.70243600000003</v>
      </c>
      <c r="Q4" s="50">
        <f ca="1">INDIRECT("'RUNSTATS_VMTCNTY'!O10")</f>
        <v>598.67821900000001</v>
      </c>
      <c r="R4" s="413">
        <f t="shared" ca="1" si="2"/>
        <v>3162.1545040000001</v>
      </c>
      <c r="S4" s="1"/>
      <c r="T4" s="1"/>
      <c r="U4" s="1"/>
      <c r="V4" s="1"/>
      <c r="W4" s="1"/>
      <c r="X4" s="1"/>
      <c r="Y4" s="1"/>
    </row>
    <row r="5" spans="1:25" x14ac:dyDescent="0.2">
      <c r="A5" s="124" t="str">
        <f ca="1">INDIRECT("'RUNSTATS_VMTCNTY'!B11")</f>
        <v>25MR</v>
      </c>
      <c r="B5" s="123" t="s">
        <v>84</v>
      </c>
      <c r="C5" s="411">
        <f ca="1">INDIRECT("'RUNSTATS_VMTCNTY'!E11")</f>
        <v>20.053978000000001</v>
      </c>
      <c r="D5" s="412">
        <f t="shared" ca="1" si="0"/>
        <v>236537.23446900002</v>
      </c>
      <c r="E5" s="411">
        <f t="shared" ca="1" si="3"/>
        <v>56.432578372118172</v>
      </c>
      <c r="F5" s="412">
        <f ca="1">INDIRECT("'RUNSTATS_VMTCNTY'!H11")</f>
        <v>62079.505116</v>
      </c>
      <c r="G5" s="411">
        <f t="shared" ca="1" si="4"/>
        <v>56.057302314297942</v>
      </c>
      <c r="H5" s="412">
        <f ca="1">INDIRECT("'RUNSTATS_VMTCNTY'!L11")</f>
        <v>64347.261562</v>
      </c>
      <c r="I5" s="411">
        <f t="shared" ca="1" si="5"/>
        <v>57.131258126690227</v>
      </c>
      <c r="J5" s="412">
        <f ca="1">INDIRECT("'RUNSTATS_VMTCNTY'!J11")</f>
        <v>66867.175816000003</v>
      </c>
      <c r="K5" s="411">
        <f t="shared" ca="1" si="1"/>
        <v>55.011085231462872</v>
      </c>
      <c r="L5" s="412">
        <f ca="1">INDIRECT("'RUNSTATS_VMTCNTY'!N11")</f>
        <v>43243.291975</v>
      </c>
      <c r="M5" s="411">
        <f t="shared" ca="1" si="6"/>
        <v>58.260171177339778</v>
      </c>
      <c r="N5" s="412">
        <f ca="1">INDIRECT("'RUNSTATS_VMTCNTY'!I11")</f>
        <v>1107.429408</v>
      </c>
      <c r="O5" s="50">
        <f ca="1">INDIRECT("'RUNSTATS_VMTCNTY'!M11")</f>
        <v>1126.3056979999999</v>
      </c>
      <c r="P5" s="50">
        <f ca="1">INDIRECT("'RUNSTATS_VMTCNTY'!K11")</f>
        <v>1215.521845</v>
      </c>
      <c r="Q5" s="50">
        <f ca="1">INDIRECT("'RUNSTATS_VMTCNTY'!O11")</f>
        <v>742.244506</v>
      </c>
      <c r="R5" s="413">
        <f t="shared" ca="1" si="2"/>
        <v>4191.5014570000003</v>
      </c>
      <c r="S5" s="1"/>
      <c r="T5" s="1"/>
      <c r="U5" s="1"/>
      <c r="V5" s="1"/>
      <c r="W5" s="1"/>
      <c r="X5" s="1"/>
      <c r="Y5" s="1"/>
    </row>
    <row r="6" spans="1:25" x14ac:dyDescent="0.2">
      <c r="A6" s="124" t="str">
        <f ca="1">INDIRECT("'RUNSTATS_VMTCNTY'!B12")</f>
        <v>25CM</v>
      </c>
      <c r="B6" s="123" t="s">
        <v>85</v>
      </c>
      <c r="C6" s="411">
        <f ca="1">INDIRECT("'RUNSTATS_VMTCNTY'!E12")</f>
        <v>49.852939999999997</v>
      </c>
      <c r="D6" s="412">
        <f t="shared" ca="1" si="0"/>
        <v>381533.37874499999</v>
      </c>
      <c r="E6" s="411">
        <f t="shared" ca="1" si="3"/>
        <v>41.565813705174676</v>
      </c>
      <c r="F6" s="412">
        <f ca="1">INDIRECT("'RUNSTATS_VMTCNTY'!H12")</f>
        <v>97169.868122</v>
      </c>
      <c r="G6" s="411">
        <f t="shared" ca="1" si="4"/>
        <v>39.186659087262065</v>
      </c>
      <c r="H6" s="412">
        <f ca="1">INDIRECT("'RUNSTATS_VMTCNTY'!L12")</f>
        <v>112405.47457599999</v>
      </c>
      <c r="I6" s="411">
        <f t="shared" ca="1" si="5"/>
        <v>44.915338712453575</v>
      </c>
      <c r="J6" s="412">
        <f ca="1">INDIRECT("'RUNSTATS_VMTCNTY'!J12")</f>
        <v>107758.63647300001</v>
      </c>
      <c r="K6" s="411">
        <f t="shared" ca="1" si="1"/>
        <v>36.744735238352369</v>
      </c>
      <c r="L6" s="412">
        <f ca="1">INDIRECT("'RUNSTATS_VMTCNTY'!N12")</f>
        <v>64199.399574000003</v>
      </c>
      <c r="M6" s="411">
        <f t="shared" ca="1" si="6"/>
        <v>50.786007376097388</v>
      </c>
      <c r="N6" s="412">
        <f ca="1">INDIRECT("'RUNSTATS_VMTCNTY'!I12")</f>
        <v>2479.66707</v>
      </c>
      <c r="O6" s="50">
        <f ca="1">INDIRECT("'RUNSTATS_VMTCNTY'!M12")</f>
        <v>2502.6077460000001</v>
      </c>
      <c r="P6" s="50">
        <f ca="1">INDIRECT("'RUNSTATS_VMTCNTY'!K12")</f>
        <v>2932.6279199999999</v>
      </c>
      <c r="Q6" s="50">
        <f ca="1">INDIRECT("'RUNSTATS_VMTCNTY'!O12")</f>
        <v>1264.1159029999999</v>
      </c>
      <c r="R6" s="413">
        <f t="shared" ca="1" si="2"/>
        <v>9179.0186389999999</v>
      </c>
      <c r="S6" s="1"/>
      <c r="T6" s="1"/>
      <c r="U6" s="1"/>
      <c r="V6" s="1"/>
      <c r="W6" s="1"/>
      <c r="X6" s="1"/>
      <c r="Y6" s="1"/>
    </row>
    <row r="7" spans="1:25" x14ac:dyDescent="0.2">
      <c r="A7" s="124" t="str">
        <f ca="1">INDIRECT("'RUNSTATS_VMTCNTY'!B13")</f>
        <v>25CR</v>
      </c>
      <c r="B7" s="123" t="s">
        <v>86</v>
      </c>
      <c r="C7" s="411">
        <f ca="1">INDIRECT("'RUNSTATS_VMTCNTY'!E13")</f>
        <v>55.942321999999997</v>
      </c>
      <c r="D7" s="412">
        <f t="shared" ca="1" si="0"/>
        <v>237480.24947000001</v>
      </c>
      <c r="E7" s="411">
        <f t="shared" ca="1" si="3"/>
        <v>41.092396659494476</v>
      </c>
      <c r="F7" s="412">
        <f ca="1">INDIRECT("'RUNSTATS_VMTCNTY'!H13")</f>
        <v>57753.337010000003</v>
      </c>
      <c r="G7" s="411">
        <f t="shared" ca="1" si="4"/>
        <v>40.797399901292245</v>
      </c>
      <c r="H7" s="412">
        <f ca="1">INDIRECT("'RUNSTATS_VMTCNTY'!L13")</f>
        <v>69431.021187999999</v>
      </c>
      <c r="I7" s="411">
        <f t="shared" ca="1" si="5"/>
        <v>40.989982720995705</v>
      </c>
      <c r="J7" s="412">
        <f ca="1">INDIRECT("'RUNSTATS_VMTCNTY'!J13")</f>
        <v>69998.105448000002</v>
      </c>
      <c r="K7" s="411">
        <f t="shared" ca="1" si="1"/>
        <v>39.037300750559545</v>
      </c>
      <c r="L7" s="412">
        <f ca="1">INDIRECT("'RUNSTATS_VMTCNTY'!N13")</f>
        <v>40297.785823999999</v>
      </c>
      <c r="M7" s="411">
        <f t="shared" ca="1" si="6"/>
        <v>45.970416632814384</v>
      </c>
      <c r="N7" s="412">
        <f ca="1">INDIRECT("'RUNSTATS_VMTCNTY'!I13")</f>
        <v>1415.6131800000001</v>
      </c>
      <c r="O7" s="50">
        <f ca="1">INDIRECT("'RUNSTATS_VMTCNTY'!M13")</f>
        <v>1693.85339</v>
      </c>
      <c r="P7" s="50">
        <f ca="1">INDIRECT("'RUNSTATS_VMTCNTY'!K13")</f>
        <v>1793.1082349999999</v>
      </c>
      <c r="Q7" s="50">
        <f ca="1">INDIRECT("'RUNSTATS_VMTCNTY'!O13")</f>
        <v>876.60257999999999</v>
      </c>
      <c r="R7" s="413">
        <f t="shared" ca="1" si="2"/>
        <v>5779.177385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1"/>
      <c r="D8" s="412">
        <f ca="1">+F8+J8+H8+L8</f>
        <v>447157.27167100005</v>
      </c>
      <c r="E8" s="414">
        <f t="shared" ca="1" si="3"/>
        <v>28.516114503195954</v>
      </c>
      <c r="F8" s="412">
        <f ca="1">INDIRECT("'RUNSTATS_VMTCNTY'!H14")</f>
        <v>97871.625014000005</v>
      </c>
      <c r="G8" s="414">
        <f t="shared" ca="1" si="4"/>
        <v>28.818970151893161</v>
      </c>
      <c r="H8" s="412">
        <f ca="1">INDIRECT("'RUNSTATS_VMTCNTY'!L14")</f>
        <v>152627.40932100001</v>
      </c>
      <c r="I8" s="414">
        <f t="shared" ca="1" si="5"/>
        <v>28.194586643574326</v>
      </c>
      <c r="J8" s="412">
        <f ca="1">INDIRECT("'RUNSTATS_VMTCNTY'!J14")</f>
        <v>116532.58878000001</v>
      </c>
      <c r="K8" s="414">
        <f t="shared" ca="1" si="1"/>
        <v>28.928993372226387</v>
      </c>
      <c r="L8" s="412">
        <f ca="1">INDIRECT("'RUNSTATS_VMTCNTY'!N14")</f>
        <v>80125.648556</v>
      </c>
      <c r="M8" s="414">
        <f t="shared" ca="1" si="6"/>
        <v>28.181579356988607</v>
      </c>
      <c r="N8" s="415">
        <f ca="1">INDIRECT("'RUNSTATS_VMTCNTY'!I14")</f>
        <v>3396.083361</v>
      </c>
      <c r="O8" s="416">
        <f ca="1">INDIRECT("'RUNSTATS_VMTCNTY'!M14")</f>
        <v>5413.3586439999999</v>
      </c>
      <c r="P8" s="416">
        <f ca="1">INDIRECT("'RUNSTATS_VMTCNTY'!K14")</f>
        <v>4028.2282650000002</v>
      </c>
      <c r="Q8" s="416">
        <f ca="1">INDIRECT("'RUNSTATS_VMTCNTY'!O14")</f>
        <v>2843.1922690000001</v>
      </c>
      <c r="R8" s="417">
        <f ca="1">+N8+O8+P8+Q8</f>
        <v>15680.862539000002</v>
      </c>
      <c r="S8" s="1"/>
      <c r="T8" s="1"/>
      <c r="U8" s="1"/>
      <c r="V8" s="1"/>
      <c r="W8" s="1"/>
      <c r="X8" s="1"/>
      <c r="Y8" s="1"/>
    </row>
    <row r="9" spans="1:25" x14ac:dyDescent="0.2">
      <c r="A9" s="124" t="str">
        <f ca="1">INDIRECT("'RUNSTATS_VMTCNTY'!B2")</f>
        <v>25IU</v>
      </c>
      <c r="B9" s="126" t="s">
        <v>77</v>
      </c>
      <c r="C9" s="407">
        <f ca="1">INDIRECT("'RUNSTATS_VMTCNTY'!E2")</f>
        <v>28.205916999999999</v>
      </c>
      <c r="D9" s="408">
        <f t="shared" ca="1" si="0"/>
        <v>1590333.2153659998</v>
      </c>
      <c r="E9" s="407">
        <f t="shared" ca="1" si="3"/>
        <v>63.100198119036975</v>
      </c>
      <c r="F9" s="408">
        <f ca="1">INDIRECT("'RUNSTATS_VMTCNTY'!H2")</f>
        <v>429980.89972799999</v>
      </c>
      <c r="G9" s="407">
        <f t="shared" ca="1" si="4"/>
        <v>62.226591316520739</v>
      </c>
      <c r="H9" s="408">
        <f ca="1">INDIRECT("'RUNSTATS_VMTCNTY'!L2")</f>
        <v>427467.231699</v>
      </c>
      <c r="I9" s="407">
        <f t="shared" ca="1" si="5"/>
        <v>66.452643727097822</v>
      </c>
      <c r="J9" s="408">
        <f ca="1">INDIRECT("'RUNSTATS_VMTCNTY'!J2")</f>
        <v>448810.13098999998</v>
      </c>
      <c r="K9" s="407">
        <f t="shared" ca="1" si="1"/>
        <v>59.141837437065867</v>
      </c>
      <c r="L9" s="408">
        <f ca="1">INDIRECT("'RUNSTATS_VMTCNTY'!N2")</f>
        <v>284074.952949</v>
      </c>
      <c r="M9" s="407">
        <f t="shared" ca="1" si="6"/>
        <v>66.496785650303124</v>
      </c>
      <c r="N9" s="408">
        <f ca="1">INDIRECT("'RUNSTATS_VMTCNTY'!I2")</f>
        <v>6909.9221189999998</v>
      </c>
      <c r="O9" s="409">
        <f ca="1">INDIRECT("'RUNSTATS_VMTCNTY'!M2")</f>
        <v>6432.6595260000004</v>
      </c>
      <c r="P9" s="409">
        <f ca="1">INDIRECT("'RUNSTATS_VMTCNTY'!K2")</f>
        <v>7588.707934</v>
      </c>
      <c r="Q9" s="409">
        <f ca="1">INDIRECT("'RUNSTATS_VMTCNTY'!O2")</f>
        <v>4272.0102960000004</v>
      </c>
      <c r="R9" s="410">
        <f t="shared" ca="1" si="2"/>
        <v>25203.299875000001</v>
      </c>
    </row>
    <row r="10" spans="1:25" x14ac:dyDescent="0.2">
      <c r="A10" s="124" t="str">
        <f ca="1">INDIRECT("'RUNSTATS_VMTCNTY'!B3")</f>
        <v>25FU</v>
      </c>
      <c r="B10" s="123" t="s">
        <v>78</v>
      </c>
      <c r="C10" s="411">
        <f ca="1">INDIRECT("'RUNSTATS_VMTCNTY'!E3")</f>
        <v>0</v>
      </c>
      <c r="D10" s="412">
        <f t="shared" ca="1" si="0"/>
        <v>0</v>
      </c>
      <c r="E10" s="411">
        <f t="shared" ca="1" si="3"/>
        <v>0</v>
      </c>
      <c r="F10" s="412">
        <f ca="1">INDIRECT("'RUNSTATS_VMTCNTY'!H3")</f>
        <v>0</v>
      </c>
      <c r="G10" s="411">
        <f t="shared" ca="1" si="4"/>
        <v>0</v>
      </c>
      <c r="H10" s="412">
        <f ca="1">INDIRECT("'RUNSTATS_VMTCNTY'!L3")</f>
        <v>0</v>
      </c>
      <c r="I10" s="411">
        <f t="shared" ca="1" si="5"/>
        <v>0</v>
      </c>
      <c r="J10" s="412">
        <f ca="1">INDIRECT("'RUNSTATS_VMTCNTY'!J3")</f>
        <v>0</v>
      </c>
      <c r="K10" s="411">
        <f t="shared" ca="1" si="1"/>
        <v>0</v>
      </c>
      <c r="L10" s="412">
        <f ca="1">INDIRECT("'RUNSTATS_VMTCNTY'!N3")</f>
        <v>0</v>
      </c>
      <c r="M10" s="411">
        <f t="shared" ca="1" si="6"/>
        <v>0</v>
      </c>
      <c r="N10" s="412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3">
        <f t="shared" ca="1" si="2"/>
        <v>0</v>
      </c>
    </row>
    <row r="11" spans="1:25" x14ac:dyDescent="0.2">
      <c r="A11" s="124" t="str">
        <f ca="1">INDIRECT("'RUNSTATS_VMTCNTY'!B4")</f>
        <v>25PU</v>
      </c>
      <c r="B11" s="123" t="s">
        <v>79</v>
      </c>
      <c r="C11" s="411">
        <f ca="1">INDIRECT("'RUNSTATS_VMTCNTY'!E4")</f>
        <v>37.531005999999998</v>
      </c>
      <c r="D11" s="412">
        <f t="shared" ca="1" si="0"/>
        <v>791611.10782400006</v>
      </c>
      <c r="E11" s="411">
        <f t="shared" ca="1" si="3"/>
        <v>36.46674773106637</v>
      </c>
      <c r="F11" s="412">
        <f ca="1">INDIRECT("'RUNSTATS_VMTCNTY'!H4")</f>
        <v>177542.783356</v>
      </c>
      <c r="G11" s="411">
        <f t="shared" ca="1" si="4"/>
        <v>35.200137382987108</v>
      </c>
      <c r="H11" s="412">
        <f ca="1">INDIRECT("'RUNSTATS_VMTCNTY'!L4")</f>
        <v>262332.92537200003</v>
      </c>
      <c r="I11" s="411">
        <f t="shared" ca="1" si="5"/>
        <v>37.556290604346181</v>
      </c>
      <c r="J11" s="412">
        <f ca="1">INDIRECT("'RUNSTATS_VMTCNTY'!J4")</f>
        <v>192407.32779000001</v>
      </c>
      <c r="K11" s="411">
        <f t="shared" ca="1" si="1"/>
        <v>32.104229149791834</v>
      </c>
      <c r="L11" s="412">
        <f ca="1">INDIRECT("'RUNSTATS_VMTCNTY'!N4")</f>
        <v>159328.071306</v>
      </c>
      <c r="M11" s="411">
        <f t="shared" ca="1" si="6"/>
        <v>43.22901059541821</v>
      </c>
      <c r="N11" s="412">
        <f ca="1">INDIRECT("'RUNSTATS_VMTCNTY'!I4")</f>
        <v>5043.8093870000002</v>
      </c>
      <c r="O11" s="50">
        <f ca="1">INDIRECT("'RUNSTATS_VMTCNTY'!M4")</f>
        <v>6985.0595240000002</v>
      </c>
      <c r="P11" s="50">
        <f ca="1">INDIRECT("'RUNSTATS_VMTCNTY'!K4")</f>
        <v>5993.2081500000004</v>
      </c>
      <c r="Q11" s="50">
        <f ca="1">INDIRECT("'RUNSTATS_VMTCNTY'!O4")</f>
        <v>3685.6747150000001</v>
      </c>
      <c r="R11" s="413">
        <f t="shared" ca="1" si="2"/>
        <v>21707.751776000005</v>
      </c>
    </row>
    <row r="12" spans="1:25" x14ac:dyDescent="0.2">
      <c r="A12" s="124" t="str">
        <f ca="1">INDIRECT("'RUNSTATS_VMTCNTY'!B5")</f>
        <v>25MU</v>
      </c>
      <c r="B12" s="123" t="s">
        <v>80</v>
      </c>
      <c r="C12" s="411">
        <f ca="1">INDIRECT("'RUNSTATS_VMTCNTY'!E5")</f>
        <v>70.093147000000002</v>
      </c>
      <c r="D12" s="412">
        <f t="shared" ca="1" si="0"/>
        <v>823752.77694399981</v>
      </c>
      <c r="E12" s="411">
        <f t="shared" ca="1" si="3"/>
        <v>35.13138657609386</v>
      </c>
      <c r="F12" s="412">
        <f ca="1">INDIRECT("'RUNSTATS_VMTCNTY'!H5")</f>
        <v>183102.06714699999</v>
      </c>
      <c r="G12" s="411">
        <f t="shared" ca="1" si="4"/>
        <v>34.539040289492391</v>
      </c>
      <c r="H12" s="412">
        <f ca="1">INDIRECT("'RUNSTATS_VMTCNTY'!L5")</f>
        <v>279167.28839399997</v>
      </c>
      <c r="I12" s="411">
        <f t="shared" ca="1" si="5"/>
        <v>35.747641921837506</v>
      </c>
      <c r="J12" s="412">
        <f ca="1">INDIRECT("'RUNSTATS_VMTCNTY'!J5")</f>
        <v>208349.36615799999</v>
      </c>
      <c r="K12" s="411">
        <f t="shared" ca="1" si="1"/>
        <v>31.669126604985255</v>
      </c>
      <c r="L12" s="412">
        <f ca="1">INDIRECT("'RUNSTATS_VMTCNTY'!N5")</f>
        <v>153134.055245</v>
      </c>
      <c r="M12" s="411">
        <f t="shared" ca="1" si="6"/>
        <v>40.747377868703545</v>
      </c>
      <c r="N12" s="412">
        <f ca="1">INDIRECT("'RUNSTATS_VMTCNTY'!I5")</f>
        <v>5301.3073210000002</v>
      </c>
      <c r="O12" s="50">
        <f ca="1">INDIRECT("'RUNSTATS_VMTCNTY'!M5")</f>
        <v>7809.3903090000003</v>
      </c>
      <c r="P12" s="50">
        <f ca="1">INDIRECT("'RUNSTATS_VMTCNTY'!K5")</f>
        <v>6578.9426009999997</v>
      </c>
      <c r="Q12" s="50">
        <f ca="1">INDIRECT("'RUNSTATS_VMTCNTY'!O5")</f>
        <v>3758.1327500000002</v>
      </c>
      <c r="R12" s="413">
        <f t="shared" ca="1" si="2"/>
        <v>23447.772981000002</v>
      </c>
    </row>
    <row r="13" spans="1:25" x14ac:dyDescent="0.2">
      <c r="A13" s="124" t="str">
        <f ca="1">INDIRECT("'RUNSTATS_VMTCNTY'!B6")</f>
        <v>25CU</v>
      </c>
      <c r="B13" s="123" t="s">
        <v>81</v>
      </c>
      <c r="C13" s="411">
        <f ca="1">INDIRECT("'RUNSTATS_VMTCNTY'!E6")</f>
        <v>101.048027</v>
      </c>
      <c r="D13" s="412">
        <f t="shared" ca="1" si="0"/>
        <v>630310.03276900004</v>
      </c>
      <c r="E13" s="411">
        <f t="shared" ca="1" si="3"/>
        <v>30.699886771385092</v>
      </c>
      <c r="F13" s="412">
        <f ca="1">INDIRECT("'RUNSTATS_VMTCNTY'!H6")</f>
        <v>143302.255164</v>
      </c>
      <c r="G13" s="411">
        <f t="shared" ca="1" si="4"/>
        <v>28.865182628695479</v>
      </c>
      <c r="H13" s="412">
        <f ca="1">INDIRECT("'RUNSTATS_VMTCNTY'!L6")</f>
        <v>215808.361798</v>
      </c>
      <c r="I13" s="411">
        <f t="shared" ca="1" si="5"/>
        <v>32.795670281739774</v>
      </c>
      <c r="J13" s="412">
        <f ca="1">INDIRECT("'RUNSTATS_VMTCNTY'!J6")</f>
        <v>165655.30877500001</v>
      </c>
      <c r="K13" s="411">
        <f t="shared" ca="1" si="1"/>
        <v>26.366431510899407</v>
      </c>
      <c r="L13" s="412">
        <f ca="1">INDIRECT("'RUNSTATS_VMTCNTY'!N6")</f>
        <v>105544.107032</v>
      </c>
      <c r="M13" s="411">
        <f t="shared" ca="1" si="6"/>
        <v>39.038249170891049</v>
      </c>
      <c r="N13" s="412">
        <f ca="1">INDIRECT("'RUNSTATS_VMTCNTY'!I6")</f>
        <v>4964.5365840000004</v>
      </c>
      <c r="O13" s="50">
        <f ca="1">INDIRECT("'RUNSTATS_VMTCNTY'!M6")</f>
        <v>6580.3918610000001</v>
      </c>
      <c r="P13" s="50">
        <f ca="1">INDIRECT("'RUNSTATS_VMTCNTY'!K6")</f>
        <v>6282.8111079999999</v>
      </c>
      <c r="Q13" s="50">
        <f ca="1">INDIRECT("'RUNSTATS_VMTCNTY'!O6")</f>
        <v>2703.6075970000002</v>
      </c>
      <c r="R13" s="413">
        <f t="shared" ca="1" si="2"/>
        <v>20531.347150000001</v>
      </c>
    </row>
    <row r="14" spans="1:25" x14ac:dyDescent="0.2">
      <c r="A14" s="191"/>
      <c r="B14" s="127" t="s">
        <v>155</v>
      </c>
      <c r="C14" s="419"/>
      <c r="D14" s="412">
        <f ca="1">+F14+J14+H14+L14</f>
        <v>887140.15179599996</v>
      </c>
      <c r="E14" s="419">
        <f t="shared" ca="1" si="3"/>
        <v>23.189038743915464</v>
      </c>
      <c r="F14" s="412">
        <f ca="1">INDIRECT("'RUNSTATS_VMTCNTY'!H7")</f>
        <v>185248.98229700001</v>
      </c>
      <c r="G14" s="419">
        <f t="shared" ca="1" si="4"/>
        <v>23.890406430715988</v>
      </c>
      <c r="H14" s="412">
        <f ca="1">INDIRECT("'RUNSTATS_VMTCNTY'!L7")</f>
        <v>326238.90107800002</v>
      </c>
      <c r="I14" s="419">
        <f t="shared" ca="1" si="5"/>
        <v>22.064028136114239</v>
      </c>
      <c r="J14" s="412">
        <f ca="1">INDIRECT("'RUNSTATS_VMTCNTY'!J7")</f>
        <v>217003.792254</v>
      </c>
      <c r="K14" s="419">
        <f t="shared" ca="1" si="1"/>
        <v>22.836576067834564</v>
      </c>
      <c r="L14" s="412">
        <f ca="1">INDIRECT("'RUNSTATS_VMTCNTY'!N7")</f>
        <v>158648.47616699999</v>
      </c>
      <c r="M14" s="419">
        <f t="shared" ca="1" si="6"/>
        <v>25.529645225905885</v>
      </c>
      <c r="N14" s="412">
        <f ca="1">INDIRECT("'RUNSTATS_VMTCNTY'!I7")</f>
        <v>7754.1159809999999</v>
      </c>
      <c r="O14" s="50">
        <f ca="1">INDIRECT("'RUNSTATS_VMTCNTY'!M7")</f>
        <v>14786.008206</v>
      </c>
      <c r="P14" s="50">
        <f ca="1">INDIRECT("'RUNSTATS_VMTCNTY'!K7")</f>
        <v>9502.4662019999996</v>
      </c>
      <c r="Q14" s="50">
        <f ca="1">INDIRECT("'RUNSTATS_VMTCNTY'!O7")</f>
        <v>6214.284404</v>
      </c>
      <c r="R14" s="413">
        <f ca="1">+N14+O14+P14+Q14</f>
        <v>38256.874793000003</v>
      </c>
    </row>
    <row r="15" spans="1:25" ht="13.5" thickBot="1" x14ac:dyDescent="0.25">
      <c r="A15" s="124" t="str">
        <f ca="1">INDIRECT("'RUNSTATS_VMTCNTY'!B8")</f>
        <v>25HO</v>
      </c>
      <c r="B15" s="123" t="s">
        <v>21</v>
      </c>
      <c r="C15" s="411">
        <f ca="1">INDIRECT("'RUNSTATS_VMTCNTY'!E8")</f>
        <v>0</v>
      </c>
      <c r="D15" s="420">
        <f t="shared" ca="1" si="0"/>
        <v>0</v>
      </c>
      <c r="E15" s="421">
        <f t="shared" ca="1" si="3"/>
        <v>0</v>
      </c>
      <c r="F15" s="420">
        <f ca="1">INDIRECT("'RUNSTATS_VMTCNTY'!H8")</f>
        <v>0</v>
      </c>
      <c r="G15" s="421">
        <f t="shared" ca="1" si="4"/>
        <v>0</v>
      </c>
      <c r="H15" s="420">
        <f ca="1">INDIRECT("'RUNSTATS_VMTCNTY'!L8")</f>
        <v>0</v>
      </c>
      <c r="I15" s="421">
        <f t="shared" ca="1" si="5"/>
        <v>0</v>
      </c>
      <c r="J15" s="420">
        <f ca="1">INDIRECT("'RUNSTATS_VMTCNTY'!J8")</f>
        <v>0</v>
      </c>
      <c r="K15" s="421">
        <f t="shared" ca="1" si="1"/>
        <v>0</v>
      </c>
      <c r="L15" s="420">
        <f ca="1">INDIRECT("'RUNSTATS_VMTCNTY'!N8")</f>
        <v>0</v>
      </c>
      <c r="M15" s="422">
        <f t="shared" ca="1" si="6"/>
        <v>0</v>
      </c>
      <c r="N15" s="423">
        <f ca="1">INDIRECT("'RUNSTATS_VMTCNTY'!I8")</f>
        <v>0</v>
      </c>
      <c r="O15" s="424">
        <f ca="1">INDIRECT("'RUNSTATS_VMTCNTY'!M8")</f>
        <v>0</v>
      </c>
      <c r="P15" s="424">
        <f ca="1">INDIRECT("'RUNSTATS_VMTCNTY'!K8")</f>
        <v>0</v>
      </c>
      <c r="Q15" s="424">
        <f ca="1">INDIRECT("'RUNSTATS_VMTCNTY'!O8")</f>
        <v>0</v>
      </c>
      <c r="R15" s="425">
        <f t="shared" ca="1" si="2"/>
        <v>0</v>
      </c>
    </row>
    <row r="16" spans="1:25" x14ac:dyDescent="0.2">
      <c r="A16" s="191"/>
      <c r="B16" s="126" t="s">
        <v>41</v>
      </c>
      <c r="C16" s="407">
        <f ca="1">SUM(C3:C8)</f>
        <v>142.426785</v>
      </c>
      <c r="D16" s="408">
        <f ca="1">SUM(D3:D8)</f>
        <v>1465708.6032400001</v>
      </c>
      <c r="E16" s="407">
        <f t="shared" ca="1" si="3"/>
        <v>38.578675454056118</v>
      </c>
      <c r="F16" s="408">
        <f ca="1">SUM(F3:F8)</f>
        <v>355655.369488</v>
      </c>
      <c r="G16" s="407">
        <f t="shared" ca="1" si="4"/>
        <v>38.629664412461096</v>
      </c>
      <c r="H16" s="408">
        <f ca="1">SUM(H3:H8)</f>
        <v>447551.87310600001</v>
      </c>
      <c r="I16" s="407">
        <f t="shared" ca="1" si="5"/>
        <v>38.380566122336887</v>
      </c>
      <c r="J16" s="408">
        <f ca="1">SUM(J3:J8)</f>
        <v>401293.67136700003</v>
      </c>
      <c r="K16" s="407">
        <f t="shared" ca="1" si="1"/>
        <v>37.156172218532063</v>
      </c>
      <c r="L16" s="408">
        <f ca="1">SUM(L3:L8)</f>
        <v>261207.68927899998</v>
      </c>
      <c r="M16" s="407">
        <f t="shared" ca="1" si="6"/>
        <v>41.298745686960949</v>
      </c>
      <c r="N16" s="408">
        <f ca="1">SUM(N3:N8)</f>
        <v>9206.7941800000008</v>
      </c>
      <c r="O16" s="409">
        <f ca="1">SUM(O3:O8)</f>
        <v>11660.898166000001</v>
      </c>
      <c r="P16" s="409">
        <f ca="1">SUM(P3:P8)</f>
        <v>10800.188700999999</v>
      </c>
      <c r="Q16" s="409">
        <f ca="1">SUM(Q3:Q8)</f>
        <v>6324.8334770000001</v>
      </c>
      <c r="R16" s="410">
        <f ca="1">SUM(R3:R8)</f>
        <v>37992.714523999995</v>
      </c>
    </row>
    <row r="17" spans="1:22" ht="13.5" thickBot="1" x14ac:dyDescent="0.25">
      <c r="A17" s="191"/>
      <c r="B17" s="125" t="s">
        <v>40</v>
      </c>
      <c r="C17" s="414">
        <f ca="1">SUM(C9:C15)</f>
        <v>236.87809699999997</v>
      </c>
      <c r="D17" s="415">
        <f ca="1">SUM(D9:D15)</f>
        <v>4723147.2846989995</v>
      </c>
      <c r="E17" s="414">
        <f t="shared" ca="1" si="3"/>
        <v>36.571856731978066</v>
      </c>
      <c r="F17" s="415">
        <f ca="1">SUM(F9:F15)</f>
        <v>1119176.9876919999</v>
      </c>
      <c r="G17" s="414">
        <f t="shared" ca="1" si="4"/>
        <v>37.338643847874842</v>
      </c>
      <c r="H17" s="415">
        <f ca="1">SUM(H9:H15)</f>
        <v>1511014.7083409999</v>
      </c>
      <c r="I17" s="414">
        <f t="shared" ca="1" si="5"/>
        <v>35.47523387257317</v>
      </c>
      <c r="J17" s="415">
        <f ca="1">SUM(J9:J15)</f>
        <v>1232225.925967</v>
      </c>
      <c r="K17" s="414">
        <f t="shared" ca="1" si="1"/>
        <v>34.279788129060627</v>
      </c>
      <c r="L17" s="415">
        <f ca="1">SUM(L9:L15)</f>
        <v>860729.66269899998</v>
      </c>
      <c r="M17" s="414">
        <f t="shared" ca="1" si="6"/>
        <v>41.714731506215131</v>
      </c>
      <c r="N17" s="415">
        <f ca="1">SUM(N9:N15)</f>
        <v>29973.691392000001</v>
      </c>
      <c r="O17" s="416">
        <f ca="1">SUM(O9:O15)</f>
        <v>42593.509426000004</v>
      </c>
      <c r="P17" s="416">
        <f ca="1">SUM(P9:P15)</f>
        <v>35946.135995000004</v>
      </c>
      <c r="Q17" s="416">
        <f ca="1">SUM(Q9:Q15)</f>
        <v>20633.709761999999</v>
      </c>
      <c r="R17" s="417">
        <f ca="1">SUM(R9:R15)</f>
        <v>129147.04657500001</v>
      </c>
    </row>
    <row r="18" spans="1:22" ht="15.75" thickBot="1" x14ac:dyDescent="0.3">
      <c r="A18" s="191"/>
      <c r="B18" s="128" t="s">
        <v>42</v>
      </c>
      <c r="C18" s="426">
        <f ca="1">+C17+C16</f>
        <v>379.30488199999996</v>
      </c>
      <c r="D18" s="427">
        <f ca="1">+D17+D16</f>
        <v>6188855.8879389996</v>
      </c>
      <c r="E18" s="426">
        <f t="shared" ca="1" si="3"/>
        <v>37.028028802034875</v>
      </c>
      <c r="F18" s="427">
        <f ca="1">+F17+F16</f>
        <v>1474832.3571799998</v>
      </c>
      <c r="G18" s="426">
        <f t="shared" ca="1" si="4"/>
        <v>37.642013253505361</v>
      </c>
      <c r="H18" s="427">
        <f ca="1">+H17+H16</f>
        <v>1958566.5814469999</v>
      </c>
      <c r="I18" s="426">
        <f t="shared" ca="1" si="5"/>
        <v>36.099676844242182</v>
      </c>
      <c r="J18" s="427">
        <f ca="1">+J17+J16</f>
        <v>1633519.597334</v>
      </c>
      <c r="K18" s="426">
        <f t="shared" ca="1" si="1"/>
        <v>34.944342853841029</v>
      </c>
      <c r="L18" s="427">
        <f ca="1">+L17+L16</f>
        <v>1121937.351978</v>
      </c>
      <c r="M18" s="426">
        <f t="shared" ca="1" si="6"/>
        <v>41.617135689844389</v>
      </c>
      <c r="N18" s="298">
        <f ca="1">+N17+N16</f>
        <v>39180.485572000005</v>
      </c>
      <c r="O18" s="298">
        <f ca="1">+O17+O16</f>
        <v>54254.407592000003</v>
      </c>
      <c r="P18" s="298">
        <f ca="1">+P17+P16</f>
        <v>46746.324696000003</v>
      </c>
      <c r="Q18" s="298">
        <f ca="1">+Q17+Q16</f>
        <v>26958.543238999999</v>
      </c>
      <c r="R18" s="428">
        <f ca="1">+R17+R16</f>
        <v>167139.761099</v>
      </c>
      <c r="U18" s="498">
        <v>5803517.2800410697</v>
      </c>
      <c r="V18" s="499">
        <f ca="1">(D18-U18)/U18</f>
        <v>6.6397425785764685E-2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str">
        <f ca="1">INDIRECT("'RUNSTATS_VMTCNTY'!B22")</f>
        <v>45IR</v>
      </c>
      <c r="B23" s="122" t="s">
        <v>82</v>
      </c>
      <c r="C23" s="405">
        <f ca="1">INDIRECT("'RUNSTATS_VMTCNTY'!E22")</f>
        <v>15.542794000000001</v>
      </c>
      <c r="D23" s="406">
        <f t="shared" ref="D23:D35" ca="1" si="7">+F23+J23+H23+L23</f>
        <v>333197.63093400002</v>
      </c>
      <c r="E23" s="407">
        <f ca="1">IF(R23&gt;0,D23/(R23),0)</f>
        <v>66.384831209173356</v>
      </c>
      <c r="F23" s="406">
        <f ca="1">INDIRECT("'RUNSTATS_VMTCNTY'!H22")</f>
        <v>91849.142236</v>
      </c>
      <c r="G23" s="407">
        <f t="shared" ref="G23:G38" ca="1" si="8">IF(N23&gt;0,F23/(N23),0)</f>
        <v>66.093508318100419</v>
      </c>
      <c r="H23" s="406">
        <f ca="1">INDIRECT("'RUNSTATS_VMTCNTY'!L22")</f>
        <v>99753.040108000001</v>
      </c>
      <c r="I23" s="407">
        <f t="shared" ref="I23:I38" ca="1" si="9">IF(O23&gt;0,H23/(O23),0)</f>
        <v>66.535902916992356</v>
      </c>
      <c r="J23" s="406">
        <f ca="1">INDIRECT("'RUNSTATS_VMTCNTY'!J22")</f>
        <v>81280.283479999998</v>
      </c>
      <c r="K23" s="407">
        <f t="shared" ref="K23:K38" ca="1" si="10">IF(P23&gt;0,J23/(P23),0)</f>
        <v>66.412927310308547</v>
      </c>
      <c r="L23" s="406">
        <f ca="1">INDIRECT("'RUNSTATS_VMTCNTY'!N22")</f>
        <v>60315.165110000002</v>
      </c>
      <c r="M23" s="407">
        <f t="shared" ref="M23:M38" ca="1" si="11">IF(Q23&gt;0,L23/(Q23),0)</f>
        <v>66.54366734590154</v>
      </c>
      <c r="N23" s="408">
        <f ca="1">INDIRECT("'RUNSTATS_VMTCNTY'!I22")</f>
        <v>1389.6847749999999</v>
      </c>
      <c r="O23" s="409">
        <f ca="1">INDIRECT("'RUNSTATS_VMTCNTY'!M22")</f>
        <v>1499.2362880000001</v>
      </c>
      <c r="P23" s="409">
        <f ca="1">INDIRECT("'RUNSTATS_VMTCNTY'!K22")</f>
        <v>1223.8623829999999</v>
      </c>
      <c r="Q23" s="409">
        <f ca="1">INDIRECT("'RUNSTATS_VMTCNTY'!O22")</f>
        <v>906.39977499999998</v>
      </c>
      <c r="R23" s="410">
        <f t="shared" ref="R23:R35" ca="1" si="12">+N23+O23+P23+Q23</f>
        <v>5019.1832209999993</v>
      </c>
    </row>
    <row r="24" spans="1:22" x14ac:dyDescent="0.2">
      <c r="A24" s="124" t="str">
        <f ca="1">INDIRECT("'RUNSTATS_VMTCNTY'!B23")</f>
        <v>45PR</v>
      </c>
      <c r="B24" s="123" t="s">
        <v>83</v>
      </c>
      <c r="C24" s="411">
        <f ca="1">INDIRECT("'RUNSTATS_VMTCNTY'!E23")</f>
        <v>14.161389</v>
      </c>
      <c r="D24" s="412">
        <f t="shared" ca="1" si="7"/>
        <v>355324.27736499999</v>
      </c>
      <c r="E24" s="411">
        <f t="shared" ref="E24:E38" ca="1" si="13">IF(R24&gt;0,D24/(R24),0)</f>
        <v>58.270965881225202</v>
      </c>
      <c r="F24" s="412">
        <f ca="1">INDIRECT("'RUNSTATS_VMTCNTY'!H23")</f>
        <v>91601.590437999999</v>
      </c>
      <c r="G24" s="411">
        <f t="shared" ca="1" si="8"/>
        <v>54.571551025752228</v>
      </c>
      <c r="H24" s="412">
        <f ca="1">INDIRECT("'RUNSTATS_VMTCNTY'!L23")</f>
        <v>110637.616991</v>
      </c>
      <c r="I24" s="411">
        <f t="shared" ca="1" si="9"/>
        <v>62.378031058085099</v>
      </c>
      <c r="J24" s="412">
        <f ca="1">INDIRECT("'RUNSTATS_VMTCNTY'!J23")</f>
        <v>85060.770055999994</v>
      </c>
      <c r="K24" s="411">
        <f t="shared" ca="1" si="10"/>
        <v>53.581243740595262</v>
      </c>
      <c r="L24" s="412">
        <f ca="1">INDIRECT("'RUNSTATS_VMTCNTY'!N23")</f>
        <v>68024.299880000006</v>
      </c>
      <c r="M24" s="411">
        <f t="shared" ca="1" si="11"/>
        <v>64.291530592119614</v>
      </c>
      <c r="N24" s="412">
        <f ca="1">INDIRECT("'RUNSTATS_VMTCNTY'!I23")</f>
        <v>1678.559409</v>
      </c>
      <c r="O24" s="50">
        <f ca="1">INDIRECT("'RUNSTATS_VMTCNTY'!M23")</f>
        <v>1773.6631809999999</v>
      </c>
      <c r="P24" s="50">
        <f ca="1">INDIRECT("'RUNSTATS_VMTCNTY'!K23")</f>
        <v>1587.5101830000001</v>
      </c>
      <c r="Q24" s="50">
        <f ca="1">INDIRECT("'RUNSTATS_VMTCNTY'!O23")</f>
        <v>1058.0600469999999</v>
      </c>
      <c r="R24" s="413">
        <f t="shared" ca="1" si="12"/>
        <v>6097.7928199999997</v>
      </c>
    </row>
    <row r="25" spans="1:22" x14ac:dyDescent="0.2">
      <c r="A25" s="124" t="str">
        <f ca="1">INDIRECT("'RUNSTATS_VMTCNTY'!B24")</f>
        <v>45MR</v>
      </c>
      <c r="B25" s="123" t="s">
        <v>84</v>
      </c>
      <c r="C25" s="411">
        <f ca="1">INDIRECT("'RUNSTATS_VMTCNTY'!E24")</f>
        <v>29.7896</v>
      </c>
      <c r="D25" s="412">
        <f t="shared" ca="1" si="7"/>
        <v>221222.946345</v>
      </c>
      <c r="E25" s="411">
        <f t="shared" ca="1" si="13"/>
        <v>54.804181215122505</v>
      </c>
      <c r="F25" s="412">
        <f ca="1">INDIRECT("'RUNSTATS_VMTCNTY'!H24")</f>
        <v>54335.251866999999</v>
      </c>
      <c r="G25" s="411">
        <f t="shared" ca="1" si="8"/>
        <v>54.336266705453255</v>
      </c>
      <c r="H25" s="412">
        <f ca="1">INDIRECT("'RUNSTATS_VMTCNTY'!L24")</f>
        <v>72046.882230999996</v>
      </c>
      <c r="I25" s="411">
        <f t="shared" ca="1" si="9"/>
        <v>55.011920561386297</v>
      </c>
      <c r="J25" s="412">
        <f ca="1">INDIRECT("'RUNSTATS_VMTCNTY'!J24")</f>
        <v>53142.090559999997</v>
      </c>
      <c r="K25" s="411">
        <f t="shared" ca="1" si="10"/>
        <v>54.500610603322166</v>
      </c>
      <c r="L25" s="412">
        <f ca="1">INDIRECT("'RUNSTATS_VMTCNTY'!N24")</f>
        <v>41698.721686999997</v>
      </c>
      <c r="M25" s="411">
        <f t="shared" ca="1" si="11"/>
        <v>55.458318933567185</v>
      </c>
      <c r="N25" s="412">
        <f ca="1">INDIRECT("'RUNSTATS_VMTCNTY'!I24")</f>
        <v>999.98132299999997</v>
      </c>
      <c r="O25" s="50">
        <f ca="1">INDIRECT("'RUNSTATS_VMTCNTY'!M24")</f>
        <v>1309.659461</v>
      </c>
      <c r="P25" s="50">
        <f ca="1">INDIRECT("'RUNSTATS_VMTCNTY'!K24")</f>
        <v>975.073306</v>
      </c>
      <c r="Q25" s="50">
        <f ca="1">INDIRECT("'RUNSTATS_VMTCNTY'!O24")</f>
        <v>751.89299800000003</v>
      </c>
      <c r="R25" s="413">
        <f t="shared" ca="1" si="12"/>
        <v>4036.6070880000007</v>
      </c>
    </row>
    <row r="26" spans="1:22" x14ac:dyDescent="0.2">
      <c r="A26" s="124" t="str">
        <f ca="1">INDIRECT("'RUNSTATS_VMTCNTY'!B25")</f>
        <v>45CM</v>
      </c>
      <c r="B26" s="123" t="s">
        <v>85</v>
      </c>
      <c r="C26" s="411">
        <f ca="1">INDIRECT("'RUNSTATS_VMTCNTY'!E25")</f>
        <v>111.37088</v>
      </c>
      <c r="D26" s="412">
        <f t="shared" ca="1" si="7"/>
        <v>440958.31172699993</v>
      </c>
      <c r="E26" s="411">
        <f t="shared" ca="1" si="13"/>
        <v>51.217737009109882</v>
      </c>
      <c r="F26" s="412">
        <f ca="1">INDIRECT("'RUNSTATS_VMTCNTY'!H25")</f>
        <v>113718.018474</v>
      </c>
      <c r="G26" s="411">
        <f t="shared" ca="1" si="8"/>
        <v>50.818845597435477</v>
      </c>
      <c r="H26" s="412">
        <f ca="1">INDIRECT("'RUNSTATS_VMTCNTY'!L25")</f>
        <v>138900.03245599999</v>
      </c>
      <c r="I26" s="411">
        <f t="shared" ca="1" si="9"/>
        <v>51.444190632093445</v>
      </c>
      <c r="J26" s="412">
        <f ca="1">INDIRECT("'RUNSTATS_VMTCNTY'!J25")</f>
        <v>108310.45428599999</v>
      </c>
      <c r="K26" s="411">
        <f t="shared" ca="1" si="10"/>
        <v>50.617380079716099</v>
      </c>
      <c r="L26" s="412">
        <f ca="1">INDIRECT("'RUNSTATS_VMTCNTY'!N25")</f>
        <v>80029.806511000003</v>
      </c>
      <c r="M26" s="411">
        <f t="shared" ca="1" si="11"/>
        <v>52.239828882847192</v>
      </c>
      <c r="N26" s="412">
        <f ca="1">INDIRECT("'RUNSTATS_VMTCNTY'!I25")</f>
        <v>2237.7135320000002</v>
      </c>
      <c r="O26" s="50">
        <f ca="1">INDIRECT("'RUNSTATS_VMTCNTY'!M25")</f>
        <v>2700.0139519999998</v>
      </c>
      <c r="P26" s="50">
        <f ca="1">INDIRECT("'RUNSTATS_VMTCNTY'!K25")</f>
        <v>2139.7878380000002</v>
      </c>
      <c r="Q26" s="50">
        <f ca="1">INDIRECT("'RUNSTATS_VMTCNTY'!O25")</f>
        <v>1531.969155</v>
      </c>
      <c r="R26" s="413">
        <f t="shared" ca="1" si="12"/>
        <v>8609.484477</v>
      </c>
    </row>
    <row r="27" spans="1:22" x14ac:dyDescent="0.2">
      <c r="A27" s="124" t="str">
        <f ca="1">INDIRECT("'RUNSTATS_VMTCNTY'!B26")</f>
        <v>45CR</v>
      </c>
      <c r="B27" s="123" t="s">
        <v>86</v>
      </c>
      <c r="C27" s="411">
        <f ca="1">INDIRECT("'RUNSTATS_VMTCNTY'!E26")</f>
        <v>123.16181899999999</v>
      </c>
      <c r="D27" s="412">
        <f t="shared" ca="1" si="7"/>
        <v>249976.860449</v>
      </c>
      <c r="E27" s="411">
        <f t="shared" ca="1" si="13"/>
        <v>47.199978029397471</v>
      </c>
      <c r="F27" s="412">
        <f ca="1">INDIRECT("'RUNSTATS_VMTCNTY'!H26")</f>
        <v>61944.463345999997</v>
      </c>
      <c r="G27" s="411">
        <f ca="1">IF(N27&gt;0,F27/(N27),0)</f>
        <v>47.055659165459645</v>
      </c>
      <c r="H27" s="412">
        <f ca="1">INDIRECT("'RUNSTATS_VMTCNTY'!L26")</f>
        <v>81410.051378000004</v>
      </c>
      <c r="I27" s="411">
        <f ca="1">IF(O27&gt;0,H27/(O27),0)</f>
        <v>47.263965362006253</v>
      </c>
      <c r="J27" s="412">
        <f ca="1">INDIRECT("'RUNSTATS_VMTCNTY'!J26")</f>
        <v>60773.832882000002</v>
      </c>
      <c r="K27" s="411">
        <f ca="1">IF(P27&gt;0,J27/(P27),0)</f>
        <v>47.092960998924994</v>
      </c>
      <c r="L27" s="412">
        <f ca="1">INDIRECT("'RUNSTATS_VMTCNTY'!N26")</f>
        <v>45848.512842999997</v>
      </c>
      <c r="M27" s="411">
        <f ca="1">IF(Q27&gt;0,L27/(Q27),0)</f>
        <v>47.425344756874082</v>
      </c>
      <c r="N27" s="412">
        <f ca="1">INDIRECT("'RUNSTATS_VMTCNTY'!I26")</f>
        <v>1316.408365</v>
      </c>
      <c r="O27" s="50">
        <f ca="1">INDIRECT("'RUNSTATS_VMTCNTY'!M26")</f>
        <v>1722.454956</v>
      </c>
      <c r="P27" s="50">
        <f ca="1">INDIRECT("'RUNSTATS_VMTCNTY'!K26")</f>
        <v>1290.507787</v>
      </c>
      <c r="Q27" s="50">
        <f ca="1">INDIRECT("'RUNSTATS_VMTCNTY'!O26")</f>
        <v>966.75128199999995</v>
      </c>
      <c r="R27" s="413">
        <f ca="1">+N27+O27+P27+Q27</f>
        <v>5296.1223899999995</v>
      </c>
    </row>
    <row r="28" spans="1:22" ht="13.5" thickBot="1" x14ac:dyDescent="0.25">
      <c r="A28" s="191"/>
      <c r="B28" s="125" t="s">
        <v>154</v>
      </c>
      <c r="C28" s="411"/>
      <c r="D28" s="412">
        <f ca="1">+F28+J28+H28+L28</f>
        <v>518227.59108699998</v>
      </c>
      <c r="E28" s="414">
        <f t="shared" ca="1" si="13"/>
        <v>28.38728253501311</v>
      </c>
      <c r="F28" s="412">
        <f ca="1">INDIRECT("'RUNSTATS_VMTCNTY'!H27")</f>
        <v>114703.60045699999</v>
      </c>
      <c r="G28" s="414">
        <f ca="1">IF(N28&gt;0,F28/(N28),0)</f>
        <v>28.745206625558538</v>
      </c>
      <c r="H28" s="412">
        <f ca="1">INDIRECT("'RUNSTATS_VMTCNTY'!L27")</f>
        <v>183368.50740199999</v>
      </c>
      <c r="I28" s="414">
        <f ca="1">IF(O28&gt;0,H28/(O28),0)</f>
        <v>28.05435837601506</v>
      </c>
      <c r="J28" s="412">
        <f ca="1">INDIRECT("'RUNSTATS_VMTCNTY'!J27")</f>
        <v>118787.044119</v>
      </c>
      <c r="K28" s="414">
        <f ca="1">IF(P28&gt;0,J28/(P28),0)</f>
        <v>28.543669881161478</v>
      </c>
      <c r="L28" s="412">
        <f ca="1">INDIRECT("'RUNSTATS_VMTCNTY'!N27")</f>
        <v>101368.439109</v>
      </c>
      <c r="M28" s="414">
        <f ca="1">IF(Q28&gt;0,L28/(Q28),0)</f>
        <v>28.414469642647585</v>
      </c>
      <c r="N28" s="412">
        <f ca="1">INDIRECT("'RUNSTATS_VMTCNTY'!I27")</f>
        <v>3990.3557470000001</v>
      </c>
      <c r="O28" s="50">
        <f ca="1">INDIRECT("'RUNSTATS_VMTCNTY'!M27")</f>
        <v>6536.1861049999998</v>
      </c>
      <c r="P28" s="50">
        <f ca="1">INDIRECT("'RUNSTATS_VMTCNTY'!K27")</f>
        <v>4161.5897539999996</v>
      </c>
      <c r="Q28" s="50">
        <f ca="1">INDIRECT("'RUNSTATS_VMTCNTY'!O27")</f>
        <v>3567.493618</v>
      </c>
      <c r="R28" s="417">
        <f ca="1">+N28+O28+P28+Q28</f>
        <v>18255.625223999999</v>
      </c>
    </row>
    <row r="29" spans="1:22" x14ac:dyDescent="0.2">
      <c r="A29" s="124" t="str">
        <f ca="1">INDIRECT("'RUNSTATS_VMTCNTY'!B15")</f>
        <v>45IU</v>
      </c>
      <c r="B29" s="126" t="s">
        <v>77</v>
      </c>
      <c r="C29" s="407">
        <f ca="1">INDIRECT("'RUNSTATS_VMTCNTY'!E15")</f>
        <v>0.94670299999999996</v>
      </c>
      <c r="D29" s="408">
        <f t="shared" ca="1" si="7"/>
        <v>21439.310705</v>
      </c>
      <c r="E29" s="407">
        <f t="shared" ca="1" si="13"/>
        <v>66.331176175575365</v>
      </c>
      <c r="F29" s="408">
        <f ca="1">INDIRECT("'RUNSTATS_VMTCNTY'!H15")</f>
        <v>5926.4534169999997</v>
      </c>
      <c r="G29" s="407">
        <f t="shared" ca="1" si="8"/>
        <v>66.140338222909591</v>
      </c>
      <c r="H29" s="408">
        <f ca="1">INDIRECT("'RUNSTATS_VMTCNTY'!L15")</f>
        <v>5967.7975919999999</v>
      </c>
      <c r="I29" s="407">
        <f t="shared" ca="1" si="9"/>
        <v>66.539944269791604</v>
      </c>
      <c r="J29" s="408">
        <f ca="1">INDIRECT("'RUNSTATS_VMTCNTY'!J15")</f>
        <v>5708.7669070000002</v>
      </c>
      <c r="K29" s="407">
        <f t="shared" ca="1" si="10"/>
        <v>66.170538989333735</v>
      </c>
      <c r="L29" s="408">
        <f ca="1">INDIRECT("'RUNSTATS_VMTCNTY'!N15")</f>
        <v>3836.2927890000001</v>
      </c>
      <c r="M29" s="407">
        <f t="shared" ca="1" si="11"/>
        <v>66.543397129114396</v>
      </c>
      <c r="N29" s="408">
        <f ca="1">INDIRECT("'RUNSTATS_VMTCNTY'!I15")</f>
        <v>89.604219999999998</v>
      </c>
      <c r="O29" s="409">
        <f ca="1">INDIRECT("'RUNSTATS_VMTCNTY'!M15")</f>
        <v>89.687444999999997</v>
      </c>
      <c r="P29" s="409">
        <f ca="1">INDIRECT("'RUNSTATS_VMTCNTY'!K15")</f>
        <v>86.273544000000001</v>
      </c>
      <c r="Q29" s="409">
        <f ca="1">INDIRECT("'RUNSTATS_VMTCNTY'!O15")</f>
        <v>57.650990999999998</v>
      </c>
      <c r="R29" s="410">
        <f t="shared" ca="1" si="12"/>
        <v>323.21619999999996</v>
      </c>
    </row>
    <row r="30" spans="1:22" x14ac:dyDescent="0.2">
      <c r="A30" s="124" t="str">
        <f ca="1">INDIRECT("'RUNSTATS_VMTCNTY'!B16")</f>
        <v>45FU</v>
      </c>
      <c r="B30" s="123" t="s">
        <v>78</v>
      </c>
      <c r="C30" s="411">
        <f ca="1">INDIRECT("'RUNSTATS_VMTCNTY'!E16")</f>
        <v>15.606462000000001</v>
      </c>
      <c r="D30" s="412">
        <f t="shared" ca="1" si="7"/>
        <v>368492.45858000003</v>
      </c>
      <c r="E30" s="411">
        <f t="shared" ca="1" si="13"/>
        <v>54.609594323163002</v>
      </c>
      <c r="F30" s="412">
        <f ca="1">INDIRECT("'RUNSTATS_VMTCNTY'!H16")</f>
        <v>92788.045268000002</v>
      </c>
      <c r="G30" s="411">
        <f t="shared" ca="1" si="8"/>
        <v>54.076057902200404</v>
      </c>
      <c r="H30" s="412">
        <f ca="1">INDIRECT("'RUNSTATS_VMTCNTY'!L16")</f>
        <v>110308.885453</v>
      </c>
      <c r="I30" s="411">
        <f t="shared" ca="1" si="9"/>
        <v>54.459888753126549</v>
      </c>
      <c r="J30" s="412">
        <f ca="1">INDIRECT("'RUNSTATS_VMTCNTY'!J16")</f>
        <v>93701.032101000004</v>
      </c>
      <c r="K30" s="411">
        <f t="shared" ca="1" si="10"/>
        <v>53.772174787872267</v>
      </c>
      <c r="L30" s="412">
        <f ca="1">INDIRECT("'RUNSTATS_VMTCNTY'!N16")</f>
        <v>71694.495758000005</v>
      </c>
      <c r="M30" s="411">
        <f t="shared" ca="1" si="11"/>
        <v>56.728544283828882</v>
      </c>
      <c r="N30" s="412">
        <f ca="1">INDIRECT("'RUNSTATS_VMTCNTY'!I16")</f>
        <v>1715.8803519999999</v>
      </c>
      <c r="O30" s="50">
        <f ca="1">INDIRECT("'RUNSTATS_VMTCNTY'!M16")</f>
        <v>2025.5069920000001</v>
      </c>
      <c r="P30" s="50">
        <f ca="1">INDIRECT("'RUNSTATS_VMTCNTY'!K16")</f>
        <v>1742.5561170000001</v>
      </c>
      <c r="Q30" s="50">
        <f ca="1">INDIRECT("'RUNSTATS_VMTCNTY'!O16")</f>
        <v>1263.816949</v>
      </c>
      <c r="R30" s="413">
        <f t="shared" ca="1" si="12"/>
        <v>6747.7604099999999</v>
      </c>
    </row>
    <row r="31" spans="1:22" x14ac:dyDescent="0.2">
      <c r="A31" s="124" t="str">
        <f ca="1">INDIRECT("'RUNSTATS_VMTCNTY'!B17")</f>
        <v>45PU</v>
      </c>
      <c r="B31" s="123" t="s">
        <v>79</v>
      </c>
      <c r="C31" s="411">
        <f ca="1">INDIRECT("'RUNSTATS_VMTCNTY'!E17")</f>
        <v>35.151736999999997</v>
      </c>
      <c r="D31" s="412">
        <f t="shared" ca="1" si="7"/>
        <v>357404.03709200001</v>
      </c>
      <c r="E31" s="411">
        <f t="shared" ca="1" si="13"/>
        <v>39.55372102777222</v>
      </c>
      <c r="F31" s="412">
        <f ca="1">INDIRECT("'RUNSTATS_VMTCNTY'!H17")</f>
        <v>82091.756645999994</v>
      </c>
      <c r="G31" s="411">
        <f t="shared" ca="1" si="8"/>
        <v>37.453675995803749</v>
      </c>
      <c r="H31" s="412">
        <f ca="1">INDIRECT("'RUNSTATS_VMTCNTY'!L17")</f>
        <v>121390.408071</v>
      </c>
      <c r="I31" s="411">
        <f t="shared" ca="1" si="9"/>
        <v>40.82417677327971</v>
      </c>
      <c r="J31" s="412">
        <f ca="1">INDIRECT("'RUNSTATS_VMTCNTY'!J17")</f>
        <v>84688.824840000001</v>
      </c>
      <c r="K31" s="411">
        <f t="shared" ca="1" si="10"/>
        <v>37.082081935452848</v>
      </c>
      <c r="L31" s="412">
        <f ca="1">INDIRECT("'RUNSTATS_VMTCNTY'!N17")</f>
        <v>69233.047535000005</v>
      </c>
      <c r="M31" s="411">
        <f t="shared" ca="1" si="11"/>
        <v>43.631169601280476</v>
      </c>
      <c r="N31" s="412">
        <f ca="1">INDIRECT("'RUNSTATS_VMTCNTY'!I17")</f>
        <v>2191.8210819999999</v>
      </c>
      <c r="O31" s="50">
        <f ca="1">INDIRECT("'RUNSTATS_VMTCNTY'!M17")</f>
        <v>2973.4931029999998</v>
      </c>
      <c r="P31" s="50">
        <f ca="1">INDIRECT("'RUNSTATS_VMTCNTY'!K17")</f>
        <v>2283.8206599999999</v>
      </c>
      <c r="Q31" s="50">
        <f ca="1">INDIRECT("'RUNSTATS_VMTCNTY'!O17")</f>
        <v>1586.7795470000001</v>
      </c>
      <c r="R31" s="413">
        <f t="shared" ca="1" si="12"/>
        <v>9035.9143919999988</v>
      </c>
    </row>
    <row r="32" spans="1:22" x14ac:dyDescent="0.2">
      <c r="A32" s="124" t="str">
        <f ca="1">INDIRECT("'RUNSTATS_VMTCNTY'!B18")</f>
        <v>45MU</v>
      </c>
      <c r="B32" s="123" t="s">
        <v>80</v>
      </c>
      <c r="C32" s="411">
        <f ca="1">INDIRECT("'RUNSTATS_VMTCNTY'!E18")</f>
        <v>40.055732999999996</v>
      </c>
      <c r="D32" s="412">
        <f t="shared" ca="1" si="7"/>
        <v>253103.10227600002</v>
      </c>
      <c r="E32" s="411">
        <f t="shared" ca="1" si="13"/>
        <v>41.390962636309901</v>
      </c>
      <c r="F32" s="412">
        <f ca="1">INDIRECT("'RUNSTATS_VMTCNTY'!H18")</f>
        <v>54813.358417000003</v>
      </c>
      <c r="G32" s="411">
        <f t="shared" ca="1" si="8"/>
        <v>40.069756504364229</v>
      </c>
      <c r="H32" s="412">
        <f ca="1">INDIRECT("'RUNSTATS_VMTCNTY'!L18")</f>
        <v>89868.467881000004</v>
      </c>
      <c r="I32" s="411">
        <f t="shared" ca="1" si="9"/>
        <v>41.971514235062237</v>
      </c>
      <c r="J32" s="412">
        <f ca="1">INDIRECT("'RUNSTATS_VMTCNTY'!J18")</f>
        <v>56930.769661999999</v>
      </c>
      <c r="K32" s="411">
        <f t="shared" ca="1" si="10"/>
        <v>39.504530332932582</v>
      </c>
      <c r="L32" s="412">
        <f ca="1">INDIRECT("'RUNSTATS_VMTCNTY'!N18")</f>
        <v>51490.506315999999</v>
      </c>
      <c r="M32" s="411">
        <f t="shared" ca="1" si="11"/>
        <v>44.209611513949625</v>
      </c>
      <c r="N32" s="412">
        <f ca="1">INDIRECT("'RUNSTATS_VMTCNTY'!I18")</f>
        <v>1367.948378</v>
      </c>
      <c r="O32" s="50">
        <f ca="1">INDIRECT("'RUNSTATS_VMTCNTY'!M18")</f>
        <v>2141.1776420000001</v>
      </c>
      <c r="P32" s="50">
        <f ca="1">INDIRECT("'RUNSTATS_VMTCNTY'!K18")</f>
        <v>1441.1200229999999</v>
      </c>
      <c r="Q32" s="50">
        <f ca="1">INDIRECT("'RUNSTATS_VMTCNTY'!O18")</f>
        <v>1164.6903139999999</v>
      </c>
      <c r="R32" s="413">
        <f t="shared" ca="1" si="12"/>
        <v>6114.9363570000005</v>
      </c>
    </row>
    <row r="33" spans="1:22" x14ac:dyDescent="0.2">
      <c r="A33" s="124" t="str">
        <f ca="1">INDIRECT("'RUNSTATS_VMTCNTY'!B19")</f>
        <v>45CU</v>
      </c>
      <c r="B33" s="123" t="s">
        <v>81</v>
      </c>
      <c r="C33" s="411">
        <f ca="1">INDIRECT("'RUNSTATS_VMTCNTY'!E19")</f>
        <v>17.561499000000001</v>
      </c>
      <c r="D33" s="412">
        <f t="shared" ca="1" si="7"/>
        <v>61842.769710000008</v>
      </c>
      <c r="E33" s="411">
        <f t="shared" ca="1" si="13"/>
        <v>40.091003091095729</v>
      </c>
      <c r="F33" s="412">
        <f ca="1">INDIRECT("'RUNSTATS_VMTCNTY'!H19")</f>
        <v>15960.964711000001</v>
      </c>
      <c r="G33" s="411">
        <f t="shared" ca="1" si="8"/>
        <v>40.136209007910935</v>
      </c>
      <c r="H33" s="412">
        <f ca="1">INDIRECT("'RUNSTATS_VMTCNTY'!L19")</f>
        <v>18553.349291999999</v>
      </c>
      <c r="I33" s="411">
        <f t="shared" ca="1" si="9"/>
        <v>40.400387086474637</v>
      </c>
      <c r="J33" s="412">
        <f ca="1">INDIRECT("'RUNSTATS_VMTCNTY'!J19")</f>
        <v>16707.890361000002</v>
      </c>
      <c r="K33" s="411">
        <f t="shared" ca="1" si="10"/>
        <v>39.196823755052627</v>
      </c>
      <c r="L33" s="412">
        <f ca="1">INDIRECT("'RUNSTATS_VMTCNTY'!N19")</f>
        <v>10620.565345999999</v>
      </c>
      <c r="M33" s="411">
        <f t="shared" ca="1" si="11"/>
        <v>40.943334426845112</v>
      </c>
      <c r="N33" s="412">
        <f ca="1">INDIRECT("'RUNSTATS_VMTCNTY'!I19")</f>
        <v>397.669962</v>
      </c>
      <c r="O33" s="50">
        <f ca="1">INDIRECT("'RUNSTATS_VMTCNTY'!M19")</f>
        <v>459.236919</v>
      </c>
      <c r="P33" s="50">
        <f ca="1">INDIRECT("'RUNSTATS_VMTCNTY'!K19")</f>
        <v>426.25623100000001</v>
      </c>
      <c r="Q33" s="50">
        <f ca="1">INDIRECT("'RUNSTATS_VMTCNTY'!O19")</f>
        <v>259.39668799999998</v>
      </c>
      <c r="R33" s="413">
        <f t="shared" ca="1" si="12"/>
        <v>1542.5598</v>
      </c>
    </row>
    <row r="34" spans="1:22" x14ac:dyDescent="0.2">
      <c r="A34" s="191"/>
      <c r="B34" s="127" t="s">
        <v>155</v>
      </c>
      <c r="C34" s="419"/>
      <c r="D34" s="412">
        <f ca="1">+F34+J34+H34+L34</f>
        <v>225026.063054</v>
      </c>
      <c r="E34" s="419">
        <f t="shared" ca="1" si="13"/>
        <v>24.55469884589635</v>
      </c>
      <c r="F34" s="412">
        <f ca="1">INDIRECT("'RUNSTATS_VMTCNTY'!H20")</f>
        <v>46304.989845999997</v>
      </c>
      <c r="G34" s="419">
        <f t="shared" ca="1" si="8"/>
        <v>24.837502832658679</v>
      </c>
      <c r="H34" s="412">
        <f ca="1">INDIRECT("'RUNSTATS_VMTCNTY'!L20")</f>
        <v>85992.752156999995</v>
      </c>
      <c r="I34" s="419">
        <f t="shared" ca="1" si="9"/>
        <v>24.345936091381652</v>
      </c>
      <c r="J34" s="412">
        <f ca="1">INDIRECT("'RUNSTATS_VMTCNTY'!J20")</f>
        <v>50395.692670999997</v>
      </c>
      <c r="K34" s="419">
        <f t="shared" ca="1" si="10"/>
        <v>24.735364925894732</v>
      </c>
      <c r="L34" s="412">
        <f ca="1">INDIRECT("'RUNSTATS_VMTCNTY'!N20")</f>
        <v>42332.628380000002</v>
      </c>
      <c r="M34" s="419">
        <f t="shared" ca="1" si="11"/>
        <v>24.463422088717287</v>
      </c>
      <c r="N34" s="412">
        <f ca="1">INDIRECT("'RUNSTATS_VMTCNTY'!I20")</f>
        <v>1864.317446</v>
      </c>
      <c r="O34" s="50">
        <f ca="1">INDIRECT("'RUNSTATS_VMTCNTY'!M20")</f>
        <v>3532.1193579999999</v>
      </c>
      <c r="P34" s="50">
        <f ca="1">INDIRECT("'RUNSTATS_VMTCNTY'!K20")</f>
        <v>2037.3943469999999</v>
      </c>
      <c r="Q34" s="50">
        <f ca="1">INDIRECT("'RUNSTATS_VMTCNTY'!O20")</f>
        <v>1730.4458970000001</v>
      </c>
      <c r="R34" s="413">
        <f ca="1">+N34+O34+P34+Q34</f>
        <v>9164.2770479999999</v>
      </c>
    </row>
    <row r="35" spans="1:22" ht="13.5" thickBot="1" x14ac:dyDescent="0.25">
      <c r="A35" s="124" t="str">
        <f ca="1">INDIRECT("'RUNSTATS_VMTCNTY'!B21")</f>
        <v>45HO</v>
      </c>
      <c r="B35" s="123" t="s">
        <v>21</v>
      </c>
      <c r="C35" s="411">
        <f ca="1">INDIRECT("'RUNSTATS_VMTCNTY'!E21")</f>
        <v>0</v>
      </c>
      <c r="D35" s="420">
        <f t="shared" ca="1" si="7"/>
        <v>0</v>
      </c>
      <c r="E35" s="421">
        <f t="shared" ca="1" si="13"/>
        <v>0</v>
      </c>
      <c r="F35" s="420">
        <f ca="1">INDIRECT("'RUNSTATS_VMTCNTY'!H21")</f>
        <v>0</v>
      </c>
      <c r="G35" s="421">
        <f t="shared" ca="1" si="8"/>
        <v>0</v>
      </c>
      <c r="H35" s="420">
        <f ca="1">INDIRECT("'RUNSTATS_VMTCNTY'!L21")</f>
        <v>0</v>
      </c>
      <c r="I35" s="421">
        <f t="shared" ca="1" si="9"/>
        <v>0</v>
      </c>
      <c r="J35" s="420">
        <f ca="1">INDIRECT("'RUNSTATS_VMTCNTY'!J21")</f>
        <v>0</v>
      </c>
      <c r="K35" s="421">
        <f t="shared" ca="1" si="10"/>
        <v>0</v>
      </c>
      <c r="L35" s="420">
        <f ca="1">INDIRECT("'RUNSTATS_VMTCNTY'!N21")</f>
        <v>0</v>
      </c>
      <c r="M35" s="421">
        <f t="shared" ca="1" si="11"/>
        <v>0</v>
      </c>
      <c r="N35" s="423">
        <f ca="1">INDIRECT("'RUNSTATS_VMTCNTY'!I21")</f>
        <v>0</v>
      </c>
      <c r="O35" s="424">
        <f ca="1">INDIRECT("'RUNSTATS_VMTCNTY'!M21")</f>
        <v>0</v>
      </c>
      <c r="P35" s="424">
        <f ca="1">INDIRECT("'RUNSTATS_VMTCNTY'!K21")</f>
        <v>0</v>
      </c>
      <c r="Q35" s="424">
        <f ca="1">INDIRECT("'RUNSTATS_VMTCNTY'!O21")</f>
        <v>0</v>
      </c>
      <c r="R35" s="425">
        <f t="shared" ca="1" si="12"/>
        <v>0</v>
      </c>
    </row>
    <row r="36" spans="1:22" x14ac:dyDescent="0.2">
      <c r="A36" s="191"/>
      <c r="B36" s="126" t="s">
        <v>41</v>
      </c>
      <c r="C36" s="407">
        <f ca="1">SUM(C23:C28)</f>
        <v>294.02648199999999</v>
      </c>
      <c r="D36" s="408">
        <f ca="1">SUM(D23:D28)</f>
        <v>2118907.6179069998</v>
      </c>
      <c r="E36" s="407">
        <f t="shared" ca="1" si="13"/>
        <v>44.783174319812971</v>
      </c>
      <c r="F36" s="408">
        <f ca="1">SUM(F23:F28)</f>
        <v>528152.06681799993</v>
      </c>
      <c r="G36" s="407">
        <f t="shared" ca="1" si="8"/>
        <v>45.480544878348958</v>
      </c>
      <c r="H36" s="408">
        <f ca="1">SUM(H23:H28)</f>
        <v>686116.13056600001</v>
      </c>
      <c r="I36" s="407">
        <f t="shared" ca="1" si="9"/>
        <v>44.148168417373675</v>
      </c>
      <c r="J36" s="408">
        <f ca="1">SUM(J23:J28)</f>
        <v>507354.47538299998</v>
      </c>
      <c r="K36" s="407">
        <f t="shared" ca="1" si="10"/>
        <v>44.589532875342371</v>
      </c>
      <c r="L36" s="408">
        <f ca="1">SUM(L23:L28)</f>
        <v>397284.94513999997</v>
      </c>
      <c r="M36" s="407">
        <f t="shared" ca="1" si="11"/>
        <v>45.235629946740367</v>
      </c>
      <c r="N36" s="408">
        <f ca="1">SUM(N23:N28)</f>
        <v>11612.703151000002</v>
      </c>
      <c r="O36" s="409">
        <f ca="1">SUM(O23:O28)</f>
        <v>15541.213942999999</v>
      </c>
      <c r="P36" s="409">
        <f ca="1">SUM(P23:P28)</f>
        <v>11378.331251</v>
      </c>
      <c r="Q36" s="409">
        <f ca="1">SUM(Q23:Q28)</f>
        <v>8782.5668750000004</v>
      </c>
      <c r="R36" s="410">
        <f ca="1">SUM(R23:R28)</f>
        <v>47314.815219999997</v>
      </c>
    </row>
    <row r="37" spans="1:22" ht="13.5" thickBot="1" x14ac:dyDescent="0.25">
      <c r="A37" s="191"/>
      <c r="B37" s="125" t="s">
        <v>40</v>
      </c>
      <c r="C37" s="414">
        <f ca="1">SUM(C29:C35)</f>
        <v>109.32213399999999</v>
      </c>
      <c r="D37" s="415">
        <f ca="1">SUM(D29:D35)</f>
        <v>1287307.7414170001</v>
      </c>
      <c r="E37" s="414">
        <f t="shared" ca="1" si="13"/>
        <v>39.093834275346751</v>
      </c>
      <c r="F37" s="415">
        <f ca="1">SUM(F29:F35)</f>
        <v>297885.56830500002</v>
      </c>
      <c r="G37" s="414">
        <f t="shared" ca="1" si="8"/>
        <v>39.055479054692157</v>
      </c>
      <c r="H37" s="415">
        <f ca="1">SUM(H29:H35)</f>
        <v>432081.66044599999</v>
      </c>
      <c r="I37" s="414">
        <f t="shared" ca="1" si="9"/>
        <v>38.5057600034663</v>
      </c>
      <c r="J37" s="415">
        <f ca="1">SUM(J29:J35)</f>
        <v>308132.97654200002</v>
      </c>
      <c r="K37" s="414">
        <f t="shared" ca="1" si="10"/>
        <v>38.432929933424788</v>
      </c>
      <c r="L37" s="415">
        <f ca="1">SUM(L29:L35)</f>
        <v>249207.53612400001</v>
      </c>
      <c r="M37" s="414">
        <f t="shared" ca="1" si="11"/>
        <v>41.10449665956282</v>
      </c>
      <c r="N37" s="415">
        <f ca="1">SUM(N29:N35)</f>
        <v>7627.2414399999998</v>
      </c>
      <c r="O37" s="416">
        <f ca="1">SUM(O29:O35)</f>
        <v>11221.221459</v>
      </c>
      <c r="P37" s="416">
        <f ca="1">SUM(P29:P35)</f>
        <v>8017.4209220000012</v>
      </c>
      <c r="Q37" s="416">
        <f ca="1">SUM(Q29:Q35)</f>
        <v>6062.7803860000004</v>
      </c>
      <c r="R37" s="417">
        <f ca="1">SUM(R29:R35)</f>
        <v>32928.664206999994</v>
      </c>
    </row>
    <row r="38" spans="1:22" ht="15.75" thickBot="1" x14ac:dyDescent="0.3">
      <c r="A38" s="191"/>
      <c r="B38" s="128" t="s">
        <v>42</v>
      </c>
      <c r="C38" s="426">
        <f ca="1">+C37+C36</f>
        <v>403.34861599999999</v>
      </c>
      <c r="D38" s="427">
        <f ca="1">+D37+D36</f>
        <v>3406215.3593239998</v>
      </c>
      <c r="E38" s="426">
        <f t="shared" ca="1" si="13"/>
        <v>42.448500284970081</v>
      </c>
      <c r="F38" s="427">
        <f ca="1">+F37+F36</f>
        <v>826037.63512300001</v>
      </c>
      <c r="G38" s="426">
        <f t="shared" ca="1" si="8"/>
        <v>42.93347266235898</v>
      </c>
      <c r="H38" s="427">
        <f ca="1">+H37+H36</f>
        <v>1118197.7910120001</v>
      </c>
      <c r="I38" s="426">
        <f t="shared" ca="1" si="9"/>
        <v>41.782363010521657</v>
      </c>
      <c r="J38" s="427">
        <f ca="1">+J37+J36</f>
        <v>815487.45192499994</v>
      </c>
      <c r="K38" s="426">
        <f t="shared" ca="1" si="10"/>
        <v>42.044641767500266</v>
      </c>
      <c r="L38" s="427">
        <f ca="1">+L37+L36</f>
        <v>646492.48126399994</v>
      </c>
      <c r="M38" s="426">
        <f t="shared" ca="1" si="11"/>
        <v>43.548491651818146</v>
      </c>
      <c r="N38" s="298">
        <f ca="1">+N37+N36</f>
        <v>19239.944590999999</v>
      </c>
      <c r="O38" s="298">
        <f ca="1">+O37+O36</f>
        <v>26762.435401999999</v>
      </c>
      <c r="P38" s="298">
        <f ca="1">+P37+P36</f>
        <v>19395.752173000001</v>
      </c>
      <c r="Q38" s="298">
        <f ca="1">+Q37+Q36</f>
        <v>14845.347261000001</v>
      </c>
      <c r="R38" s="428">
        <f ca="1">+R37+R36</f>
        <v>80243.479426999984</v>
      </c>
      <c r="U38" s="498">
        <v>3029421.8177966401</v>
      </c>
      <c r="V38" s="499">
        <f ca="1">(D38-U38)/U38</f>
        <v>0.12437803785324598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str">
        <f ca="1">INDIRECT("'RUNSTATS_VMTCNTY'!B35")</f>
        <v>71IR</v>
      </c>
      <c r="B43" s="122" t="s">
        <v>82</v>
      </c>
      <c r="C43" s="405">
        <f ca="1">INDIRECT("'RUNSTATS_VMTCNTY'!E35")</f>
        <v>4.6184390000000004</v>
      </c>
      <c r="D43" s="406">
        <f t="shared" ref="D43:D55" ca="1" si="14">+F43+J43+H43+L43</f>
        <v>111820.869475</v>
      </c>
      <c r="E43" s="407">
        <f t="shared" ref="E43:E58" ca="1" si="15">IF(R43&gt;0,D43/(R43),0)</f>
        <v>61.276461299337662</v>
      </c>
      <c r="F43" s="406">
        <f ca="1">INDIRECT("'RUNSTATS_VMTCNTY'!H35")</f>
        <v>30882.580703</v>
      </c>
      <c r="G43" s="407">
        <f t="shared" ref="G43:G58" ca="1" si="16">IF(N43&gt;0,F43/(N43),0)</f>
        <v>61.145076346306077</v>
      </c>
      <c r="H43" s="406">
        <f ca="1">INDIRECT("'RUNSTATS_VMTCNTY'!L35")</f>
        <v>30757.588672000002</v>
      </c>
      <c r="I43" s="407">
        <f t="shared" ref="I43:I58" ca="1" si="17">IF(O43&gt;0,H43/(O43),0)</f>
        <v>61.422784699872182</v>
      </c>
      <c r="J43" s="406">
        <f ca="1">INDIRECT("'RUNSTATS_VMTCNTY'!J35")</f>
        <v>29904.576572000002</v>
      </c>
      <c r="K43" s="407">
        <f t="shared" ref="K43:K58" ca="1" si="18">IF(P43&gt;0,J43/(P43),0)</f>
        <v>61.162085634194405</v>
      </c>
      <c r="L43" s="406">
        <f ca="1">INDIRECT("'RUNSTATS_VMTCNTY'!N35")</f>
        <v>20276.123528</v>
      </c>
      <c r="M43" s="407">
        <f t="shared" ref="M43:M58" ca="1" si="19">IF(Q43&gt;0,L43/(Q43),0)</f>
        <v>61.424932476609591</v>
      </c>
      <c r="N43" s="408">
        <f ca="1">INDIRECT("'RUNSTATS_VMTCNTY'!I35")</f>
        <v>505.070605</v>
      </c>
      <c r="O43" s="409">
        <f ca="1">INDIRECT("'RUNSTATS_VMTCNTY'!M35")</f>
        <v>500.75210399999997</v>
      </c>
      <c r="P43" s="409">
        <f ca="1">INDIRECT("'RUNSTATS_VMTCNTY'!K35")</f>
        <v>488.93977799999999</v>
      </c>
      <c r="Q43" s="409">
        <f ca="1">INDIRECT("'RUNSTATS_VMTCNTY'!O35")</f>
        <v>330.09598399999999</v>
      </c>
      <c r="R43" s="410">
        <f t="shared" ref="R43:R55" ca="1" si="20">+N43+O43+P43+Q43</f>
        <v>1824.858471</v>
      </c>
    </row>
    <row r="44" spans="1:22" x14ac:dyDescent="0.2">
      <c r="A44" s="124" t="str">
        <f ca="1">INDIRECT("'RUNSTATS_VMTCNTY'!B36")</f>
        <v>71PR</v>
      </c>
      <c r="B44" s="123" t="s">
        <v>83</v>
      </c>
      <c r="C44" s="411">
        <f ca="1">INDIRECT("'RUNSTATS_VMTCNTY'!E36")</f>
        <v>15.013211999999999</v>
      </c>
      <c r="D44" s="412">
        <f t="shared" ca="1" si="14"/>
        <v>246409.11696499999</v>
      </c>
      <c r="E44" s="411">
        <f t="shared" ca="1" si="15"/>
        <v>62.638927400616957</v>
      </c>
      <c r="F44" s="412">
        <f ca="1">INDIRECT("'RUNSTATS_VMTCNTY'!H36")</f>
        <v>65727.249456999998</v>
      </c>
      <c r="G44" s="411">
        <f t="shared" ca="1" si="16"/>
        <v>62.672907974457502</v>
      </c>
      <c r="H44" s="412">
        <f ca="1">INDIRECT("'RUNSTATS_VMTCNTY'!L36")</f>
        <v>70246.507985000004</v>
      </c>
      <c r="I44" s="411">
        <f t="shared" ca="1" si="17"/>
        <v>62.647262595814567</v>
      </c>
      <c r="J44" s="412">
        <f ca="1">INDIRECT("'RUNSTATS_VMTCNTY'!J36")</f>
        <v>64738.778415000001</v>
      </c>
      <c r="K44" s="411">
        <f t="shared" ca="1" si="18"/>
        <v>62.601608396209571</v>
      </c>
      <c r="L44" s="412">
        <f ca="1">INDIRECT("'RUNSTATS_VMTCNTY'!N36")</f>
        <v>45696.581107999998</v>
      </c>
      <c r="M44" s="411">
        <f t="shared" ca="1" si="19"/>
        <v>62.630169717364467</v>
      </c>
      <c r="N44" s="412">
        <f ca="1">INDIRECT("'RUNSTATS_VMTCNTY'!I36")</f>
        <v>1048.7346379999999</v>
      </c>
      <c r="O44" s="50">
        <f ca="1">INDIRECT("'RUNSTATS_VMTCNTY'!M36")</f>
        <v>1121.3021140000001</v>
      </c>
      <c r="P44" s="50">
        <f ca="1">INDIRECT("'RUNSTATS_VMTCNTY'!K36")</f>
        <v>1034.1392189999999</v>
      </c>
      <c r="Q44" s="50">
        <f ca="1">INDIRECT("'RUNSTATS_VMTCNTY'!O36")</f>
        <v>729.62569499999995</v>
      </c>
      <c r="R44" s="413">
        <f t="shared" ca="1" si="20"/>
        <v>3933.8016659999994</v>
      </c>
    </row>
    <row r="45" spans="1:22" x14ac:dyDescent="0.2">
      <c r="A45" s="124" t="str">
        <f ca="1">INDIRECT("'RUNSTATS_VMTCNTY'!B37")</f>
        <v>71MR</v>
      </c>
      <c r="B45" s="123" t="s">
        <v>84</v>
      </c>
      <c r="C45" s="411">
        <f ca="1">INDIRECT("'RUNSTATS_VMTCNTY'!E37")</f>
        <v>24.466176999999998</v>
      </c>
      <c r="D45" s="412">
        <f t="shared" ca="1" si="14"/>
        <v>306360.28110899997</v>
      </c>
      <c r="E45" s="411">
        <f t="shared" ca="1" si="15"/>
        <v>47.358102460612194</v>
      </c>
      <c r="F45" s="412">
        <f ca="1">INDIRECT("'RUNSTATS_VMTCNTY'!H37")</f>
        <v>74591.87066</v>
      </c>
      <c r="G45" s="411">
        <f t="shared" ca="1" si="16"/>
        <v>43.077782406641518</v>
      </c>
      <c r="H45" s="412">
        <f ca="1">INDIRECT("'RUNSTATS_VMTCNTY'!L37")</f>
        <v>99812.337671000001</v>
      </c>
      <c r="I45" s="411">
        <f t="shared" ca="1" si="17"/>
        <v>51.372839250878123</v>
      </c>
      <c r="J45" s="412">
        <f ca="1">INDIRECT("'RUNSTATS_VMTCNTY'!J37")</f>
        <v>76772.649770999997</v>
      </c>
      <c r="K45" s="411">
        <f t="shared" ca="1" si="18"/>
        <v>41.506169149268494</v>
      </c>
      <c r="L45" s="412">
        <f ca="1">INDIRECT("'RUNSTATS_VMTCNTY'!N37")</f>
        <v>55183.423006999998</v>
      </c>
      <c r="M45" s="411">
        <f t="shared" ca="1" si="19"/>
        <v>58.402367428597316</v>
      </c>
      <c r="N45" s="412">
        <f ca="1">INDIRECT("'RUNSTATS_VMTCNTY'!I37")</f>
        <v>1731.562455</v>
      </c>
      <c r="O45" s="50">
        <f ca="1">INDIRECT("'RUNSTATS_VMTCNTY'!M37")</f>
        <v>1942.90094</v>
      </c>
      <c r="P45" s="50">
        <f ca="1">INDIRECT("'RUNSTATS_VMTCNTY'!K37")</f>
        <v>1849.6684069999999</v>
      </c>
      <c r="Q45" s="50">
        <f ca="1">INDIRECT("'RUNSTATS_VMTCNTY'!O37")</f>
        <v>944.88332300000002</v>
      </c>
      <c r="R45" s="413">
        <f t="shared" ca="1" si="20"/>
        <v>6469.0151249999999</v>
      </c>
    </row>
    <row r="46" spans="1:22" x14ac:dyDescent="0.2">
      <c r="A46" s="124" t="str">
        <f ca="1">INDIRECT("'RUNSTATS_VMTCNTY'!B38")</f>
        <v>71CM</v>
      </c>
      <c r="B46" s="123" t="s">
        <v>85</v>
      </c>
      <c r="C46" s="411">
        <f ca="1">INDIRECT("'RUNSTATS_VMTCNTY'!E38")</f>
        <v>55.851933000000002</v>
      </c>
      <c r="D46" s="412">
        <f t="shared" ca="1" si="14"/>
        <v>403326.59030399995</v>
      </c>
      <c r="E46" s="411">
        <f t="shared" ca="1" si="15"/>
        <v>48.433445846329199</v>
      </c>
      <c r="F46" s="412">
        <f ca="1">INDIRECT("'RUNSTATS_VMTCNTY'!H38")</f>
        <v>100512.855821</v>
      </c>
      <c r="G46" s="411">
        <f t="shared" ca="1" si="16"/>
        <v>46.309750103456686</v>
      </c>
      <c r="H46" s="412">
        <f ca="1">INDIRECT("'RUNSTATS_VMTCNTY'!L38")</f>
        <v>119729.527886</v>
      </c>
      <c r="I46" s="411">
        <f t="shared" ca="1" si="17"/>
        <v>50.793236747588516</v>
      </c>
      <c r="J46" s="412">
        <f ca="1">INDIRECT("'RUNSTATS_VMTCNTY'!J38")</f>
        <v>107131.253322</v>
      </c>
      <c r="K46" s="411">
        <f t="shared" ca="1" si="18"/>
        <v>45.532937111962276</v>
      </c>
      <c r="L46" s="412">
        <f ca="1">INDIRECT("'RUNSTATS_VMTCNTY'!N38")</f>
        <v>75952.953275000007</v>
      </c>
      <c r="M46" s="411">
        <f t="shared" ca="1" si="19"/>
        <v>52.49109267531442</v>
      </c>
      <c r="N46" s="412">
        <f ca="1">INDIRECT("'RUNSTATS_VMTCNTY'!I38")</f>
        <v>2170.4469490000001</v>
      </c>
      <c r="O46" s="50">
        <f ca="1">INDIRECT("'RUNSTATS_VMTCNTY'!M38")</f>
        <v>2357.1942949999998</v>
      </c>
      <c r="P46" s="50">
        <f ca="1">INDIRECT("'RUNSTATS_VMTCNTY'!K38")</f>
        <v>2352.8298439999999</v>
      </c>
      <c r="Q46" s="50">
        <f ca="1">INDIRECT("'RUNSTATS_VMTCNTY'!O38")</f>
        <v>1446.968417</v>
      </c>
      <c r="R46" s="413">
        <f t="shared" ca="1" si="20"/>
        <v>8327.4395050000003</v>
      </c>
    </row>
    <row r="47" spans="1:22" x14ac:dyDescent="0.2">
      <c r="A47" s="124" t="str">
        <f ca="1">INDIRECT("'RUNSTATS_VMTCNTY'!B39")</f>
        <v>71CR</v>
      </c>
      <c r="B47" s="123" t="s">
        <v>86</v>
      </c>
      <c r="C47" s="411">
        <f ca="1">INDIRECT("'RUNSTATS_VMTCNTY'!E39")</f>
        <v>66.395088000000001</v>
      </c>
      <c r="D47" s="412">
        <f t="shared" ca="1" si="14"/>
        <v>193882.84238799999</v>
      </c>
      <c r="E47" s="411">
        <f t="shared" ca="1" si="15"/>
        <v>45.840209592135551</v>
      </c>
      <c r="F47" s="412">
        <f ca="1">INDIRECT("'RUNSTATS_VMTCNTY'!H39")</f>
        <v>51043.515619999998</v>
      </c>
      <c r="G47" s="411">
        <f t="shared" ca="1" si="16"/>
        <v>45.156984672458911</v>
      </c>
      <c r="H47" s="412">
        <f ca="1">INDIRECT("'RUNSTATS_VMTCNTY'!L39")</f>
        <v>56706.514760999999</v>
      </c>
      <c r="I47" s="411">
        <f t="shared" ca="1" si="17"/>
        <v>46.648325271224159</v>
      </c>
      <c r="J47" s="412">
        <f ca="1">INDIRECT("'RUNSTATS_VMTCNTY'!J39")</f>
        <v>56095.472763999998</v>
      </c>
      <c r="K47" s="411">
        <f t="shared" ca="1" si="18"/>
        <v>45.286499781687723</v>
      </c>
      <c r="L47" s="412">
        <f ca="1">INDIRECT("'RUNSTATS_VMTCNTY'!N39")</f>
        <v>30037.339242999999</v>
      </c>
      <c r="M47" s="411">
        <f t="shared" ca="1" si="19"/>
        <v>46.57801519159613</v>
      </c>
      <c r="N47" s="412">
        <f ca="1">INDIRECT("'RUNSTATS_VMTCNTY'!I39")</f>
        <v>1130.3570420000001</v>
      </c>
      <c r="O47" s="50">
        <f ca="1">INDIRECT("'RUNSTATS_VMTCNTY'!M39")</f>
        <v>1215.6173759999999</v>
      </c>
      <c r="P47" s="50">
        <f ca="1">INDIRECT("'RUNSTATS_VMTCNTY'!K39")</f>
        <v>1238.6798060000001</v>
      </c>
      <c r="Q47" s="50">
        <f ca="1">INDIRECT("'RUNSTATS_VMTCNTY'!O39")</f>
        <v>644.88233600000001</v>
      </c>
      <c r="R47" s="413">
        <f t="shared" ca="1" si="20"/>
        <v>4229.5365599999996</v>
      </c>
    </row>
    <row r="48" spans="1:22" ht="13.5" thickBot="1" x14ac:dyDescent="0.25">
      <c r="A48" s="191"/>
      <c r="B48" s="125" t="s">
        <v>154</v>
      </c>
      <c r="C48" s="411"/>
      <c r="D48" s="412">
        <f ca="1">+F48+J48+H48+L48</f>
        <v>282458.57082100003</v>
      </c>
      <c r="E48" s="414">
        <f t="shared" ca="1" si="15"/>
        <v>29.5868169238836</v>
      </c>
      <c r="F48" s="412">
        <f ca="1">INDIRECT("'RUNSTATS_VMTCNTY'!H40")</f>
        <v>63685.861598000003</v>
      </c>
      <c r="G48" s="414">
        <f t="shared" ca="1" si="16"/>
        <v>30.234716751268554</v>
      </c>
      <c r="H48" s="412">
        <f ca="1">INDIRECT("'RUNSTATS_VMTCNTY'!L40")</f>
        <v>96963.491949000003</v>
      </c>
      <c r="I48" s="414">
        <f t="shared" ca="1" si="17"/>
        <v>29.227071453454755</v>
      </c>
      <c r="J48" s="412">
        <f ca="1">INDIRECT("'RUNSTATS_VMTCNTY'!J40")</f>
        <v>70597.490523999993</v>
      </c>
      <c r="K48" s="414">
        <f t="shared" ca="1" si="18"/>
        <v>30.124192157790858</v>
      </c>
      <c r="L48" s="412">
        <f ca="1">INDIRECT("'RUNSTATS_VMTCNTY'!N40")</f>
        <v>51211.726750000002</v>
      </c>
      <c r="M48" s="414">
        <f t="shared" ca="1" si="19"/>
        <v>28.782769713230234</v>
      </c>
      <c r="N48" s="412">
        <f ca="1">INDIRECT("'RUNSTATS_VMTCNTY'!I40")</f>
        <v>2106.3819490000001</v>
      </c>
      <c r="O48" s="50">
        <f ca="1">INDIRECT("'RUNSTATS_VMTCNTY'!M40")</f>
        <v>3317.591778</v>
      </c>
      <c r="P48" s="50">
        <f ca="1">INDIRECT("'RUNSTATS_VMTCNTY'!K40")</f>
        <v>2343.5480080000002</v>
      </c>
      <c r="Q48" s="50">
        <f ca="1">INDIRECT("'RUNSTATS_VMTCNTY'!O40")</f>
        <v>1779.2494349999999</v>
      </c>
      <c r="R48" s="417">
        <f ca="1">+N48+O48+P48+Q48</f>
        <v>9546.77117</v>
      </c>
    </row>
    <row r="49" spans="1:22" x14ac:dyDescent="0.2">
      <c r="A49" s="124" t="str">
        <f ca="1">INDIRECT("'RUNSTATS_VMTCNTY'!B28")</f>
        <v>71IU</v>
      </c>
      <c r="B49" s="126" t="s">
        <v>77</v>
      </c>
      <c r="C49" s="407">
        <f ca="1">INDIRECT("'RUNSTATS_VMTCNTY'!E28")</f>
        <v>34.226131000000002</v>
      </c>
      <c r="D49" s="408">
        <f t="shared" ca="1" si="14"/>
        <v>1776987.795862</v>
      </c>
      <c r="E49" s="407">
        <f t="shared" ca="1" si="15"/>
        <v>51.789151243304893</v>
      </c>
      <c r="F49" s="408">
        <f ca="1">INDIRECT("'RUNSTATS_VMTCNTY'!H28")</f>
        <v>461248.04273699998</v>
      </c>
      <c r="G49" s="407">
        <f t="shared" ca="1" si="16"/>
        <v>46.831556156382497</v>
      </c>
      <c r="H49" s="408">
        <f ca="1">INDIRECT("'RUNSTATS_VMTCNTY'!L28")</f>
        <v>498487.83338800003</v>
      </c>
      <c r="I49" s="407">
        <f t="shared" ca="1" si="17"/>
        <v>60.792242870435928</v>
      </c>
      <c r="J49" s="408">
        <f ca="1">INDIRECT("'RUNSTATS_VMTCNTY'!J28")</f>
        <v>471305.16605599999</v>
      </c>
      <c r="K49" s="407">
        <f t="shared" ca="1" si="18"/>
        <v>44.411760955815005</v>
      </c>
      <c r="L49" s="408">
        <f ca="1">INDIRECT("'RUNSTATS_VMTCNTY'!N28")</f>
        <v>345946.75368099997</v>
      </c>
      <c r="M49" s="407">
        <f t="shared" ca="1" si="19"/>
        <v>61.220260153037522</v>
      </c>
      <c r="N49" s="408">
        <f ca="1">INDIRECT("'RUNSTATS_VMTCNTY'!I28")</f>
        <v>9849.0863979999995</v>
      </c>
      <c r="O49" s="409">
        <f ca="1">INDIRECT("'RUNSTATS_VMTCNTY'!M28")</f>
        <v>8199.8592229999995</v>
      </c>
      <c r="P49" s="409">
        <f ca="1">INDIRECT("'RUNSTATS_VMTCNTY'!K28")</f>
        <v>10612.170198</v>
      </c>
      <c r="Q49" s="409">
        <f ca="1">INDIRECT("'RUNSTATS_VMTCNTY'!O28")</f>
        <v>5650.8540279999997</v>
      </c>
      <c r="R49" s="410">
        <f t="shared" ca="1" si="20"/>
        <v>34311.969847</v>
      </c>
    </row>
    <row r="50" spans="1:22" x14ac:dyDescent="0.2">
      <c r="A50" s="124" t="str">
        <f ca="1">INDIRECT("'RUNSTATS_VMTCNTY'!B29")</f>
        <v>71FU</v>
      </c>
      <c r="B50" s="123" t="s">
        <v>78</v>
      </c>
      <c r="C50" s="411">
        <f ca="1">INDIRECT("'RUNSTATS_VMTCNTY'!E29")</f>
        <v>4.5701660000000004</v>
      </c>
      <c r="D50" s="412">
        <f t="shared" ca="1" si="14"/>
        <v>95849.719549999994</v>
      </c>
      <c r="E50" s="411">
        <f t="shared" ca="1" si="15"/>
        <v>46.075573129085342</v>
      </c>
      <c r="F50" s="412">
        <f ca="1">INDIRECT("'RUNSTATS_VMTCNTY'!H29")</f>
        <v>22211.386723</v>
      </c>
      <c r="G50" s="411">
        <f t="shared" ca="1" si="16"/>
        <v>41.216004426764151</v>
      </c>
      <c r="H50" s="412">
        <f ca="1">INDIRECT("'RUNSTATS_VMTCNTY'!L29")</f>
        <v>29277.862998000001</v>
      </c>
      <c r="I50" s="411">
        <f t="shared" ca="1" si="17"/>
        <v>48.470673798081883</v>
      </c>
      <c r="J50" s="412">
        <f ca="1">INDIRECT("'RUNSTATS_VMTCNTY'!J29")</f>
        <v>22315.424512000001</v>
      </c>
      <c r="K50" s="411">
        <f t="shared" ca="1" si="18"/>
        <v>42.528481928872132</v>
      </c>
      <c r="L50" s="412">
        <f ca="1">INDIRECT("'RUNSTATS_VMTCNTY'!N29")</f>
        <v>22045.045317</v>
      </c>
      <c r="M50" s="411">
        <f t="shared" ca="1" si="19"/>
        <v>53.426963218137978</v>
      </c>
      <c r="N50" s="412">
        <f ca="1">INDIRECT("'RUNSTATS_VMTCNTY'!I29")</f>
        <v>538.90198799999996</v>
      </c>
      <c r="O50" s="50">
        <f ca="1">INDIRECT("'RUNSTATS_VMTCNTY'!M29")</f>
        <v>604.03251499999999</v>
      </c>
      <c r="P50" s="50">
        <f ca="1">INDIRECT("'RUNSTATS_VMTCNTY'!K29")</f>
        <v>524.71716600000002</v>
      </c>
      <c r="Q50" s="50">
        <f ca="1">INDIRECT("'RUNSTATS_VMTCNTY'!O29")</f>
        <v>412.62022000000002</v>
      </c>
      <c r="R50" s="413">
        <f t="shared" ca="1" si="20"/>
        <v>2080.2718889999996</v>
      </c>
    </row>
    <row r="51" spans="1:22" x14ac:dyDescent="0.2">
      <c r="A51" s="124" t="str">
        <f ca="1">INDIRECT("'RUNSTATS_VMTCNTY'!B30")</f>
        <v>71PU</v>
      </c>
      <c r="B51" s="123" t="s">
        <v>79</v>
      </c>
      <c r="C51" s="411">
        <f ca="1">INDIRECT("'RUNSTATS_VMTCNTY'!E30")</f>
        <v>87.558066999999994</v>
      </c>
      <c r="D51" s="412">
        <f t="shared" ca="1" si="14"/>
        <v>1254891.4123220001</v>
      </c>
      <c r="E51" s="411">
        <f t="shared" ca="1" si="15"/>
        <v>32.371084903484181</v>
      </c>
      <c r="F51" s="412">
        <f ca="1">INDIRECT("'RUNSTATS_VMTCNTY'!H30")</f>
        <v>291920.39447100001</v>
      </c>
      <c r="G51" s="411">
        <f t="shared" ca="1" si="16"/>
        <v>31.461275633467146</v>
      </c>
      <c r="H51" s="412">
        <f ca="1">INDIRECT("'RUNSTATS_VMTCNTY'!L30")</f>
        <v>419744.83884400001</v>
      </c>
      <c r="I51" s="411">
        <f t="shared" ca="1" si="17"/>
        <v>33.082605842062989</v>
      </c>
      <c r="J51" s="412">
        <f ca="1">INDIRECT("'RUNSTATS_VMTCNTY'!J30")</f>
        <v>319108.88428200001</v>
      </c>
      <c r="K51" s="411">
        <f t="shared" ca="1" si="18"/>
        <v>29.524962199633116</v>
      </c>
      <c r="L51" s="412">
        <f ca="1">INDIRECT("'RUNSTATS_VMTCNTY'!N30")</f>
        <v>224117.29472500001</v>
      </c>
      <c r="M51" s="411">
        <f t="shared" ca="1" si="19"/>
        <v>37.407705928582835</v>
      </c>
      <c r="N51" s="412">
        <f ca="1">INDIRECT("'RUNSTATS_VMTCNTY'!I30")</f>
        <v>9278.7208589999991</v>
      </c>
      <c r="O51" s="50">
        <f ca="1">INDIRECT("'RUNSTATS_VMTCNTY'!M30")</f>
        <v>12687.780425999999</v>
      </c>
      <c r="P51" s="50">
        <f ca="1">INDIRECT("'RUNSTATS_VMTCNTY'!K30")</f>
        <v>10808.104753</v>
      </c>
      <c r="Q51" s="50">
        <f ca="1">INDIRECT("'RUNSTATS_VMTCNTY'!O30")</f>
        <v>5991.2066020000002</v>
      </c>
      <c r="R51" s="413">
        <f t="shared" ca="1" si="20"/>
        <v>38765.812639999996</v>
      </c>
    </row>
    <row r="52" spans="1:22" x14ac:dyDescent="0.2">
      <c r="A52" s="124" t="str">
        <f ca="1">INDIRECT("'RUNSTATS_VMTCNTY'!B31")</f>
        <v>71MU</v>
      </c>
      <c r="B52" s="123" t="s">
        <v>80</v>
      </c>
      <c r="C52" s="411">
        <f ca="1">INDIRECT("'RUNSTATS_VMTCNTY'!E31")</f>
        <v>123.885452</v>
      </c>
      <c r="D52" s="412">
        <f t="shared" ca="1" si="14"/>
        <v>981800.18089399999</v>
      </c>
      <c r="E52" s="411">
        <f t="shared" ca="1" si="15"/>
        <v>34.156600021650071</v>
      </c>
      <c r="F52" s="412">
        <f ca="1">INDIRECT("'RUNSTATS_VMTCNTY'!H31")</f>
        <v>227546.28649900001</v>
      </c>
      <c r="G52" s="411">
        <f t="shared" ca="1" si="16"/>
        <v>32.986060438435629</v>
      </c>
      <c r="H52" s="412">
        <f ca="1">INDIRECT("'RUNSTATS_VMTCNTY'!L31")</f>
        <v>326089.14586599998</v>
      </c>
      <c r="I52" s="411">
        <f t="shared" ca="1" si="17"/>
        <v>35.354948029964859</v>
      </c>
      <c r="J52" s="412">
        <f ca="1">INDIRECT("'RUNSTATS_VMTCNTY'!J31")</f>
        <v>252867.32218300001</v>
      </c>
      <c r="K52" s="411">
        <f t="shared" ca="1" si="18"/>
        <v>31.422026141414641</v>
      </c>
      <c r="L52" s="412">
        <f ca="1">INDIRECT("'RUNSTATS_VMTCNTY'!N31")</f>
        <v>175297.42634599999</v>
      </c>
      <c r="M52" s="411">
        <f t="shared" ca="1" si="19"/>
        <v>38.315725297681141</v>
      </c>
      <c r="N52" s="412">
        <f ca="1">INDIRECT("'RUNSTATS_VMTCNTY'!I31")</f>
        <v>6898.2559140000003</v>
      </c>
      <c r="O52" s="50">
        <f ca="1">INDIRECT("'RUNSTATS_VMTCNTY'!M31")</f>
        <v>9223.2958620000009</v>
      </c>
      <c r="P52" s="50">
        <f ca="1">INDIRECT("'RUNSTATS_VMTCNTY'!K31")</f>
        <v>8047.4543890000004</v>
      </c>
      <c r="Q52" s="50">
        <f ca="1">INDIRECT("'RUNSTATS_VMTCNTY'!O31")</f>
        <v>4575.0778559999999</v>
      </c>
      <c r="R52" s="413">
        <f t="shared" ca="1" si="20"/>
        <v>28744.084020999999</v>
      </c>
    </row>
    <row r="53" spans="1:22" x14ac:dyDescent="0.2">
      <c r="A53" s="124" t="str">
        <f ca="1">INDIRECT("'RUNSTATS_VMTCNTY'!B32")</f>
        <v>71CU</v>
      </c>
      <c r="B53" s="123" t="s">
        <v>81</v>
      </c>
      <c r="C53" s="411">
        <f ca="1">INDIRECT("'RUNSTATS_VMTCNTY'!E32")</f>
        <v>68.842811999999995</v>
      </c>
      <c r="D53" s="412">
        <f t="shared" ca="1" si="14"/>
        <v>283526.50761699997</v>
      </c>
      <c r="E53" s="411">
        <f t="shared" ca="1" si="15"/>
        <v>27.835181767023368</v>
      </c>
      <c r="F53" s="412">
        <f ca="1">INDIRECT("'RUNSTATS_VMTCNTY'!H32")</f>
        <v>64285.588677</v>
      </c>
      <c r="G53" s="411">
        <f t="shared" ca="1" si="16"/>
        <v>26.770037727772014</v>
      </c>
      <c r="H53" s="412">
        <f ca="1">INDIRECT("'RUNSTATS_VMTCNTY'!L32")</f>
        <v>96275.529857999994</v>
      </c>
      <c r="I53" s="411">
        <f t="shared" ca="1" si="17"/>
        <v>28.336380075055374</v>
      </c>
      <c r="J53" s="412">
        <f ca="1">INDIRECT("'RUNSTATS_VMTCNTY'!J32")</f>
        <v>71644.810887</v>
      </c>
      <c r="K53" s="411">
        <f t="shared" ca="1" si="18"/>
        <v>25.485867046986268</v>
      </c>
      <c r="L53" s="412">
        <f ca="1">INDIRECT("'RUNSTATS_VMTCNTY'!N32")</f>
        <v>51320.578195000002</v>
      </c>
      <c r="M53" s="411">
        <f t="shared" ca="1" si="19"/>
        <v>32.568966118881193</v>
      </c>
      <c r="N53" s="412">
        <f ca="1">INDIRECT("'RUNSTATS_VMTCNTY'!I32")</f>
        <v>2401.4007499999998</v>
      </c>
      <c r="O53" s="50">
        <f ca="1">INDIRECT("'RUNSTATS_VMTCNTY'!M32")</f>
        <v>3397.5945270000002</v>
      </c>
      <c r="P53" s="50">
        <f ca="1">INDIRECT("'RUNSTATS_VMTCNTY'!K32")</f>
        <v>2811.158465</v>
      </c>
      <c r="Q53" s="50">
        <f ca="1">INDIRECT("'RUNSTATS_VMTCNTY'!O32")</f>
        <v>1575.750916</v>
      </c>
      <c r="R53" s="413">
        <f t="shared" ca="1" si="20"/>
        <v>10185.904657999999</v>
      </c>
    </row>
    <row r="54" spans="1:22" x14ac:dyDescent="0.2">
      <c r="A54" s="191"/>
      <c r="B54" s="127" t="s">
        <v>155</v>
      </c>
      <c r="C54" s="419"/>
      <c r="D54" s="412">
        <f ca="1">+F54+J54+H54+L54</f>
        <v>973035.38565000007</v>
      </c>
      <c r="E54" s="419">
        <f t="shared" ca="1" si="15"/>
        <v>24.113287410368617</v>
      </c>
      <c r="F54" s="412">
        <f ca="1">INDIRECT("'RUNSTATS_VMTCNTY'!H33")</f>
        <v>200210.58960400001</v>
      </c>
      <c r="G54" s="419">
        <f t="shared" ca="1" si="16"/>
        <v>24.429181609988802</v>
      </c>
      <c r="H54" s="412">
        <f ca="1">INDIRECT("'RUNSTATS_VMTCNTY'!L33")</f>
        <v>364392.50272300001</v>
      </c>
      <c r="I54" s="419">
        <f t="shared" ca="1" si="17"/>
        <v>23.71482387405452</v>
      </c>
      <c r="J54" s="412">
        <f ca="1">INDIRECT("'RUNSTATS_VMTCNTY'!J33")</f>
        <v>227765.92342400001</v>
      </c>
      <c r="K54" s="419">
        <f t="shared" ca="1" si="18"/>
        <v>24.184248597541533</v>
      </c>
      <c r="L54" s="412">
        <f ca="1">INDIRECT("'RUNSTATS_VMTCNTY'!N33")</f>
        <v>180666.36989900001</v>
      </c>
      <c r="M54" s="419">
        <f t="shared" ca="1" si="19"/>
        <v>24.501891115638564</v>
      </c>
      <c r="N54" s="412">
        <f ca="1">INDIRECT("'RUNSTATS_VMTCNTY'!I33")</f>
        <v>8195.5504199999996</v>
      </c>
      <c r="O54" s="50">
        <f ca="1">INDIRECT("'RUNSTATS_VMTCNTY'!M33")</f>
        <v>15365.600211000001</v>
      </c>
      <c r="P54" s="50">
        <f ca="1">INDIRECT("'RUNSTATS_VMTCNTY'!K33")</f>
        <v>9417.9450109999998</v>
      </c>
      <c r="Q54" s="50">
        <f ca="1">INDIRECT("'RUNSTATS_VMTCNTY'!O33")</f>
        <v>7373.5683929999996</v>
      </c>
      <c r="R54" s="413">
        <f ca="1">+N54+O54+P54+Q54</f>
        <v>40352.664035000002</v>
      </c>
    </row>
    <row r="55" spans="1:22" ht="13.5" thickBot="1" x14ac:dyDescent="0.25">
      <c r="A55" s="124" t="str">
        <f ca="1">INDIRECT("'RUNSTATS_VMTCNTY'!B34")</f>
        <v>71HO</v>
      </c>
      <c r="B55" s="123" t="s">
        <v>21</v>
      </c>
      <c r="C55" s="411">
        <f ca="1">INDIRECT("'RUNSTATS_VMTCNTY'!E34")</f>
        <v>0</v>
      </c>
      <c r="D55" s="420">
        <f t="shared" ca="1" si="14"/>
        <v>0</v>
      </c>
      <c r="E55" s="421">
        <f t="shared" ca="1" si="15"/>
        <v>0</v>
      </c>
      <c r="F55" s="420">
        <f ca="1">INDIRECT("'RUNSTATS_VMTCNTY'!H34")</f>
        <v>0</v>
      </c>
      <c r="G55" s="421">
        <f t="shared" ca="1" si="16"/>
        <v>0</v>
      </c>
      <c r="H55" s="420">
        <f ca="1">INDIRECT("'RUNSTATS_VMTCNTY'!L34")</f>
        <v>0</v>
      </c>
      <c r="I55" s="421">
        <f t="shared" ca="1" si="17"/>
        <v>0</v>
      </c>
      <c r="J55" s="420">
        <f ca="1">INDIRECT("'RUNSTATS_VMTCNTY'!J34")</f>
        <v>0</v>
      </c>
      <c r="K55" s="421">
        <f t="shared" ca="1" si="18"/>
        <v>0</v>
      </c>
      <c r="L55" s="420">
        <f ca="1">INDIRECT("'RUNSTATS_VMTCNTY'!N34")</f>
        <v>0</v>
      </c>
      <c r="M55" s="421">
        <f t="shared" ca="1" si="19"/>
        <v>0</v>
      </c>
      <c r="N55" s="423">
        <f ca="1">INDIRECT("'RUNSTATS_VMTCNTY'!I34")</f>
        <v>0</v>
      </c>
      <c r="O55" s="424">
        <f ca="1">INDIRECT("'RUNSTATS_VMTCNTY'!M34")</f>
        <v>0</v>
      </c>
      <c r="P55" s="424">
        <f ca="1">INDIRECT("'RUNSTATS_VMTCNTY'!K34")</f>
        <v>0</v>
      </c>
      <c r="Q55" s="424">
        <f ca="1">INDIRECT("'RUNSTATS_VMTCNTY'!O34")</f>
        <v>0</v>
      </c>
      <c r="R55" s="425">
        <f t="shared" ca="1" si="20"/>
        <v>0</v>
      </c>
    </row>
    <row r="56" spans="1:22" x14ac:dyDescent="0.2">
      <c r="A56" s="191"/>
      <c r="B56" s="126" t="s">
        <v>41</v>
      </c>
      <c r="C56" s="407">
        <f ca="1">SUM(C43:C48)</f>
        <v>166.34484900000001</v>
      </c>
      <c r="D56" s="408">
        <f ca="1">SUM(D43:D48)</f>
        <v>1544258.271062</v>
      </c>
      <c r="E56" s="407">
        <f t="shared" ca="1" si="15"/>
        <v>44.980899675710866</v>
      </c>
      <c r="F56" s="408">
        <f ca="1">SUM(F43:F48)</f>
        <v>386443.93385899998</v>
      </c>
      <c r="G56" s="407">
        <f t="shared" ca="1" si="16"/>
        <v>44.456893791214355</v>
      </c>
      <c r="H56" s="408">
        <f ca="1">SUM(H43:H48)</f>
        <v>474215.96892399999</v>
      </c>
      <c r="I56" s="407">
        <f t="shared" ca="1" si="17"/>
        <v>45.356260530988017</v>
      </c>
      <c r="J56" s="408">
        <f ca="1">SUM(J43:J48)</f>
        <v>405240.22136800003</v>
      </c>
      <c r="K56" s="407">
        <f t="shared" ca="1" si="18"/>
        <v>43.537678181769387</v>
      </c>
      <c r="L56" s="408">
        <f ca="1">SUM(L43:L48)</f>
        <v>278358.14691100002</v>
      </c>
      <c r="M56" s="407">
        <f t="shared" ca="1" si="19"/>
        <v>47.374423649563674</v>
      </c>
      <c r="N56" s="408">
        <f ca="1">SUM(N43:N48)</f>
        <v>8692.5536380000012</v>
      </c>
      <c r="O56" s="409">
        <f ca="1">SUM(O43:O48)</f>
        <v>10455.358607</v>
      </c>
      <c r="P56" s="409">
        <f ca="1">SUM(P43:P48)</f>
        <v>9307.8050619999995</v>
      </c>
      <c r="Q56" s="409">
        <f ca="1">SUM(Q43:Q48)</f>
        <v>5875.7051899999997</v>
      </c>
      <c r="R56" s="410">
        <f ca="1">SUM(R43:R48)</f>
        <v>34331.422497</v>
      </c>
    </row>
    <row r="57" spans="1:22" ht="13.5" thickBot="1" x14ac:dyDescent="0.25">
      <c r="A57" s="191"/>
      <c r="B57" s="125" t="s">
        <v>40</v>
      </c>
      <c r="C57" s="414">
        <f ca="1">SUM(C49:C55)</f>
        <v>319.082628</v>
      </c>
      <c r="D57" s="415">
        <f ca="1">SUM(D49:D55)</f>
        <v>5366091.0018949993</v>
      </c>
      <c r="E57" s="414">
        <f t="shared" ca="1" si="15"/>
        <v>34.745314904365998</v>
      </c>
      <c r="F57" s="415">
        <f ca="1">SUM(F49:F55)</f>
        <v>1267422.288711</v>
      </c>
      <c r="G57" s="414">
        <f t="shared" ca="1" si="16"/>
        <v>34.105407199411381</v>
      </c>
      <c r="H57" s="415">
        <f ca="1">SUM(H49:H55)</f>
        <v>1734267.7136770003</v>
      </c>
      <c r="I57" s="414">
        <f t="shared" ca="1" si="17"/>
        <v>35.051174433235872</v>
      </c>
      <c r="J57" s="415">
        <f ca="1">SUM(J49:J55)</f>
        <v>1365007.531344</v>
      </c>
      <c r="K57" s="414">
        <f t="shared" ca="1" si="18"/>
        <v>32.329640478048148</v>
      </c>
      <c r="L57" s="415">
        <f ca="1">SUM(L49:L55)</f>
        <v>999393.46816300007</v>
      </c>
      <c r="M57" s="414">
        <f t="shared" ca="1" si="19"/>
        <v>39.070738498742564</v>
      </c>
      <c r="N57" s="415">
        <f ca="1">SUM(N49:N55)</f>
        <v>37161.916329</v>
      </c>
      <c r="O57" s="416">
        <f ca="1">SUM(O49:O55)</f>
        <v>49478.162764000008</v>
      </c>
      <c r="P57" s="416">
        <f ca="1">SUM(P49:P55)</f>
        <v>42221.549981999997</v>
      </c>
      <c r="Q57" s="416">
        <f ca="1">SUM(Q49:Q55)</f>
        <v>25579.078014999999</v>
      </c>
      <c r="R57" s="417">
        <f ca="1">SUM(R49:R55)</f>
        <v>154440.70708999998</v>
      </c>
    </row>
    <row r="58" spans="1:22" ht="15.75" thickBot="1" x14ac:dyDescent="0.3">
      <c r="A58" s="191"/>
      <c r="B58" s="128" t="s">
        <v>42</v>
      </c>
      <c r="C58" s="426">
        <f ca="1">+C57+C56</f>
        <v>485.42747700000001</v>
      </c>
      <c r="D58" s="427">
        <f ca="1">+D57+D56</f>
        <v>6910349.272956999</v>
      </c>
      <c r="E58" s="426">
        <f t="shared" ca="1" si="15"/>
        <v>36.606830087024079</v>
      </c>
      <c r="F58" s="427">
        <f ca="1">+F57+F56</f>
        <v>1653866.22257</v>
      </c>
      <c r="G58" s="426">
        <f t="shared" ca="1" si="16"/>
        <v>36.067720851647287</v>
      </c>
      <c r="H58" s="427">
        <f ca="1">+H57+H56</f>
        <v>2208483.6826010002</v>
      </c>
      <c r="I58" s="426">
        <f t="shared" ca="1" si="17"/>
        <v>36.848889103813242</v>
      </c>
      <c r="J58" s="427">
        <f ca="1">+J57+J56</f>
        <v>1770247.7527120002</v>
      </c>
      <c r="K58" s="426">
        <f t="shared" ca="1" si="18"/>
        <v>34.354160870059737</v>
      </c>
      <c r="L58" s="427">
        <f ca="1">+L57+L56</f>
        <v>1277751.6150740001</v>
      </c>
      <c r="M58" s="426">
        <f t="shared" ca="1" si="19"/>
        <v>40.621854130944726</v>
      </c>
      <c r="N58" s="298">
        <f ca="1">+N57+N56</f>
        <v>45854.469966999997</v>
      </c>
      <c r="O58" s="298">
        <f ca="1">+O57+O56</f>
        <v>59933.52137100001</v>
      </c>
      <c r="P58" s="298">
        <f ca="1">+P57+P56</f>
        <v>51529.355043999996</v>
      </c>
      <c r="Q58" s="298">
        <f ca="1">+Q57+Q56</f>
        <v>31454.783205</v>
      </c>
      <c r="R58" s="428">
        <f ca="1">+R57+R56</f>
        <v>188772.12958699997</v>
      </c>
      <c r="U58" s="498">
        <v>6808230.5625746902</v>
      </c>
      <c r="V58" s="499">
        <f ca="1">(D58-U58)/U58</f>
        <v>1.4999302600540934E-2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str">
        <f ca="1">INDIRECT("'RUNSTATS_VMTCNTY'!B48")</f>
        <v>97IR</v>
      </c>
      <c r="B63" s="122" t="s">
        <v>82</v>
      </c>
      <c r="C63" s="405">
        <f ca="1">INDIRECT("'RUNSTATS_VMTCNTY'!E48")</f>
        <v>6.140161</v>
      </c>
      <c r="D63" s="406">
        <f t="shared" ref="D63:D75" ca="1" si="21">+F63+J63+H63+L63</f>
        <v>226335.30820900001</v>
      </c>
      <c r="E63" s="407">
        <f t="shared" ref="E63:E78" ca="1" si="22">IF(R63&gt;0,D63/(R63),0)</f>
        <v>61.370008403066137</v>
      </c>
      <c r="F63" s="406">
        <f ca="1">INDIRECT("'RUNSTATS_VMTCNTY'!H48")</f>
        <v>59747.983538</v>
      </c>
      <c r="G63" s="407">
        <f t="shared" ref="G63:G78" ca="1" si="23">IF(N63&gt;0,F63/(N63),0)</f>
        <v>56.210080964318095</v>
      </c>
      <c r="H63" s="406">
        <f ca="1">INDIRECT("'RUNSTATS_VMTCNTY'!L48")</f>
        <v>65208.148189</v>
      </c>
      <c r="I63" s="407">
        <f t="shared" ref="I63:I78" ca="1" si="24">IF(O63&gt;0,H63/(O63),0)</f>
        <v>66.251630718289221</v>
      </c>
      <c r="J63" s="406">
        <f ca="1">INDIRECT("'RUNSTATS_VMTCNTY'!J48")</f>
        <v>58406.684643000001</v>
      </c>
      <c r="K63" s="407">
        <f t="shared" ref="K63:K78" ca="1" si="25">IF(P63&gt;0,J63/(P63),0)</f>
        <v>58.719361484867783</v>
      </c>
      <c r="L63" s="406">
        <f ca="1">INDIRECT("'RUNSTATS_VMTCNTY'!N48")</f>
        <v>42972.491839000002</v>
      </c>
      <c r="M63" s="407">
        <f t="shared" ref="M63:M78" ca="1" si="26">IF(Q63&gt;0,L63/(Q63),0)</f>
        <v>66.502479557550188</v>
      </c>
      <c r="N63" s="408">
        <f ca="1">INDIRECT("'RUNSTATS_VMTCNTY'!I48")</f>
        <v>1062.940713</v>
      </c>
      <c r="O63" s="409">
        <f ca="1">INDIRECT("'RUNSTATS_VMTCNTY'!M48")</f>
        <v>984.24970800000006</v>
      </c>
      <c r="P63" s="409">
        <f ca="1">INDIRECT("'RUNSTATS_VMTCNTY'!K48")</f>
        <v>994.67506400000002</v>
      </c>
      <c r="Q63" s="409">
        <f ca="1">INDIRECT("'RUNSTATS_VMTCNTY'!O48")</f>
        <v>646.17879100000005</v>
      </c>
      <c r="R63" s="410">
        <f t="shared" ref="R63:R75" ca="1" si="27">+N63+O63+P63+Q63</f>
        <v>3688.0442760000005</v>
      </c>
    </row>
    <row r="64" spans="1:22" x14ac:dyDescent="0.2">
      <c r="A64" s="124" t="str">
        <f ca="1">INDIRECT("'RUNSTATS_VMTCNTY'!B49")</f>
        <v>97PR</v>
      </c>
      <c r="B64" s="123" t="s">
        <v>83</v>
      </c>
      <c r="C64" s="411">
        <f ca="1">INDIRECT("'RUNSTATS_VMTCNTY'!E49")</f>
        <v>7.6109140000000002</v>
      </c>
      <c r="D64" s="412">
        <f t="shared" ca="1" si="21"/>
        <v>61260.800970999997</v>
      </c>
      <c r="E64" s="411">
        <f t="shared" ca="1" si="22"/>
        <v>55.445836578236005</v>
      </c>
      <c r="F64" s="412">
        <f ca="1">INDIRECT("'RUNSTATS_VMTCNTY'!H49")</f>
        <v>17781.873806</v>
      </c>
      <c r="G64" s="411">
        <f t="shared" ca="1" si="23"/>
        <v>54.60071511600205</v>
      </c>
      <c r="H64" s="412">
        <f ca="1">INDIRECT("'RUNSTATS_VMTCNTY'!L49")</f>
        <v>15419.229216</v>
      </c>
      <c r="I64" s="411">
        <f t="shared" ca="1" si="24"/>
        <v>57.563336530747023</v>
      </c>
      <c r="J64" s="412">
        <f ca="1">INDIRECT("'RUNSTATS_VMTCNTY'!J49")</f>
        <v>18444.209532000001</v>
      </c>
      <c r="K64" s="411">
        <f t="shared" ca="1" si="25"/>
        <v>53.451208230057162</v>
      </c>
      <c r="L64" s="412">
        <f ca="1">INDIRECT("'RUNSTATS_VMTCNTY'!N49")</f>
        <v>9615.4884170000005</v>
      </c>
      <c r="M64" s="411">
        <f t="shared" ca="1" si="26"/>
        <v>57.829289769764095</v>
      </c>
      <c r="N64" s="412">
        <f ca="1">INDIRECT("'RUNSTATS_VMTCNTY'!I49")</f>
        <v>325.67107900000002</v>
      </c>
      <c r="O64" s="50">
        <f ca="1">INDIRECT("'RUNSTATS_VMTCNTY'!M49")</f>
        <v>267.865453</v>
      </c>
      <c r="P64" s="50">
        <f ca="1">INDIRECT("'RUNSTATS_VMTCNTY'!K49")</f>
        <v>345.06627900000001</v>
      </c>
      <c r="Q64" s="50">
        <f ca="1">INDIRECT("'RUNSTATS_VMTCNTY'!O49")</f>
        <v>166.273673</v>
      </c>
      <c r="R64" s="413">
        <f t="shared" ca="1" si="27"/>
        <v>1104.8764840000001</v>
      </c>
    </row>
    <row r="65" spans="1:22" x14ac:dyDescent="0.2">
      <c r="A65" s="124" t="str">
        <f ca="1">INDIRECT("'RUNSTATS_VMTCNTY'!B50")</f>
        <v>97MR</v>
      </c>
      <c r="B65" s="123" t="s">
        <v>84</v>
      </c>
      <c r="C65" s="411">
        <f ca="1">INDIRECT("'RUNSTATS_VMTCNTY'!E50")</f>
        <v>17.693760000000001</v>
      </c>
      <c r="D65" s="412">
        <f t="shared" ca="1" si="21"/>
        <v>174422.80626100002</v>
      </c>
      <c r="E65" s="411">
        <f t="shared" ca="1" si="22"/>
        <v>21.447045841660909</v>
      </c>
      <c r="F65" s="412">
        <f ca="1">INDIRECT("'RUNSTATS_VMTCNTY'!H50")</f>
        <v>39328.486922999997</v>
      </c>
      <c r="G65" s="411">
        <f t="shared" ca="1" si="23"/>
        <v>21.032882025637456</v>
      </c>
      <c r="H65" s="412">
        <f ca="1">INDIRECT("'RUNSTATS_VMTCNTY'!L50")</f>
        <v>58092.068233999998</v>
      </c>
      <c r="I65" s="411">
        <f t="shared" ca="1" si="24"/>
        <v>19.253298883937365</v>
      </c>
      <c r="J65" s="412">
        <f ca="1">INDIRECT("'RUNSTATS_VMTCNTY'!J50")</f>
        <v>37756.160189000002</v>
      </c>
      <c r="K65" s="411">
        <f t="shared" ca="1" si="25"/>
        <v>19.500732556816455</v>
      </c>
      <c r="L65" s="412">
        <f ca="1">INDIRECT("'RUNSTATS_VMTCNTY'!N50")</f>
        <v>39246.090915000001</v>
      </c>
      <c r="M65" s="411">
        <f t="shared" ca="1" si="26"/>
        <v>29.970999894457204</v>
      </c>
      <c r="N65" s="412">
        <f ca="1">INDIRECT("'RUNSTATS_VMTCNTY'!I50")</f>
        <v>1869.8572489999999</v>
      </c>
      <c r="O65" s="50">
        <f ca="1">INDIRECT("'RUNSTATS_VMTCNTY'!M50")</f>
        <v>3017.2527100000002</v>
      </c>
      <c r="P65" s="50">
        <f ca="1">INDIRECT("'RUNSTATS_VMTCNTY'!K50")</f>
        <v>1936.1406079999999</v>
      </c>
      <c r="Q65" s="50">
        <f ca="1">INDIRECT("'RUNSTATS_VMTCNTY'!O50")</f>
        <v>1309.4688550000001</v>
      </c>
      <c r="R65" s="413">
        <f t="shared" ca="1" si="27"/>
        <v>8132.7194220000001</v>
      </c>
    </row>
    <row r="66" spans="1:22" x14ac:dyDescent="0.2">
      <c r="A66" s="124" t="str">
        <f ca="1">INDIRECT("'RUNSTATS_VMTCNTY'!B51")</f>
        <v>97CM</v>
      </c>
      <c r="B66" s="123" t="s">
        <v>85</v>
      </c>
      <c r="C66" s="411">
        <f ca="1">INDIRECT("'RUNSTATS_VMTCNTY'!E51")</f>
        <v>99.888306</v>
      </c>
      <c r="D66" s="412">
        <f t="shared" ca="1" si="21"/>
        <v>625989.77325600013</v>
      </c>
      <c r="E66" s="411">
        <f t="shared" ca="1" si="22"/>
        <v>48.155807051549324</v>
      </c>
      <c r="F66" s="412">
        <f ca="1">INDIRECT("'RUNSTATS_VMTCNTY'!H51")</f>
        <v>148976.36485700001</v>
      </c>
      <c r="G66" s="411">
        <f t="shared" ca="1" si="23"/>
        <v>46.775855227937228</v>
      </c>
      <c r="H66" s="412">
        <f ca="1">INDIRECT("'RUNSTATS_VMTCNTY'!L51")</f>
        <v>205242.62323100001</v>
      </c>
      <c r="I66" s="411">
        <f t="shared" ca="1" si="24"/>
        <v>48.969416053223178</v>
      </c>
      <c r="J66" s="412">
        <f ca="1">INDIRECT("'RUNSTATS_VMTCNTY'!J51")</f>
        <v>146275.92308000001</v>
      </c>
      <c r="K66" s="411">
        <f t="shared" ca="1" si="25"/>
        <v>46.147345226880525</v>
      </c>
      <c r="L66" s="412">
        <f ca="1">INDIRECT("'RUNSTATS_VMTCNTY'!N51")</f>
        <v>125494.86208799999</v>
      </c>
      <c r="M66" s="411">
        <f t="shared" ca="1" si="26"/>
        <v>51.152233433917075</v>
      </c>
      <c r="N66" s="412">
        <f ca="1">INDIRECT("'RUNSTATS_VMTCNTY'!I51")</f>
        <v>3184.8987929999998</v>
      </c>
      <c r="O66" s="50">
        <f ca="1">INDIRECT("'RUNSTATS_VMTCNTY'!M51")</f>
        <v>4191.2409779999998</v>
      </c>
      <c r="P66" s="50">
        <f ca="1">INDIRECT("'RUNSTATS_VMTCNTY'!K51")</f>
        <v>3169.7581380000001</v>
      </c>
      <c r="Q66" s="50">
        <f ca="1">INDIRECT("'RUNSTATS_VMTCNTY'!O51")</f>
        <v>2453.360365</v>
      </c>
      <c r="R66" s="413">
        <f t="shared" ca="1" si="27"/>
        <v>12999.258274</v>
      </c>
    </row>
    <row r="67" spans="1:22" x14ac:dyDescent="0.2">
      <c r="A67" s="124" t="str">
        <f ca="1">INDIRECT("'RUNSTATS_VMTCNTY'!B52")</f>
        <v>97CR</v>
      </c>
      <c r="B67" s="123" t="s">
        <v>86</v>
      </c>
      <c r="C67" s="411">
        <f ca="1">INDIRECT("'RUNSTATS_VMTCNTY'!E52")</f>
        <v>91.722381999999996</v>
      </c>
      <c r="D67" s="412">
        <f t="shared" ca="1" si="21"/>
        <v>422105.00368199998</v>
      </c>
      <c r="E67" s="411">
        <f t="shared" ca="1" si="22"/>
        <v>39.575174139387961</v>
      </c>
      <c r="F67" s="412">
        <f ca="1">INDIRECT("'RUNSTATS_VMTCNTY'!H52")</f>
        <v>105554.47687100001</v>
      </c>
      <c r="G67" s="411">
        <f t="shared" ca="1" si="23"/>
        <v>40.000546012148604</v>
      </c>
      <c r="H67" s="412">
        <f ca="1">INDIRECT("'RUNSTATS_VMTCNTY'!L52")</f>
        <v>134705.89177700001</v>
      </c>
      <c r="I67" s="411">
        <f t="shared" ca="1" si="24"/>
        <v>38.076531865247667</v>
      </c>
      <c r="J67" s="412">
        <f ca="1">INDIRECT("'RUNSTATS_VMTCNTY'!J52")</f>
        <v>109404.825945</v>
      </c>
      <c r="K67" s="411">
        <f t="shared" ca="1" si="25"/>
        <v>37.292666643321489</v>
      </c>
      <c r="L67" s="412">
        <f ca="1">INDIRECT("'RUNSTATS_VMTCNTY'!N52")</f>
        <v>72439.809089000002</v>
      </c>
      <c r="M67" s="411">
        <f t="shared" ca="1" si="26"/>
        <v>46.566246575618543</v>
      </c>
      <c r="N67" s="412">
        <f ca="1">INDIRECT("'RUNSTATS_VMTCNTY'!I52")</f>
        <v>2638.8259010000002</v>
      </c>
      <c r="O67" s="50">
        <f ca="1">INDIRECT("'RUNSTATS_VMTCNTY'!M52")</f>
        <v>3537.7668389999999</v>
      </c>
      <c r="P67" s="50">
        <f ca="1">INDIRECT("'RUNSTATS_VMTCNTY'!K52")</f>
        <v>2933.6820290000001</v>
      </c>
      <c r="Q67" s="50">
        <f ca="1">INDIRECT("'RUNSTATS_VMTCNTY'!O52")</f>
        <v>1555.6291180000001</v>
      </c>
      <c r="R67" s="413">
        <f t="shared" ca="1" si="27"/>
        <v>10665.903887</v>
      </c>
    </row>
    <row r="68" spans="1:22" ht="13.5" thickBot="1" x14ac:dyDescent="0.25">
      <c r="A68" s="191"/>
      <c r="B68" s="125" t="s">
        <v>154</v>
      </c>
      <c r="C68" s="411"/>
      <c r="D68" s="412">
        <f ca="1">+F68+J68+H68+L68</f>
        <v>973035.38565000007</v>
      </c>
      <c r="E68" s="414">
        <f t="shared" ca="1" si="22"/>
        <v>24.113287410368617</v>
      </c>
      <c r="F68" s="412">
        <f ca="1">INDIRECT("'RUNSTATS_VMTCNTY'!H33")</f>
        <v>200210.58960400001</v>
      </c>
      <c r="G68" s="414">
        <f t="shared" ca="1" si="23"/>
        <v>24.429181609988802</v>
      </c>
      <c r="H68" s="412">
        <f ca="1">INDIRECT("'RUNSTATS_VMTCNTY'!L33")</f>
        <v>364392.50272300001</v>
      </c>
      <c r="I68" s="414">
        <f t="shared" ca="1" si="24"/>
        <v>23.71482387405452</v>
      </c>
      <c r="J68" s="412">
        <f ca="1">INDIRECT("'RUNSTATS_VMTCNTY'!J33")</f>
        <v>227765.92342400001</v>
      </c>
      <c r="K68" s="414">
        <f t="shared" ca="1" si="25"/>
        <v>24.184248597541533</v>
      </c>
      <c r="L68" s="412">
        <f ca="1">INDIRECT("'RUNSTATS_VMTCNTY'!N33")</f>
        <v>180666.36989900001</v>
      </c>
      <c r="M68" s="414">
        <f t="shared" ca="1" si="26"/>
        <v>24.501891115638564</v>
      </c>
      <c r="N68" s="412">
        <f ca="1">INDIRECT("'RUNSTATS_VMTCNTY'!I33")</f>
        <v>8195.5504199999996</v>
      </c>
      <c r="O68" s="50">
        <f ca="1">INDIRECT("'RUNSTATS_VMTCNTY'!M33")</f>
        <v>15365.600211000001</v>
      </c>
      <c r="P68" s="50">
        <f ca="1">INDIRECT("'RUNSTATS_VMTCNTY'!K33")</f>
        <v>9417.9450109999998</v>
      </c>
      <c r="Q68" s="50">
        <f ca="1">INDIRECT("'RUNSTATS_VMTCNTY'!O33")</f>
        <v>7373.5683929999996</v>
      </c>
      <c r="R68" s="417">
        <f t="shared" ca="1" si="27"/>
        <v>40352.664035000002</v>
      </c>
    </row>
    <row r="69" spans="1:22" x14ac:dyDescent="0.2">
      <c r="A69" s="124" t="str">
        <f ca="1">INDIRECT("'RUNSTATS_VMTCNTY'!B41")</f>
        <v>97IU</v>
      </c>
      <c r="B69" s="126" t="s">
        <v>77</v>
      </c>
      <c r="C69" s="407">
        <f ca="1">INDIRECT("'RUNSTATS_VMTCNTY'!E41")</f>
        <v>116.20397199999999</v>
      </c>
      <c r="D69" s="408">
        <f t="shared" ca="1" si="21"/>
        <v>2869922.9806579994</v>
      </c>
      <c r="E69" s="407">
        <f t="shared" ca="1" si="22"/>
        <v>63.549719767959871</v>
      </c>
      <c r="F69" s="408">
        <f ca="1">INDIRECT("'RUNSTATS_VMTCNTY'!H41")</f>
        <v>751635.10792099999</v>
      </c>
      <c r="G69" s="407">
        <f t="shared" ca="1" si="23"/>
        <v>61.396475562306264</v>
      </c>
      <c r="H69" s="408">
        <f ca="1">INDIRECT("'RUNSTATS_VMTCNTY'!L41")</f>
        <v>871511.26005399995</v>
      </c>
      <c r="I69" s="407">
        <f t="shared" ca="1" si="24"/>
        <v>65.179472179935757</v>
      </c>
      <c r="J69" s="408">
        <f ca="1">INDIRECT("'RUNSTATS_VMTCNTY'!J41")</f>
        <v>707285.93333699997</v>
      </c>
      <c r="K69" s="407">
        <f t="shared" ca="1" si="25"/>
        <v>62.093575885136481</v>
      </c>
      <c r="L69" s="408">
        <f ca="1">INDIRECT("'RUNSTATS_VMTCNTY'!N41")</f>
        <v>539490.67934599996</v>
      </c>
      <c r="M69" s="407">
        <f t="shared" ca="1" si="26"/>
        <v>66.143494894618229</v>
      </c>
      <c r="N69" s="408">
        <f ca="1">INDIRECT("'RUNSTATS_VMTCNTY'!I41")</f>
        <v>12242.316860000001</v>
      </c>
      <c r="O69" s="409">
        <f ca="1">INDIRECT("'RUNSTATS_VMTCNTY'!M41")</f>
        <v>13370.946878000001</v>
      </c>
      <c r="P69" s="409">
        <f ca="1">INDIRECT("'RUNSTATS_VMTCNTY'!K41")</f>
        <v>11390.645864</v>
      </c>
      <c r="Q69" s="409">
        <f ca="1">INDIRECT("'RUNSTATS_VMTCNTY'!O41")</f>
        <v>8156.3679119999997</v>
      </c>
      <c r="R69" s="410">
        <f t="shared" ca="1" si="27"/>
        <v>45160.277514000001</v>
      </c>
      <c r="T69" s="2"/>
    </row>
    <row r="70" spans="1:22" x14ac:dyDescent="0.2">
      <c r="A70" s="124" t="str">
        <f ca="1">INDIRECT("'RUNSTATS_VMTCNTY'!B42")</f>
        <v>97FU</v>
      </c>
      <c r="B70" s="123" t="s">
        <v>78</v>
      </c>
      <c r="C70" s="411">
        <f ca="1">INDIRECT("'RUNSTATS_VMTCNTY'!E42")</f>
        <v>0</v>
      </c>
      <c r="D70" s="412">
        <f t="shared" ca="1" si="21"/>
        <v>0</v>
      </c>
      <c r="E70" s="411">
        <f t="shared" ca="1" si="22"/>
        <v>0</v>
      </c>
      <c r="F70" s="412">
        <f ca="1">INDIRECT("'RUNSTATS_VMTCNTY'!H42")</f>
        <v>0</v>
      </c>
      <c r="G70" s="411">
        <f t="shared" ca="1" si="23"/>
        <v>0</v>
      </c>
      <c r="H70" s="412">
        <f ca="1">INDIRECT("'RUNSTATS_VMTCNTY'!L42")</f>
        <v>0</v>
      </c>
      <c r="I70" s="411">
        <f t="shared" ca="1" si="24"/>
        <v>0</v>
      </c>
      <c r="J70" s="412">
        <f ca="1">INDIRECT("'RUNSTATS_VMTCNTY'!J42")</f>
        <v>0</v>
      </c>
      <c r="K70" s="411">
        <f t="shared" ca="1" si="25"/>
        <v>0</v>
      </c>
      <c r="L70" s="412">
        <f ca="1">INDIRECT("'RUNSTATS_VMTCNTY'!N42")</f>
        <v>0</v>
      </c>
      <c r="M70" s="411">
        <f t="shared" ca="1" si="26"/>
        <v>0</v>
      </c>
      <c r="N70" s="412">
        <f ca="1">INDIRECT("'RUNSTATS_VMTCNTY'!I42")</f>
        <v>0</v>
      </c>
      <c r="O70" s="50">
        <f ca="1">INDIRECT("'RUNSTATS_VMTCNTY'!M42")</f>
        <v>0</v>
      </c>
      <c r="P70" s="50">
        <f ca="1">INDIRECT("'RUNSTATS_VMTCNTY'!K42")</f>
        <v>0</v>
      </c>
      <c r="Q70" s="50">
        <f ca="1">INDIRECT("'RUNSTATS_VMTCNTY'!O42")</f>
        <v>0</v>
      </c>
      <c r="R70" s="413">
        <f t="shared" ca="1" si="27"/>
        <v>0</v>
      </c>
      <c r="T70" s="2"/>
    </row>
    <row r="71" spans="1:22" x14ac:dyDescent="0.2">
      <c r="A71" s="124" t="str">
        <f ca="1">INDIRECT("'RUNSTATS_VMTCNTY'!B43")</f>
        <v>97PU</v>
      </c>
      <c r="B71" s="123" t="s">
        <v>79</v>
      </c>
      <c r="C71" s="411">
        <f ca="1">INDIRECT("'RUNSTATS_VMTCNTY'!E43")</f>
        <v>16.880741</v>
      </c>
      <c r="D71" s="412">
        <f t="shared" ca="1" si="21"/>
        <v>279397.80144300003</v>
      </c>
      <c r="E71" s="411">
        <f t="shared" ca="1" si="22"/>
        <v>29.89710550176293</v>
      </c>
      <c r="F71" s="412">
        <f ca="1">INDIRECT("'RUNSTATS_VMTCNTY'!H43")</f>
        <v>62075.160489000002</v>
      </c>
      <c r="G71" s="411">
        <f t="shared" ca="1" si="23"/>
        <v>28.336855719330529</v>
      </c>
      <c r="H71" s="412">
        <f ca="1">INDIRECT("'RUNSTATS_VMTCNTY'!L43")</f>
        <v>91260.522039000003</v>
      </c>
      <c r="I71" s="411">
        <f t="shared" ca="1" si="24"/>
        <v>29.412018111333719</v>
      </c>
      <c r="J71" s="412">
        <f ca="1">INDIRECT("'RUNSTATS_VMTCNTY'!J43")</f>
        <v>64904.286460000003</v>
      </c>
      <c r="K71" s="411">
        <f t="shared" ca="1" si="25"/>
        <v>26.708330152772639</v>
      </c>
      <c r="L71" s="412">
        <f ca="1">INDIRECT("'RUNSTATS_VMTCNTY'!N43")</f>
        <v>61157.832455000003</v>
      </c>
      <c r="M71" s="411">
        <f t="shared" ca="1" si="26"/>
        <v>37.710962835508766</v>
      </c>
      <c r="N71" s="412">
        <f ca="1">INDIRECT("'RUNSTATS_VMTCNTY'!I43")</f>
        <v>2190.6156810000002</v>
      </c>
      <c r="O71" s="50">
        <f ca="1">INDIRECT("'RUNSTATS_VMTCNTY'!M43")</f>
        <v>3102.8310160000001</v>
      </c>
      <c r="P71" s="50">
        <f ca="1">INDIRECT("'RUNSTATS_VMTCNTY'!K43")</f>
        <v>2430.1139790000002</v>
      </c>
      <c r="Q71" s="50">
        <f ca="1">INDIRECT("'RUNSTATS_VMTCNTY'!O43")</f>
        <v>1621.7520810000001</v>
      </c>
      <c r="R71" s="413">
        <f t="shared" ca="1" si="27"/>
        <v>9345.3127570000015</v>
      </c>
      <c r="T71" s="2"/>
    </row>
    <row r="72" spans="1:22" x14ac:dyDescent="0.2">
      <c r="A72" s="124" t="str">
        <f ca="1">INDIRECT("'RUNSTATS_VMTCNTY'!B44")</f>
        <v>97MU</v>
      </c>
      <c r="B72" s="123" t="s">
        <v>80</v>
      </c>
      <c r="C72" s="411">
        <f ca="1">INDIRECT("'RUNSTATS_VMTCNTY'!E44")</f>
        <v>55.645107000000003</v>
      </c>
      <c r="D72" s="412">
        <f t="shared" ca="1" si="21"/>
        <v>462254.16654300003</v>
      </c>
      <c r="E72" s="411">
        <f t="shared" ca="1" si="22"/>
        <v>30.597885654349152</v>
      </c>
      <c r="F72" s="412">
        <f ca="1">INDIRECT("'RUNSTATS_VMTCNTY'!H44")</f>
        <v>104231.995268</v>
      </c>
      <c r="G72" s="411">
        <f t="shared" ca="1" si="23"/>
        <v>29.394780671226908</v>
      </c>
      <c r="H72" s="412">
        <f ca="1">INDIRECT("'RUNSTATS_VMTCNTY'!L44")</f>
        <v>156665.488683</v>
      </c>
      <c r="I72" s="411">
        <f t="shared" ca="1" si="24"/>
        <v>30.799077763108677</v>
      </c>
      <c r="J72" s="412">
        <f ca="1">INDIRECT("'RUNSTATS_VMTCNTY'!J44")</f>
        <v>109241.381265</v>
      </c>
      <c r="K72" s="411">
        <f t="shared" ca="1" si="25"/>
        <v>28.519145214091889</v>
      </c>
      <c r="L72" s="412">
        <f ca="1">INDIRECT("'RUNSTATS_VMTCNTY'!N44")</f>
        <v>92115.301326999994</v>
      </c>
      <c r="M72" s="411">
        <f t="shared" ca="1" si="26"/>
        <v>34.83539643666127</v>
      </c>
      <c r="N72" s="412">
        <f ca="1">INDIRECT("'RUNSTATS_VMTCNTY'!I44")</f>
        <v>3545.935465</v>
      </c>
      <c r="O72" s="50">
        <f ca="1">INDIRECT("'RUNSTATS_VMTCNTY'!M44")</f>
        <v>5086.6941500000003</v>
      </c>
      <c r="P72" s="50">
        <f ca="1">INDIRECT("'RUNSTATS_VMTCNTY'!K44")</f>
        <v>3830.457766</v>
      </c>
      <c r="Q72" s="50">
        <f ca="1">INDIRECT("'RUNSTATS_VMTCNTY'!O44")</f>
        <v>2644.3017949999999</v>
      </c>
      <c r="R72" s="413">
        <f t="shared" ca="1" si="27"/>
        <v>15107.389175999999</v>
      </c>
      <c r="T72" s="2"/>
    </row>
    <row r="73" spans="1:22" x14ac:dyDescent="0.2">
      <c r="A73" s="124" t="str">
        <f ca="1">INDIRECT("'RUNSTATS_VMTCNTY'!B45")</f>
        <v>97CU</v>
      </c>
      <c r="B73" s="123" t="s">
        <v>81</v>
      </c>
      <c r="C73" s="411">
        <f ca="1">INDIRECT("'RUNSTATS_VMTCNTY'!E45")</f>
        <v>83.509597999999997</v>
      </c>
      <c r="D73" s="412">
        <f t="shared" ca="1" si="21"/>
        <v>522827.48485499999</v>
      </c>
      <c r="E73" s="411">
        <f t="shared" ca="1" si="22"/>
        <v>31.75712239019029</v>
      </c>
      <c r="F73" s="412">
        <f ca="1">INDIRECT("'RUNSTATS_VMTCNTY'!H45")</f>
        <v>122248.19824300001</v>
      </c>
      <c r="G73" s="411">
        <f t="shared" ca="1" si="23"/>
        <v>30.268161647341426</v>
      </c>
      <c r="H73" s="412">
        <f ca="1">INDIRECT("'RUNSTATS_VMTCNTY'!L45")</f>
        <v>174421.68806099999</v>
      </c>
      <c r="I73" s="411">
        <f t="shared" ca="1" si="24"/>
        <v>32.79883559615444</v>
      </c>
      <c r="J73" s="412">
        <f ca="1">INDIRECT("'RUNSTATS_VMTCNTY'!J45")</f>
        <v>129795.394281</v>
      </c>
      <c r="K73" s="411">
        <f t="shared" ca="1" si="25"/>
        <v>27.452920353448061</v>
      </c>
      <c r="L73" s="412">
        <f ca="1">INDIRECT("'RUNSTATS_VMTCNTY'!N45")</f>
        <v>96362.204270000002</v>
      </c>
      <c r="M73" s="411">
        <f t="shared" ca="1" si="26"/>
        <v>40.511700713699909</v>
      </c>
      <c r="N73" s="412">
        <f ca="1">INDIRECT("'RUNSTATS_VMTCNTY'!I45")</f>
        <v>4038.8378939999998</v>
      </c>
      <c r="O73" s="50">
        <f ca="1">INDIRECT("'RUNSTATS_VMTCNTY'!M45")</f>
        <v>5317.9231790000003</v>
      </c>
      <c r="P73" s="50">
        <f ca="1">INDIRECT("'RUNSTATS_VMTCNTY'!K45")</f>
        <v>4727.9266690000004</v>
      </c>
      <c r="Q73" s="50">
        <f ca="1">INDIRECT("'RUNSTATS_VMTCNTY'!O45")</f>
        <v>2378.6264849999998</v>
      </c>
      <c r="R73" s="413">
        <f t="shared" ca="1" si="27"/>
        <v>16463.314226999999</v>
      </c>
      <c r="T73" s="2"/>
    </row>
    <row r="74" spans="1:22" x14ac:dyDescent="0.2">
      <c r="A74" s="191"/>
      <c r="B74" s="127" t="s">
        <v>155</v>
      </c>
      <c r="C74" s="419"/>
      <c r="D74" s="412">
        <f ca="1">+F74+J74+H74+L74</f>
        <v>479883.83465299994</v>
      </c>
      <c r="E74" s="419">
        <f t="shared" ca="1" si="22"/>
        <v>24.559320966275536</v>
      </c>
      <c r="F74" s="412">
        <f ca="1">INDIRECT("'RUNSTATS_VMTCNTY'!H46")</f>
        <v>101165.57507799999</v>
      </c>
      <c r="G74" s="419">
        <f t="shared" ca="1" si="23"/>
        <v>24.592075628489294</v>
      </c>
      <c r="H74" s="412">
        <f ca="1">INDIRECT("'RUNSTATS_VMTCNTY'!L46")</f>
        <v>177553.525353</v>
      </c>
      <c r="I74" s="419">
        <f t="shared" ca="1" si="24"/>
        <v>24.117982112065366</v>
      </c>
      <c r="J74" s="412">
        <f ca="1">INDIRECT("'RUNSTATS_VMTCNTY'!J46")</f>
        <v>112967.456085</v>
      </c>
      <c r="K74" s="419">
        <f t="shared" ca="1" si="25"/>
        <v>24.162659349522482</v>
      </c>
      <c r="L74" s="412">
        <f ca="1">INDIRECT("'RUNSTATS_VMTCNTY'!N46")</f>
        <v>88197.278137000001</v>
      </c>
      <c r="M74" s="419">
        <f t="shared" ca="1" si="26"/>
        <v>26.025544048617281</v>
      </c>
      <c r="N74" s="412">
        <f ca="1">INDIRECT("'RUNSTATS_VMTCNTY'!I46")</f>
        <v>4113.7469080000001</v>
      </c>
      <c r="O74" s="50">
        <f ca="1">INDIRECT("'RUNSTATS_VMTCNTY'!M46")</f>
        <v>7361.8731669999997</v>
      </c>
      <c r="P74" s="50">
        <f ca="1">INDIRECT("'RUNSTATS_VMTCNTY'!K46")</f>
        <v>4675.2906810000004</v>
      </c>
      <c r="Q74" s="50">
        <f ca="1">INDIRECT("'RUNSTATS_VMTCNTY'!O46")</f>
        <v>3388.8735609999999</v>
      </c>
      <c r="R74" s="413">
        <f ca="1">+N74+O74+P74+Q74</f>
        <v>19539.784316999998</v>
      </c>
      <c r="T74" s="5"/>
    </row>
    <row r="75" spans="1:22" ht="13.5" thickBot="1" x14ac:dyDescent="0.25">
      <c r="A75" s="124" t="str">
        <f ca="1">INDIRECT("'RUNSTATS_VMTCNTY'!B47")</f>
        <v>97HO</v>
      </c>
      <c r="B75" s="123" t="s">
        <v>21</v>
      </c>
      <c r="C75" s="411">
        <f ca="1">INDIRECT("'RUNSTATS_VMTCNTY'!E47")</f>
        <v>0</v>
      </c>
      <c r="D75" s="420">
        <f t="shared" ca="1" si="21"/>
        <v>0</v>
      </c>
      <c r="E75" s="421">
        <f t="shared" ca="1" si="22"/>
        <v>0</v>
      </c>
      <c r="F75" s="420">
        <f ca="1">INDIRECT("'RUNSTATS_VMTCNTY'!H47")</f>
        <v>0</v>
      </c>
      <c r="G75" s="421">
        <f t="shared" ca="1" si="23"/>
        <v>0</v>
      </c>
      <c r="H75" s="420">
        <f ca="1">INDIRECT("'RUNSTATS_VMTCNTY'!J47")</f>
        <v>0</v>
      </c>
      <c r="I75" s="421">
        <f t="shared" ca="1" si="24"/>
        <v>0</v>
      </c>
      <c r="J75" s="420">
        <f ca="1">INDIRECT("'RUNSTATS_VMTCNTY'!J47")</f>
        <v>0</v>
      </c>
      <c r="K75" s="421">
        <f t="shared" ca="1" si="25"/>
        <v>0</v>
      </c>
      <c r="L75" s="420">
        <f ca="1">INDIRECT("'RUNSTATS_VMTCNTY'!N47")</f>
        <v>0</v>
      </c>
      <c r="M75" s="421">
        <f t="shared" ca="1" si="26"/>
        <v>0</v>
      </c>
      <c r="N75" s="423">
        <f ca="1">INDIRECT("'RUNSTATS_VMTCNTY'!I47")</f>
        <v>0</v>
      </c>
      <c r="O75" s="424">
        <f ca="1">INDIRECT("'RUNSTATS_VMTCNTY'!M47")</f>
        <v>0</v>
      </c>
      <c r="P75" s="424">
        <f ca="1">INDIRECT("'RUNSTATS_VMTCNTY'!K47")</f>
        <v>0</v>
      </c>
      <c r="Q75" s="424">
        <f ca="1">INDIRECT("'RUNSTATS_VMTCNTY'!O47")</f>
        <v>0</v>
      </c>
      <c r="R75" s="425">
        <f t="shared" ca="1" si="27"/>
        <v>0</v>
      </c>
      <c r="T75" s="2"/>
    </row>
    <row r="76" spans="1:22" x14ac:dyDescent="0.2">
      <c r="A76" s="191"/>
      <c r="B76" s="126" t="s">
        <v>41</v>
      </c>
      <c r="C76" s="407">
        <f ca="1">SUM(C63:C68)</f>
        <v>223.05552299999999</v>
      </c>
      <c r="D76" s="408">
        <f ca="1">SUM(D63:D68)</f>
        <v>2483149.0780290002</v>
      </c>
      <c r="E76" s="407">
        <f t="shared" ca="1" si="22"/>
        <v>32.272383802284637</v>
      </c>
      <c r="F76" s="408">
        <f ca="1">SUM(F63:F68)</f>
        <v>571599.77559900004</v>
      </c>
      <c r="G76" s="407">
        <f t="shared" ca="1" si="23"/>
        <v>33.083009591479858</v>
      </c>
      <c r="H76" s="408">
        <f ca="1">SUM(H63:H68)</f>
        <v>843060.46337000001</v>
      </c>
      <c r="I76" s="407">
        <f t="shared" ca="1" si="24"/>
        <v>30.809136306862818</v>
      </c>
      <c r="J76" s="408">
        <f ca="1">SUM(J63:J68)</f>
        <v>598053.72681300004</v>
      </c>
      <c r="K76" s="407">
        <f t="shared" ca="1" si="25"/>
        <v>31.815993394610871</v>
      </c>
      <c r="L76" s="408">
        <f ca="1">SUM(L63:L68)</f>
        <v>470435.11224699998</v>
      </c>
      <c r="M76" s="407">
        <f t="shared" ca="1" si="26"/>
        <v>34.835487207916721</v>
      </c>
      <c r="N76" s="408">
        <f ca="1">SUM(N63:N68)</f>
        <v>17277.744155</v>
      </c>
      <c r="O76" s="409">
        <f ca="1">SUM(O63:O68)</f>
        <v>27363.975899000001</v>
      </c>
      <c r="P76" s="409">
        <f ca="1">SUM(P63:P68)</f>
        <v>18797.267129</v>
      </c>
      <c r="Q76" s="409">
        <f ca="1">SUM(Q63:Q68)</f>
        <v>13504.479195</v>
      </c>
      <c r="R76" s="410">
        <f ca="1">SUM(R63:R68)</f>
        <v>76943.466378000012</v>
      </c>
      <c r="T76" s="2"/>
    </row>
    <row r="77" spans="1:22" ht="13.5" thickBot="1" x14ac:dyDescent="0.25">
      <c r="A77" s="191"/>
      <c r="B77" s="125" t="s">
        <v>40</v>
      </c>
      <c r="C77" s="414">
        <f ca="1">SUM(C69:C75)</f>
        <v>272.239418</v>
      </c>
      <c r="D77" s="415">
        <f ca="1">SUM(D69:D75)</f>
        <v>4614286.2681519995</v>
      </c>
      <c r="E77" s="414">
        <f t="shared" ca="1" si="22"/>
        <v>43.689240842149076</v>
      </c>
      <c r="F77" s="415">
        <f ca="1">SUM(F69:F75)</f>
        <v>1141356.036999</v>
      </c>
      <c r="G77" s="414">
        <f t="shared" ca="1" si="23"/>
        <v>43.677481132988518</v>
      </c>
      <c r="H77" s="415">
        <f ca="1">SUM(H69:H75)</f>
        <v>1471412.48419</v>
      </c>
      <c r="I77" s="414">
        <f t="shared" ca="1" si="24"/>
        <v>42.973158604671795</v>
      </c>
      <c r="J77" s="415">
        <f ca="1">SUM(J69:J75)</f>
        <v>1124194.4514279999</v>
      </c>
      <c r="K77" s="414">
        <f t="shared" ca="1" si="25"/>
        <v>41.553056019527858</v>
      </c>
      <c r="L77" s="415">
        <f ca="1">SUM(L69:L75)</f>
        <v>877323.29553500004</v>
      </c>
      <c r="M77" s="414">
        <f t="shared" ca="1" si="26"/>
        <v>48.231284528949232</v>
      </c>
      <c r="N77" s="415">
        <f ca="1">SUM(N69:N75)</f>
        <v>26131.452808000002</v>
      </c>
      <c r="O77" s="416">
        <f ca="1">SUM(O69:O75)</f>
        <v>34240.268389999997</v>
      </c>
      <c r="P77" s="416">
        <f ca="1">SUM(P69:P75)</f>
        <v>27054.434958999998</v>
      </c>
      <c r="Q77" s="416">
        <f ca="1">SUM(Q69:Q75)</f>
        <v>18189.921834000001</v>
      </c>
      <c r="R77" s="417">
        <f ca="1">SUM(R69:R75)</f>
        <v>105616.077991</v>
      </c>
    </row>
    <row r="78" spans="1:22" ht="15.75" thickBot="1" x14ac:dyDescent="0.3">
      <c r="A78" s="191"/>
      <c r="B78" s="128" t="s">
        <v>42</v>
      </c>
      <c r="C78" s="426">
        <f ca="1">+C77+C76</f>
        <v>495.29494099999999</v>
      </c>
      <c r="D78" s="427">
        <f ca="1">+D77+D76</f>
        <v>7097435.3461809997</v>
      </c>
      <c r="E78" s="426">
        <f t="shared" ca="1" si="22"/>
        <v>38.877372151166462</v>
      </c>
      <c r="F78" s="427">
        <f ca="1">+F77+F76</f>
        <v>1712955.812598</v>
      </c>
      <c r="G78" s="426">
        <f t="shared" ca="1" si="23"/>
        <v>39.46066576762626</v>
      </c>
      <c r="H78" s="427">
        <f ca="1">+H77+H76</f>
        <v>2314472.9475600002</v>
      </c>
      <c r="I78" s="426">
        <f t="shared" ca="1" si="24"/>
        <v>37.570024180513656</v>
      </c>
      <c r="J78" s="427">
        <f ca="1">+J77+J76</f>
        <v>1722248.178241</v>
      </c>
      <c r="K78" s="426">
        <f t="shared" ca="1" si="25"/>
        <v>37.561270352311205</v>
      </c>
      <c r="L78" s="427">
        <f ca="1">+L77+L76</f>
        <v>1347758.407782</v>
      </c>
      <c r="M78" s="426">
        <f t="shared" ca="1" si="26"/>
        <v>42.523548766509805</v>
      </c>
      <c r="N78" s="298">
        <f ca="1">+N77+N76</f>
        <v>43409.196963000002</v>
      </c>
      <c r="O78" s="298">
        <f ca="1">+O77+O76</f>
        <v>61604.244288999995</v>
      </c>
      <c r="P78" s="298">
        <f ca="1">+P77+P76</f>
        <v>45851.702087999998</v>
      </c>
      <c r="Q78" s="298">
        <f ca="1">+Q77+Q76</f>
        <v>31694.401029000001</v>
      </c>
      <c r="R78" s="428">
        <f ca="1">+R77+R76</f>
        <v>182559.54436900001</v>
      </c>
      <c r="U78" s="498">
        <v>6313915.6701302798</v>
      </c>
      <c r="V78" s="499">
        <f ca="1">(D78-U78)/U78</f>
        <v>0.12409409896894502</v>
      </c>
    </row>
    <row r="79" spans="1:22" x14ac:dyDescent="0.2">
      <c r="B79" s="8"/>
      <c r="C79" s="432"/>
      <c r="D79" s="433"/>
      <c r="E79" s="434"/>
      <c r="F79" s="435"/>
      <c r="G79" s="436"/>
      <c r="H79" s="435"/>
      <c r="I79" s="436"/>
      <c r="J79" s="435"/>
      <c r="K79" s="436"/>
      <c r="L79" s="435"/>
      <c r="M79" s="436"/>
      <c r="N79" s="435"/>
      <c r="O79" s="435"/>
      <c r="P79" s="435"/>
      <c r="Q79" s="435"/>
      <c r="R79" s="435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str">
        <f ca="1">INDIRECT("'RUNSTATS_VMTCNTY'!B61")</f>
        <v>109IR</v>
      </c>
      <c r="B83" s="122" t="s">
        <v>82</v>
      </c>
      <c r="C83" s="405">
        <f ca="1">INDIRECT("'RUNSTATS_VMTCNTY'!E61")</f>
        <v>0</v>
      </c>
      <c r="D83" s="406">
        <f t="shared" ref="D83:D95" ca="1" si="28">+F83+J83+H83+L83</f>
        <v>0</v>
      </c>
      <c r="E83" s="407">
        <f t="shared" ref="E83:E98" ca="1" si="29">IF(R83&gt;0,D83/(R83),0)</f>
        <v>0</v>
      </c>
      <c r="F83" s="406">
        <f ca="1">INDIRECT("'RUNSTATS_VMTCNTY'!H61")</f>
        <v>0</v>
      </c>
      <c r="G83" s="407">
        <f t="shared" ref="G83:G98" ca="1" si="30">IF(N83&gt;0,F83/(N83),0)</f>
        <v>0</v>
      </c>
      <c r="H83" s="406">
        <f ca="1">INDIRECT("'RUNSTATS_VMTCNTY'!L61")</f>
        <v>0</v>
      </c>
      <c r="I83" s="407">
        <f t="shared" ref="I83:I98" ca="1" si="31">IF(O83&gt;0,H83/(O83),0)</f>
        <v>0</v>
      </c>
      <c r="J83" s="406">
        <f ca="1">INDIRECT("'RUNSTATS_VMTCNTY'!J61")</f>
        <v>0</v>
      </c>
      <c r="K83" s="407">
        <f t="shared" ref="K83:K98" ca="1" si="32">IF(P83&gt;0,J83/(P83),0)</f>
        <v>0</v>
      </c>
      <c r="L83" s="406">
        <f ca="1">INDIRECT("'RUNSTATS_VMTCNTY'!N61")</f>
        <v>0</v>
      </c>
      <c r="M83" s="407">
        <f t="shared" ref="M83:M98" ca="1" si="33">IF(Q83&gt;0,L83/(Q83),0)</f>
        <v>0</v>
      </c>
      <c r="N83" s="408">
        <f ca="1">INDIRECT("'RUNSTATS_VMTCNTY'!I61")</f>
        <v>0</v>
      </c>
      <c r="O83" s="409">
        <f ca="1">INDIRECT("'RUNSTATS_VMTCNTY'!M61")</f>
        <v>0</v>
      </c>
      <c r="P83" s="409">
        <f ca="1">INDIRECT("'RUNSTATS_VMTCNTY'!K61")</f>
        <v>0</v>
      </c>
      <c r="Q83" s="409">
        <f ca="1">INDIRECT("'RUNSTATS_VMTCNTY'!O61")</f>
        <v>0</v>
      </c>
      <c r="R83" s="410">
        <f t="shared" ref="R83:R95" ca="1" si="34">+N83+O83+P83+Q83</f>
        <v>0</v>
      </c>
    </row>
    <row r="84" spans="1:18" x14ac:dyDescent="0.2">
      <c r="A84" s="124" t="str">
        <f ca="1">INDIRECT("'RUNSTATS_VMTCNTY'!B62")</f>
        <v>109PR</v>
      </c>
      <c r="B84" s="123" t="s">
        <v>83</v>
      </c>
      <c r="C84" s="411">
        <f ca="1">INDIRECT("'RUNSTATS_VMTCNTY'!E62")</f>
        <v>7.210782</v>
      </c>
      <c r="D84" s="412">
        <f t="shared" ca="1" si="28"/>
        <v>115926.862819</v>
      </c>
      <c r="E84" s="411">
        <f t="shared" ca="1" si="29"/>
        <v>49.99033520005522</v>
      </c>
      <c r="F84" s="412">
        <f ca="1">INDIRECT("'RUNSTATS_VMTCNTY'!H62")</f>
        <v>30443.615372</v>
      </c>
      <c r="G84" s="411">
        <f t="shared" ca="1" si="30"/>
        <v>44.277414555810907</v>
      </c>
      <c r="H84" s="412">
        <f ca="1">INDIRECT("'RUNSTATS_VMTCNTY'!L62")</f>
        <v>37656.928336999998</v>
      </c>
      <c r="I84" s="411">
        <f t="shared" ca="1" si="31"/>
        <v>52.445070358105838</v>
      </c>
      <c r="J84" s="412">
        <f ca="1">INDIRECT("'RUNSTATS_VMTCNTY'!J62")</f>
        <v>25954.656350000001</v>
      </c>
      <c r="K84" s="411">
        <f t="shared" ca="1" si="32"/>
        <v>47.395917579528145</v>
      </c>
      <c r="L84" s="412">
        <f ca="1">INDIRECT("'RUNSTATS_VMTCNTY'!N62")</f>
        <v>21871.662759999999</v>
      </c>
      <c r="M84" s="411">
        <f t="shared" ca="1" si="33"/>
        <v>59.794528430324021</v>
      </c>
      <c r="N84" s="412">
        <f ca="1">INDIRECT("'RUNSTATS_VMTCNTY'!I62")</f>
        <v>687.565335</v>
      </c>
      <c r="O84" s="50">
        <f ca="1">INDIRECT("'RUNSTATS_VMTCNTY'!M62")</f>
        <v>718.02608099999998</v>
      </c>
      <c r="P84" s="50">
        <f ca="1">INDIRECT("'RUNSTATS_VMTCNTY'!K62")</f>
        <v>547.61375399999997</v>
      </c>
      <c r="Q84" s="50">
        <f ca="1">INDIRECT("'RUNSTATS_VMTCNTY'!O62")</f>
        <v>365.78033699999997</v>
      </c>
      <c r="R84" s="413">
        <f t="shared" ca="1" si="34"/>
        <v>2318.9855069999999</v>
      </c>
    </row>
    <row r="85" spans="1:18" x14ac:dyDescent="0.2">
      <c r="A85" s="124" t="str">
        <f ca="1">INDIRECT("'RUNSTATS_VMTCNTY'!B63")</f>
        <v>109MR</v>
      </c>
      <c r="B85" s="123" t="s">
        <v>84</v>
      </c>
      <c r="C85" s="411">
        <f ca="1">INDIRECT("'RUNSTATS_VMTCNTY'!E63")</f>
        <v>37.505398</v>
      </c>
      <c r="D85" s="412">
        <f t="shared" ca="1" si="28"/>
        <v>528767.26863399998</v>
      </c>
      <c r="E85" s="411">
        <f t="shared" ca="1" si="29"/>
        <v>46.77016867330132</v>
      </c>
      <c r="F85" s="412">
        <f ca="1">INDIRECT("'RUNSTATS_VMTCNTY'!H63")</f>
        <v>123040.443965</v>
      </c>
      <c r="G85" s="411">
        <f t="shared" ca="1" si="30"/>
        <v>44.518015574109874</v>
      </c>
      <c r="H85" s="412">
        <f ca="1">INDIRECT("'RUNSTATS_VMTCNTY'!L63")</f>
        <v>169233.54587599999</v>
      </c>
      <c r="I85" s="411">
        <f t="shared" ca="1" si="31"/>
        <v>47.383189631205163</v>
      </c>
      <c r="J85" s="412">
        <f ca="1">INDIRECT("'RUNSTATS_VMTCNTY'!J63")</f>
        <v>122211.744934</v>
      </c>
      <c r="K85" s="411">
        <f t="shared" ca="1" si="32"/>
        <v>43.616674493025442</v>
      </c>
      <c r="L85" s="412">
        <f ca="1">INDIRECT("'RUNSTATS_VMTCNTY'!N63")</f>
        <v>114281.533859</v>
      </c>
      <c r="M85" s="411">
        <f t="shared" ca="1" si="33"/>
        <v>52.70625306609255</v>
      </c>
      <c r="N85" s="412">
        <f ca="1">INDIRECT("'RUNSTATS_VMTCNTY'!I63")</f>
        <v>2763.8348740000001</v>
      </c>
      <c r="O85" s="50">
        <f ca="1">INDIRECT("'RUNSTATS_VMTCNTY'!M63")</f>
        <v>3571.5946349999999</v>
      </c>
      <c r="P85" s="50">
        <f ca="1">INDIRECT("'RUNSTATS_VMTCNTY'!K63")</f>
        <v>2801.9500880000001</v>
      </c>
      <c r="Q85" s="50">
        <f ca="1">INDIRECT("'RUNSTATS_VMTCNTY'!O63")</f>
        <v>2168.2727799999998</v>
      </c>
      <c r="R85" s="413">
        <f t="shared" ca="1" si="34"/>
        <v>11305.652376999999</v>
      </c>
    </row>
    <row r="86" spans="1:18" x14ac:dyDescent="0.2">
      <c r="A86" s="124" t="str">
        <f ca="1">INDIRECT("'RUNSTATS_VMTCNTY'!B64")</f>
        <v>109CM</v>
      </c>
      <c r="B86" s="123" t="s">
        <v>85</v>
      </c>
      <c r="C86" s="411">
        <f ca="1">INDIRECT("'RUNSTATS_VMTCNTY'!E64")</f>
        <v>42.011516999999998</v>
      </c>
      <c r="D86" s="412">
        <f t="shared" ca="1" si="28"/>
        <v>219188.89639000001</v>
      </c>
      <c r="E86" s="411">
        <f t="shared" ca="1" si="29"/>
        <v>56.671286780882248</v>
      </c>
      <c r="F86" s="412">
        <f ca="1">INDIRECT("'RUNSTATS_VMTCNTY'!H64")</f>
        <v>57022.60254</v>
      </c>
      <c r="G86" s="411">
        <f t="shared" ca="1" si="30"/>
        <v>56.563805088916837</v>
      </c>
      <c r="H86" s="412">
        <f ca="1">INDIRECT("'RUNSTATS_VMTCNTY'!L64")</f>
        <v>69512.828695999997</v>
      </c>
      <c r="I86" s="411">
        <f t="shared" ca="1" si="31"/>
        <v>56.723966105288312</v>
      </c>
      <c r="J86" s="412">
        <f ca="1">INDIRECT("'RUNSTATS_VMTCNTY'!J64")</f>
        <v>53022.334755000003</v>
      </c>
      <c r="K86" s="411">
        <f t="shared" ca="1" si="32"/>
        <v>56.666776124629862</v>
      </c>
      <c r="L86" s="412">
        <f ca="1">INDIRECT("'RUNSTATS_VMTCNTY'!N64")</f>
        <v>39631.130399000001</v>
      </c>
      <c r="M86" s="411">
        <f t="shared" ca="1" si="33"/>
        <v>56.740033984635843</v>
      </c>
      <c r="N86" s="412">
        <f ca="1">INDIRECT("'RUNSTATS_VMTCNTY'!I64")</f>
        <v>1008.111149</v>
      </c>
      <c r="O86" s="50">
        <f ca="1">INDIRECT("'RUNSTATS_VMTCNTY'!M64")</f>
        <v>1225.4578349999999</v>
      </c>
      <c r="P86" s="50">
        <f ca="1">INDIRECT("'RUNSTATS_VMTCNTY'!K64")</f>
        <v>935.68645300000003</v>
      </c>
      <c r="Q86" s="50">
        <f ca="1">INDIRECT("'RUNSTATS_VMTCNTY'!O64")</f>
        <v>698.46857</v>
      </c>
      <c r="R86" s="413">
        <f t="shared" ca="1" si="34"/>
        <v>3867.7240069999998</v>
      </c>
    </row>
    <row r="87" spans="1:18" x14ac:dyDescent="0.2">
      <c r="A87" s="124" t="str">
        <f ca="1">INDIRECT("'RUNSTATS_VMTCNTY'!B65")</f>
        <v>109CR</v>
      </c>
      <c r="B87" s="123" t="s">
        <v>86</v>
      </c>
      <c r="C87" s="411">
        <f ca="1">INDIRECT("'RUNSTATS_VMTCNTY'!E65")</f>
        <v>71.949898000000005</v>
      </c>
      <c r="D87" s="412">
        <f t="shared" ca="1" si="28"/>
        <v>228562.09491400002</v>
      </c>
      <c r="E87" s="411">
        <f t="shared" ca="1" si="29"/>
        <v>46.287202437051697</v>
      </c>
      <c r="F87" s="412">
        <f ca="1">INDIRECT("'RUNSTATS_VMTCNTY'!H65")</f>
        <v>58689.847276</v>
      </c>
      <c r="G87" s="411">
        <f t="shared" ca="1" si="30"/>
        <v>44.530409213476567</v>
      </c>
      <c r="H87" s="412">
        <f ca="1">INDIRECT("'RUNSTATS_VMTCNTY'!L65")</f>
        <v>71375.460963999998</v>
      </c>
      <c r="I87" s="411">
        <f t="shared" ca="1" si="31"/>
        <v>47.273711511155874</v>
      </c>
      <c r="J87" s="412">
        <f ca="1">INDIRECT("'RUNSTATS_VMTCNTY'!J65")</f>
        <v>56720.305050000003</v>
      </c>
      <c r="K87" s="411">
        <f t="shared" ca="1" si="32"/>
        <v>44.996818126458805</v>
      </c>
      <c r="L87" s="412">
        <f ca="1">INDIRECT("'RUNSTATS_VMTCNTY'!N65")</f>
        <v>41776.481624</v>
      </c>
      <c r="M87" s="411">
        <f t="shared" ca="1" si="33"/>
        <v>49.174000982762436</v>
      </c>
      <c r="N87" s="412">
        <f ca="1">INDIRECT("'RUNSTATS_VMTCNTY'!I65")</f>
        <v>1317.9723320000001</v>
      </c>
      <c r="O87" s="50">
        <f ca="1">INDIRECT("'RUNSTATS_VMTCNTY'!M65")</f>
        <v>1509.834085</v>
      </c>
      <c r="P87" s="50">
        <f ca="1">INDIRECT("'RUNSTATS_VMTCNTY'!K65")</f>
        <v>1260.540354</v>
      </c>
      <c r="Q87" s="50">
        <f ca="1">INDIRECT("'RUNSTATS_VMTCNTY'!O65")</f>
        <v>849.56442000000004</v>
      </c>
      <c r="R87" s="413">
        <f t="shared" ca="1" si="34"/>
        <v>4937.9111909999992</v>
      </c>
    </row>
    <row r="88" spans="1:18" ht="13.5" thickBot="1" x14ac:dyDescent="0.25">
      <c r="A88" s="191"/>
      <c r="B88" s="125" t="s">
        <v>154</v>
      </c>
      <c r="C88" s="411"/>
      <c r="D88" s="412">
        <f ca="1">+F88+J88+H88+L88</f>
        <v>651586.28569199995</v>
      </c>
      <c r="E88" s="414">
        <f t="shared" ca="1" si="29"/>
        <v>30.224610150086992</v>
      </c>
      <c r="F88" s="412">
        <f ca="1">INDIRECT("'RUNSTATS_VMTCNTY'!H66")</f>
        <v>149586.75028000001</v>
      </c>
      <c r="G88" s="414">
        <f t="shared" ca="1" si="30"/>
        <v>30.979064851601482</v>
      </c>
      <c r="H88" s="412">
        <f ca="1">INDIRECT("'RUNSTATS_VMTCNTY'!L66")</f>
        <v>224736.441158</v>
      </c>
      <c r="I88" s="414">
        <f t="shared" ca="1" si="31"/>
        <v>29.653697457394955</v>
      </c>
      <c r="J88" s="412">
        <f ca="1">INDIRECT("'RUNSTATS_VMTCNTY'!J66")</f>
        <v>157000.50474199999</v>
      </c>
      <c r="K88" s="414">
        <f t="shared" ca="1" si="32"/>
        <v>30.714099316465941</v>
      </c>
      <c r="L88" s="412">
        <f ca="1">INDIRECT("'RUNSTATS_VMTCNTY'!N66")</f>
        <v>120262.58951200001</v>
      </c>
      <c r="M88" s="414">
        <f t="shared" ca="1" si="33"/>
        <v>29.774432091322662</v>
      </c>
      <c r="N88" s="412">
        <f ca="1">INDIRECT("'RUNSTATS_VMTCNTY'!I66")</f>
        <v>4828.6399540000002</v>
      </c>
      <c r="O88" s="50">
        <f ca="1">INDIRECT("'RUNSTATS_VMTCNTY'!M66")</f>
        <v>7578.6987939999999</v>
      </c>
      <c r="P88" s="50">
        <f ca="1">INDIRECT("'RUNSTATS_VMTCNTY'!K66")</f>
        <v>5111.675362</v>
      </c>
      <c r="Q88" s="50">
        <f ca="1">INDIRECT("'RUNSTATS_VMTCNTY'!O66")</f>
        <v>4039.122867</v>
      </c>
      <c r="R88" s="417">
        <f t="shared" ca="1" si="34"/>
        <v>21558.136977000002</v>
      </c>
    </row>
    <row r="89" spans="1:18" x14ac:dyDescent="0.2">
      <c r="A89" s="124" t="str">
        <f ca="1">INDIRECT("'RUNSTATS_VMTCNTY'!B54")</f>
        <v>109IU</v>
      </c>
      <c r="B89" s="126" t="s">
        <v>77</v>
      </c>
      <c r="C89" s="407">
        <f ca="1">INDIRECT("'RUNSTATS_VMTCNTY'!E54")</f>
        <v>0</v>
      </c>
      <c r="D89" s="408">
        <f t="shared" ca="1" si="28"/>
        <v>0</v>
      </c>
      <c r="E89" s="407">
        <f t="shared" ca="1" si="29"/>
        <v>0</v>
      </c>
      <c r="F89" s="408">
        <f ca="1">INDIRECT("'RUNSTATS_VMTCNTY'!H54")</f>
        <v>0</v>
      </c>
      <c r="G89" s="407">
        <f t="shared" ca="1" si="30"/>
        <v>0</v>
      </c>
      <c r="H89" s="408">
        <f ca="1">INDIRECT("'RUNSTATS_VMTCNTY'!L54")</f>
        <v>0</v>
      </c>
      <c r="I89" s="407">
        <f t="shared" ca="1" si="31"/>
        <v>0</v>
      </c>
      <c r="J89" s="408">
        <f ca="1">INDIRECT("'RUNSTATS_VMTCNTY'!J54")</f>
        <v>0</v>
      </c>
      <c r="K89" s="407">
        <f t="shared" ca="1" si="32"/>
        <v>0</v>
      </c>
      <c r="L89" s="408">
        <f ca="1">INDIRECT("'RUNSTATS_VMTCNTY'!N54")</f>
        <v>0</v>
      </c>
      <c r="M89" s="407">
        <f t="shared" ca="1" si="33"/>
        <v>0</v>
      </c>
      <c r="N89" s="408">
        <f ca="1">INDIRECT("'RUNSTATS_VMTCNTY'!I54")</f>
        <v>0</v>
      </c>
      <c r="O89" s="409">
        <f ca="1">INDIRECT("'RUNSTATS_VMTCNTY'!M54")</f>
        <v>0</v>
      </c>
      <c r="P89" s="409">
        <f ca="1">INDIRECT("'RUNSTATS_VMTCNTY'!K54")</f>
        <v>0</v>
      </c>
      <c r="Q89" s="409">
        <f ca="1">INDIRECT("'RUNSTATS_VMTCNTY'!O54")</f>
        <v>0</v>
      </c>
      <c r="R89" s="410">
        <f t="shared" ca="1" si="34"/>
        <v>0</v>
      </c>
    </row>
    <row r="90" spans="1:18" x14ac:dyDescent="0.2">
      <c r="A90" s="124" t="str">
        <f ca="1">INDIRECT("'RUNSTATS_VMTCNTY'!B55")</f>
        <v>109FU</v>
      </c>
      <c r="B90" s="123" t="s">
        <v>78</v>
      </c>
      <c r="C90" s="411">
        <f ca="1">INDIRECT("'RUNSTATS_VMTCNTY'!E55")</f>
        <v>17.384512000000001</v>
      </c>
      <c r="D90" s="412">
        <f t="shared" ca="1" si="28"/>
        <v>238294.48531199998</v>
      </c>
      <c r="E90" s="411">
        <f t="shared" ca="1" si="29"/>
        <v>66.536624951754206</v>
      </c>
      <c r="F90" s="412">
        <f ca="1">INDIRECT("'RUNSTATS_VMTCNTY'!H55")</f>
        <v>65748.914558999997</v>
      </c>
      <c r="G90" s="411">
        <f t="shared" ca="1" si="30"/>
        <v>66.534744516768285</v>
      </c>
      <c r="H90" s="412">
        <f ca="1">INDIRECT("'RUNSTATS_VMTCNTY'!L55")</f>
        <v>71587.165150999994</v>
      </c>
      <c r="I90" s="411">
        <f t="shared" ca="1" si="31"/>
        <v>66.537871811486312</v>
      </c>
      <c r="J90" s="412">
        <f ca="1">INDIRECT("'RUNSTATS_VMTCNTY'!J55")</f>
        <v>58420.466725999999</v>
      </c>
      <c r="K90" s="411">
        <f t="shared" ca="1" si="32"/>
        <v>66.536716015638973</v>
      </c>
      <c r="L90" s="412">
        <f ca="1">INDIRECT("'RUNSTATS_VMTCNTY'!N55")</f>
        <v>42537.938876</v>
      </c>
      <c r="M90" s="411">
        <f t="shared" ca="1" si="33"/>
        <v>66.537308174411308</v>
      </c>
      <c r="N90" s="412">
        <f ca="1">INDIRECT("'RUNSTATS_VMTCNTY'!I55")</f>
        <v>988.18917899999997</v>
      </c>
      <c r="O90" s="50">
        <f ca="1">INDIRECT("'RUNSTATS_VMTCNTY'!M55")</f>
        <v>1075.886006</v>
      </c>
      <c r="P90" s="50">
        <f ca="1">INDIRECT("'RUNSTATS_VMTCNTY'!K55")</f>
        <v>878.01848700000005</v>
      </c>
      <c r="Q90" s="50">
        <f ca="1">INDIRECT("'RUNSTATS_VMTCNTY'!O55")</f>
        <v>639.30958499999997</v>
      </c>
      <c r="R90" s="413">
        <f t="shared" ca="1" si="34"/>
        <v>3581.4032569999999</v>
      </c>
    </row>
    <row r="91" spans="1:18" x14ac:dyDescent="0.2">
      <c r="A91" s="124" t="str">
        <f ca="1">INDIRECT("'RUNSTATS_VMTCNTY'!B56")</f>
        <v>109PU</v>
      </c>
      <c r="B91" s="123" t="s">
        <v>79</v>
      </c>
      <c r="C91" s="411">
        <f ca="1">INDIRECT("'RUNSTATS_VMTCNTY'!E56")</f>
        <v>10.036301999999999</v>
      </c>
      <c r="D91" s="412">
        <f t="shared" ca="1" si="28"/>
        <v>145262.91733899998</v>
      </c>
      <c r="E91" s="411">
        <f t="shared" ca="1" si="29"/>
        <v>43.142964683410909</v>
      </c>
      <c r="F91" s="412">
        <f ca="1">INDIRECT("'RUNSTATS_VMTCNTY'!H56")</f>
        <v>34520.963585999998</v>
      </c>
      <c r="G91" s="411">
        <f t="shared" ca="1" si="30"/>
        <v>40.116708363210748</v>
      </c>
      <c r="H91" s="412">
        <f ca="1">INDIRECT("'RUNSTATS_VMTCNTY'!L56")</f>
        <v>47403.810194999998</v>
      </c>
      <c r="I91" s="411">
        <f t="shared" ca="1" si="31"/>
        <v>44.668149996481958</v>
      </c>
      <c r="J91" s="412">
        <f ca="1">INDIRECT("'RUNSTATS_VMTCNTY'!J56")</f>
        <v>34811.853729000002</v>
      </c>
      <c r="K91" s="411">
        <f t="shared" ca="1" si="32"/>
        <v>40.841104193798941</v>
      </c>
      <c r="L91" s="412">
        <f ca="1">INDIRECT("'RUNSTATS_VMTCNTY'!N56")</f>
        <v>28526.289829000001</v>
      </c>
      <c r="M91" s="411">
        <f t="shared" ca="1" si="33"/>
        <v>48.114580646618144</v>
      </c>
      <c r="N91" s="412">
        <f ca="1">INDIRECT("'RUNSTATS_VMTCNTY'!I56")</f>
        <v>860.51336200000003</v>
      </c>
      <c r="O91" s="50">
        <f ca="1">INDIRECT("'RUNSTATS_VMTCNTY'!M56")</f>
        <v>1061.2440899999999</v>
      </c>
      <c r="P91" s="50">
        <f ca="1">INDIRECT("'RUNSTATS_VMTCNTY'!K56")</f>
        <v>852.37298099999998</v>
      </c>
      <c r="Q91" s="50">
        <f ca="1">INDIRECT("'RUNSTATS_VMTCNTY'!O56")</f>
        <v>592.88243699999998</v>
      </c>
      <c r="R91" s="413">
        <f t="shared" ca="1" si="34"/>
        <v>3367.0128699999996</v>
      </c>
    </row>
    <row r="92" spans="1:18" x14ac:dyDescent="0.2">
      <c r="A92" s="124" t="str">
        <f ca="1">INDIRECT("'RUNSTATS_VMTCNTY'!B57")</f>
        <v>109MU</v>
      </c>
      <c r="B92" s="123" t="s">
        <v>80</v>
      </c>
      <c r="C92" s="411">
        <f ca="1">INDIRECT("'RUNSTATS_VMTCNTY'!E57")</f>
        <v>32.772647999999997</v>
      </c>
      <c r="D92" s="412">
        <f t="shared" ca="1" si="28"/>
        <v>320004.06060099998</v>
      </c>
      <c r="E92" s="411">
        <f t="shared" ca="1" si="29"/>
        <v>38.614125950835771</v>
      </c>
      <c r="F92" s="412">
        <f ca="1">INDIRECT("'RUNSTATS_VMTCNTY'!H57")</f>
        <v>73297.014135999998</v>
      </c>
      <c r="G92" s="411">
        <f t="shared" ca="1" si="30"/>
        <v>36.788040555782167</v>
      </c>
      <c r="H92" s="412">
        <f ca="1">INDIRECT("'RUNSTATS_VMTCNTY'!L57")</f>
        <v>108501.267546</v>
      </c>
      <c r="I92" s="411">
        <f t="shared" ca="1" si="31"/>
        <v>38.795628805330054</v>
      </c>
      <c r="J92" s="412">
        <f ca="1">INDIRECT("'RUNSTATS_VMTCNTY'!J57")</f>
        <v>73888.278133999993</v>
      </c>
      <c r="K92" s="411">
        <f t="shared" ca="1" si="32"/>
        <v>36.237866509447123</v>
      </c>
      <c r="L92" s="412">
        <f ca="1">INDIRECT("'RUNSTATS_VMTCNTY'!N57")</f>
        <v>64317.500784999997</v>
      </c>
      <c r="M92" s="411">
        <f t="shared" ca="1" si="33"/>
        <v>44.080425787375894</v>
      </c>
      <c r="N92" s="412">
        <f ca="1">INDIRECT("'RUNSTATS_VMTCNTY'!I57")</f>
        <v>1992.4141930000001</v>
      </c>
      <c r="O92" s="50">
        <f ca="1">INDIRECT("'RUNSTATS_VMTCNTY'!M57")</f>
        <v>2796.739501</v>
      </c>
      <c r="P92" s="50">
        <f ca="1">INDIRECT("'RUNSTATS_VMTCNTY'!K57")</f>
        <v>2038.9798089999999</v>
      </c>
      <c r="Q92" s="50">
        <f ca="1">INDIRECT("'RUNSTATS_VMTCNTY'!O57")</f>
        <v>1459.0943629999999</v>
      </c>
      <c r="R92" s="413">
        <f t="shared" ca="1" si="34"/>
        <v>8287.2278660000011</v>
      </c>
    </row>
    <row r="93" spans="1:18" x14ac:dyDescent="0.2">
      <c r="A93" s="124" t="str">
        <f ca="1">INDIRECT("'RUNSTATS_VMTCNTY'!B58")</f>
        <v>109CU</v>
      </c>
      <c r="B93" s="123" t="s">
        <v>81</v>
      </c>
      <c r="C93" s="411">
        <f ca="1">INDIRECT("'RUNSTATS_VMTCNTY'!E58")</f>
        <v>16.232745999999999</v>
      </c>
      <c r="D93" s="412">
        <f t="shared" ca="1" si="28"/>
        <v>67156.948053</v>
      </c>
      <c r="E93" s="411">
        <f t="shared" ca="1" si="29"/>
        <v>36.178219186487723</v>
      </c>
      <c r="F93" s="412">
        <f ca="1">INDIRECT("'RUNSTATS_VMTCNTY'!H58")</f>
        <v>16602.157150999999</v>
      </c>
      <c r="G93" s="411">
        <f t="shared" ca="1" si="30"/>
        <v>34.214998604652529</v>
      </c>
      <c r="H93" s="412">
        <f ca="1">INDIRECT("'RUNSTATS_VMTCNTY'!L58")</f>
        <v>22896.410647000001</v>
      </c>
      <c r="I93" s="411">
        <f t="shared" ca="1" si="31"/>
        <v>37.033205926628071</v>
      </c>
      <c r="J93" s="412">
        <f ca="1">INDIRECT("'RUNSTATS_VMTCNTY'!J58")</f>
        <v>16439.180859</v>
      </c>
      <c r="K93" s="411">
        <f t="shared" ca="1" si="32"/>
        <v>35.799567240062544</v>
      </c>
      <c r="L93" s="412">
        <f ca="1">INDIRECT("'RUNSTATS_VMTCNTY'!N58")</f>
        <v>11219.199396</v>
      </c>
      <c r="M93" s="411">
        <f t="shared" ca="1" si="33"/>
        <v>38.214716202835831</v>
      </c>
      <c r="N93" s="412">
        <f ca="1">INDIRECT("'RUNSTATS_VMTCNTY'!I58")</f>
        <v>485.230391</v>
      </c>
      <c r="O93" s="50">
        <f ca="1">INDIRECT("'RUNSTATS_VMTCNTY'!M58")</f>
        <v>618.26704099999995</v>
      </c>
      <c r="P93" s="50">
        <f ca="1">INDIRECT("'RUNSTATS_VMTCNTY'!K58")</f>
        <v>459.20054699999997</v>
      </c>
      <c r="Q93" s="50">
        <f ca="1">INDIRECT("'RUNSTATS_VMTCNTY'!O58")</f>
        <v>293.58321899999999</v>
      </c>
      <c r="R93" s="413">
        <f t="shared" ca="1" si="34"/>
        <v>1856.2811979999997</v>
      </c>
    </row>
    <row r="94" spans="1:18" x14ac:dyDescent="0.2">
      <c r="A94" s="191"/>
      <c r="B94" s="127" t="s">
        <v>155</v>
      </c>
      <c r="C94" s="419"/>
      <c r="D94" s="412">
        <f ca="1">+F94+J94+H94+L94</f>
        <v>172938.38978500001</v>
      </c>
      <c r="E94" s="419">
        <f t="shared" ca="1" si="29"/>
        <v>26.163489617985725</v>
      </c>
      <c r="F94" s="412">
        <f ca="1">INDIRECT("'RUNSTATS_VMTCNTY'!H59")</f>
        <v>36466.881917999999</v>
      </c>
      <c r="G94" s="419">
        <f t="shared" ca="1" si="30"/>
        <v>26.464858880002922</v>
      </c>
      <c r="H94" s="412">
        <f ca="1">INDIRECT("'RUNSTATS_VMTCNTY'!L59")</f>
        <v>64265.439273999997</v>
      </c>
      <c r="I94" s="419">
        <f t="shared" ca="1" si="31"/>
        <v>25.850633308713459</v>
      </c>
      <c r="J94" s="412">
        <f ca="1">INDIRECT("'RUNSTATS_VMTCNTY'!J59")</f>
        <v>38834.448100000001</v>
      </c>
      <c r="K94" s="419">
        <f t="shared" ca="1" si="32"/>
        <v>26.247519248912241</v>
      </c>
      <c r="L94" s="412">
        <f ca="1">INDIRECT("'RUNSTATS_VMTCNTY'!N59")</f>
        <v>33371.620493000002</v>
      </c>
      <c r="M94" s="419">
        <f t="shared" ca="1" si="33"/>
        <v>26.351563418560964</v>
      </c>
      <c r="N94" s="412">
        <f ca="1">INDIRECT("'RUNSTATS_VMTCNTY'!I59")</f>
        <v>1377.936005</v>
      </c>
      <c r="O94" s="50">
        <f ca="1">INDIRECT("'RUNSTATS_VMTCNTY'!M59")</f>
        <v>2486.0295879999999</v>
      </c>
      <c r="P94" s="50">
        <f ca="1">INDIRECT("'RUNSTATS_VMTCNTY'!K59")</f>
        <v>1479.5473710000001</v>
      </c>
      <c r="Q94" s="50">
        <f ca="1">INDIRECT("'RUNSTATS_VMTCNTY'!O59")</f>
        <v>1266.400022</v>
      </c>
      <c r="R94" s="413">
        <f ca="1">+N94+O94+P94+Q94</f>
        <v>6609.9129859999994</v>
      </c>
    </row>
    <row r="95" spans="1:18" ht="13.5" thickBot="1" x14ac:dyDescent="0.25">
      <c r="A95" s="124" t="str">
        <f ca="1">INDIRECT("'RUNSTATS_VMTCNTY'!B60")</f>
        <v>109HO</v>
      </c>
      <c r="B95" s="123" t="s">
        <v>21</v>
      </c>
      <c r="C95" s="411">
        <f ca="1">INDIRECT("'RUNSTATS_VMTCNTY'!E60")</f>
        <v>0</v>
      </c>
      <c r="D95" s="420">
        <f t="shared" ca="1" si="28"/>
        <v>0</v>
      </c>
      <c r="E95" s="421">
        <f t="shared" ca="1" si="29"/>
        <v>0</v>
      </c>
      <c r="F95" s="420">
        <f ca="1">INDIRECT("'RUNSTATS_VMTCNTY'!H60")</f>
        <v>0</v>
      </c>
      <c r="G95" s="421">
        <f t="shared" ca="1" si="30"/>
        <v>0</v>
      </c>
      <c r="H95" s="420">
        <f ca="1">INDIRECT("'RUNSTATS_VMTCNTY'!L60")</f>
        <v>0</v>
      </c>
      <c r="I95" s="421">
        <f t="shared" ca="1" si="31"/>
        <v>0</v>
      </c>
      <c r="J95" s="420">
        <f ca="1">INDIRECT("'RUNSTATS_VMTCNTY'!J60")</f>
        <v>0</v>
      </c>
      <c r="K95" s="421">
        <f t="shared" ca="1" si="32"/>
        <v>0</v>
      </c>
      <c r="L95" s="420">
        <f ca="1">INDIRECT("'RUNSTATS_VMTCNTY'!N60")</f>
        <v>0</v>
      </c>
      <c r="M95" s="421">
        <f t="shared" ca="1" si="33"/>
        <v>0</v>
      </c>
      <c r="N95" s="423">
        <f ca="1">INDIRECT("'RUNSTATS_VMTCNTY'!I60")</f>
        <v>0</v>
      </c>
      <c r="O95" s="424">
        <f ca="1">INDIRECT("'RUNSTATS_VMTCNTY'!M60")</f>
        <v>0</v>
      </c>
      <c r="P95" s="424">
        <f ca="1">INDIRECT("'RUNSTATS_VMTCNTY'!K60")</f>
        <v>0</v>
      </c>
      <c r="Q95" s="424">
        <f ca="1">INDIRECT("'RUNSTATS_VMTCNTY'!O60")</f>
        <v>0</v>
      </c>
      <c r="R95" s="425">
        <f t="shared" ca="1" si="34"/>
        <v>0</v>
      </c>
    </row>
    <row r="96" spans="1:18" x14ac:dyDescent="0.2">
      <c r="A96" s="191"/>
      <c r="B96" s="126" t="s">
        <v>41</v>
      </c>
      <c r="C96" s="407">
        <f ca="1">SUM(C83:C88)</f>
        <v>158.677595</v>
      </c>
      <c r="D96" s="408">
        <f ca="1">SUM(D83:D88)</f>
        <v>1744031.4084489997</v>
      </c>
      <c r="E96" s="407">
        <f t="shared" ca="1" si="29"/>
        <v>39.647520929030989</v>
      </c>
      <c r="F96" s="408">
        <f ca="1">SUM(F83:F88)</f>
        <v>418783.259433</v>
      </c>
      <c r="G96" s="407">
        <f t="shared" ca="1" si="30"/>
        <v>39.485044064134613</v>
      </c>
      <c r="H96" s="408">
        <f ca="1">SUM(H83:H88)</f>
        <v>572515.20503099996</v>
      </c>
      <c r="I96" s="407">
        <f t="shared" ca="1" si="31"/>
        <v>39.203672856899615</v>
      </c>
      <c r="J96" s="408">
        <f ca="1">SUM(J83:J88)</f>
        <v>414909.54583099997</v>
      </c>
      <c r="K96" s="407">
        <f t="shared" ca="1" si="32"/>
        <v>38.931350604614181</v>
      </c>
      <c r="L96" s="408">
        <f ca="1">SUM(L83:L88)</f>
        <v>337823.39815400005</v>
      </c>
      <c r="M96" s="407">
        <f t="shared" ca="1" si="33"/>
        <v>41.597673355720751</v>
      </c>
      <c r="N96" s="408">
        <f ca="1">SUM(N83:N88)</f>
        <v>10606.123644000001</v>
      </c>
      <c r="O96" s="409">
        <f ca="1">SUM(O83:O88)</f>
        <v>14603.611429999999</v>
      </c>
      <c r="P96" s="409">
        <f ca="1">SUM(P83:P88)</f>
        <v>10657.466011</v>
      </c>
      <c r="Q96" s="409">
        <f ca="1">SUM(Q83:Q88)</f>
        <v>8121.2089740000001</v>
      </c>
      <c r="R96" s="410">
        <f ca="1">SUM(R83:R88)</f>
        <v>43988.410059000002</v>
      </c>
    </row>
    <row r="97" spans="1:22" ht="13.5" thickBot="1" x14ac:dyDescent="0.25">
      <c r="A97" s="191"/>
      <c r="B97" s="125" t="s">
        <v>40</v>
      </c>
      <c r="C97" s="414">
        <f ca="1">SUM(C89:C95)</f>
        <v>76.426208000000003</v>
      </c>
      <c r="D97" s="415">
        <f ca="1">SUM(D89:D95)</f>
        <v>943656.80108999996</v>
      </c>
      <c r="E97" s="414">
        <f t="shared" ca="1" si="29"/>
        <v>39.813654706566766</v>
      </c>
      <c r="F97" s="415">
        <f ca="1">SUM(F89:F95)</f>
        <v>226635.93134999997</v>
      </c>
      <c r="G97" s="414">
        <f t="shared" ca="1" si="30"/>
        <v>39.730834915622424</v>
      </c>
      <c r="H97" s="415">
        <f ca="1">SUM(H89:H95)</f>
        <v>314654.09281300002</v>
      </c>
      <c r="I97" s="414">
        <f t="shared" ca="1" si="31"/>
        <v>39.145009441983149</v>
      </c>
      <c r="J97" s="415">
        <f ca="1">SUM(J89:J95)</f>
        <v>222394.22754800002</v>
      </c>
      <c r="K97" s="414">
        <f t="shared" ca="1" si="32"/>
        <v>38.961034265508182</v>
      </c>
      <c r="L97" s="415">
        <f ca="1">SUM(L89:L95)</f>
        <v>179972.549379</v>
      </c>
      <c r="M97" s="414">
        <f t="shared" ca="1" si="33"/>
        <v>42.333835586037701</v>
      </c>
      <c r="N97" s="415">
        <f ca="1">SUM(N89:N95)</f>
        <v>5704.2831299999998</v>
      </c>
      <c r="O97" s="416">
        <f ca="1">SUM(O89:O95)</f>
        <v>8038.1662259999994</v>
      </c>
      <c r="P97" s="416">
        <f ca="1">SUM(P89:P95)</f>
        <v>5708.1191950000011</v>
      </c>
      <c r="Q97" s="416">
        <f ca="1">SUM(Q89:Q95)</f>
        <v>4251.2696260000002</v>
      </c>
      <c r="R97" s="417">
        <f ca="1">SUM(R89:R95)</f>
        <v>23701.838177000001</v>
      </c>
    </row>
    <row r="98" spans="1:22" ht="15.75" thickBot="1" x14ac:dyDescent="0.3">
      <c r="A98" s="191"/>
      <c r="B98" s="128" t="s">
        <v>42</v>
      </c>
      <c r="C98" s="426">
        <f ca="1">+C97+C96</f>
        <v>235.103803</v>
      </c>
      <c r="D98" s="427">
        <f ca="1">+D97+D96</f>
        <v>2687688.2095389999</v>
      </c>
      <c r="E98" s="426">
        <f t="shared" ca="1" si="29"/>
        <v>39.70569291116287</v>
      </c>
      <c r="F98" s="427">
        <f ca="1">+F97+F96</f>
        <v>645419.19078299997</v>
      </c>
      <c r="G98" s="426">
        <f t="shared" ca="1" si="30"/>
        <v>39.571005170260136</v>
      </c>
      <c r="H98" s="427">
        <f ca="1">+H97+H96</f>
        <v>887169.29784399993</v>
      </c>
      <c r="I98" s="426">
        <f t="shared" ca="1" si="31"/>
        <v>39.182846476230765</v>
      </c>
      <c r="J98" s="427">
        <f ca="1">+J97+J96</f>
        <v>637303.77337900002</v>
      </c>
      <c r="K98" s="426">
        <f t="shared" ca="1" si="32"/>
        <v>38.941703908354569</v>
      </c>
      <c r="L98" s="427">
        <f ca="1">+L97+L96</f>
        <v>517795.94753300003</v>
      </c>
      <c r="M98" s="426">
        <f t="shared" ca="1" si="33"/>
        <v>41.850623813808824</v>
      </c>
      <c r="N98" s="298">
        <f ca="1">+N97+N96</f>
        <v>16310.406774000001</v>
      </c>
      <c r="O98" s="298">
        <f ca="1">+O97+O96</f>
        <v>22641.777655999998</v>
      </c>
      <c r="P98" s="298">
        <f ca="1">+P97+P96</f>
        <v>16365.585206000002</v>
      </c>
      <c r="Q98" s="298">
        <f ca="1">+Q97+Q96</f>
        <v>12372.4786</v>
      </c>
      <c r="R98" s="428">
        <f ca="1">+R97+R96</f>
        <v>67690.248235999999</v>
      </c>
      <c r="U98" s="498">
        <v>2465750.2925572498</v>
      </c>
      <c r="V98" s="499">
        <f ca="1">(D98-U98)/U98</f>
        <v>9.0008269552541167E-2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str">
        <f ca="1">INDIRECT("'RUNSTATS_VMTCNTY'!B74")</f>
        <v>119IR</v>
      </c>
      <c r="B103" s="122" t="s">
        <v>82</v>
      </c>
      <c r="C103" s="405">
        <f ca="1">INDIRECT("'RUNSTATS_VMTCNTY'!E74")</f>
        <v>0</v>
      </c>
      <c r="D103" s="406">
        <f t="shared" ref="D103:D115" ca="1" si="35">+F103+J103+H103+L103</f>
        <v>0</v>
      </c>
      <c r="E103" s="407">
        <f t="shared" ref="E103:E118" ca="1" si="36">IF(R103&gt;0,D103/(R103),0)</f>
        <v>0</v>
      </c>
      <c r="F103" s="406">
        <f ca="1">INDIRECT("'RUNSTATS_VMTCNTY'!H74")</f>
        <v>0</v>
      </c>
      <c r="G103" s="407">
        <f t="shared" ref="G103:G118" ca="1" si="37">IF(N103&gt;0,F103/(N103),0)</f>
        <v>0</v>
      </c>
      <c r="H103" s="406">
        <f ca="1">INDIRECT("'RUNSTATS_VMTCNTY'!L74")</f>
        <v>0</v>
      </c>
      <c r="I103" s="407">
        <f t="shared" ref="I103:I118" ca="1" si="38">IF(O103&gt;0,H103/(O103),0)</f>
        <v>0</v>
      </c>
      <c r="J103" s="406">
        <f ca="1">INDIRECT("'RUNSTATS_VMTCNTY'!J74")</f>
        <v>0</v>
      </c>
      <c r="K103" s="407">
        <f t="shared" ref="K103:K118" ca="1" si="39">IF(P103&gt;0,J103/(P103),0)</f>
        <v>0</v>
      </c>
      <c r="L103" s="406">
        <f ca="1">INDIRECT("'RUNSTATS_VMTCNTY'!N74")</f>
        <v>0</v>
      </c>
      <c r="M103" s="407">
        <f t="shared" ref="M103:M118" ca="1" si="40">IF(Q103&gt;0,L103/(Q103),0)</f>
        <v>0</v>
      </c>
      <c r="N103" s="408">
        <f ca="1">INDIRECT("'RUNSTATS_VMTCNTY'!I74")</f>
        <v>0</v>
      </c>
      <c r="O103" s="409">
        <f ca="1">INDIRECT("'RUNSTATS_VMTCNTY'!M74")</f>
        <v>0</v>
      </c>
      <c r="P103" s="409">
        <f ca="1">INDIRECT("'RUNSTATS_VMTCNTY'!K74")</f>
        <v>0</v>
      </c>
      <c r="Q103" s="409">
        <f ca="1">INDIRECT("'RUNSTATS_VMTCNTY'!O74")</f>
        <v>0</v>
      </c>
      <c r="R103" s="410">
        <f t="shared" ref="R103:R115" ca="1" si="41">+N103+O103+P103+Q103</f>
        <v>0</v>
      </c>
    </row>
    <row r="104" spans="1:22" x14ac:dyDescent="0.2">
      <c r="A104" s="124" t="str">
        <f ca="1">INDIRECT("'RUNSTATS_VMTCNTY'!B75")</f>
        <v>119PR</v>
      </c>
      <c r="B104" s="123" t="s">
        <v>83</v>
      </c>
      <c r="C104" s="411">
        <f ca="1">INDIRECT("'RUNSTATS_VMTCNTY'!E75")</f>
        <v>7.30891</v>
      </c>
      <c r="D104" s="412">
        <f t="shared" ca="1" si="35"/>
        <v>178528.65149000002</v>
      </c>
      <c r="E104" s="411">
        <f t="shared" ca="1" si="36"/>
        <v>28.02014081558524</v>
      </c>
      <c r="F104" s="412">
        <f ca="1">INDIRECT("'RUNSTATS_VMTCNTY'!H75")</f>
        <v>40566.696507000001</v>
      </c>
      <c r="G104" s="411">
        <f t="shared" ca="1" si="37"/>
        <v>21.159028032885214</v>
      </c>
      <c r="H104" s="412">
        <f ca="1">INDIRECT("'RUNSTATS_VMTCNTY'!L75")</f>
        <v>59441.567134999998</v>
      </c>
      <c r="I104" s="411">
        <f t="shared" ca="1" si="38"/>
        <v>37.981156334597657</v>
      </c>
      <c r="J104" s="412">
        <f ca="1">INDIRECT("'RUNSTATS_VMTCNTY'!J75")</f>
        <v>43067.356409</v>
      </c>
      <c r="K104" s="411">
        <f t="shared" ca="1" si="39"/>
        <v>20.085349323794908</v>
      </c>
      <c r="L104" s="412">
        <f ca="1">INDIRECT("'RUNSTATS_VMTCNTY'!N75")</f>
        <v>35453.031438999998</v>
      </c>
      <c r="M104" s="411">
        <f t="shared" ca="1" si="40"/>
        <v>47.590122318519867</v>
      </c>
      <c r="N104" s="412">
        <f ca="1">INDIRECT("'RUNSTATS_VMTCNTY'!I75")</f>
        <v>1917.2287329999999</v>
      </c>
      <c r="O104" s="50">
        <f ca="1">INDIRECT("'RUNSTATS_VMTCNTY'!M75")</f>
        <v>1565.027842</v>
      </c>
      <c r="P104" s="50">
        <f ca="1">INDIRECT("'RUNSTATS_VMTCNTY'!K75")</f>
        <v>2144.2174450000002</v>
      </c>
      <c r="Q104" s="50">
        <f ca="1">INDIRECT("'RUNSTATS_VMTCNTY'!O75")</f>
        <v>744.96617600000002</v>
      </c>
      <c r="R104" s="413">
        <f t="shared" ca="1" si="41"/>
        <v>6371.4401959999996</v>
      </c>
    </row>
    <row r="105" spans="1:22" x14ac:dyDescent="0.2">
      <c r="A105" s="124" t="str">
        <f ca="1">INDIRECT("'RUNSTATS_VMTCNTY'!B76")</f>
        <v>119MR</v>
      </c>
      <c r="B105" s="123" t="s">
        <v>84</v>
      </c>
      <c r="C105" s="411">
        <f ca="1">INDIRECT("'RUNSTATS_VMTCNTY'!E76")</f>
        <v>3.8431449999999998</v>
      </c>
      <c r="D105" s="412">
        <f t="shared" ca="1" si="35"/>
        <v>89163.390280000007</v>
      </c>
      <c r="E105" s="411">
        <f t="shared" ca="1" si="36"/>
        <v>36.113274911072573</v>
      </c>
      <c r="F105" s="412">
        <f ca="1">INDIRECT("'RUNSTATS_VMTCNTY'!H76")</f>
        <v>21201.217185000001</v>
      </c>
      <c r="G105" s="411">
        <f t="shared" ca="1" si="37"/>
        <v>32.921403467615455</v>
      </c>
      <c r="H105" s="412">
        <f ca="1">INDIRECT("'RUNSTATS_VMTCNTY'!L76")</f>
        <v>27886.930894000001</v>
      </c>
      <c r="I105" s="411">
        <f t="shared" ca="1" si="38"/>
        <v>39.946283215890588</v>
      </c>
      <c r="J105" s="412">
        <f ca="1">INDIRECT("'RUNSTATS_VMTCNTY'!J76")</f>
        <v>22180.131715</v>
      </c>
      <c r="K105" s="411">
        <f t="shared" ca="1" si="39"/>
        <v>30.523861695200242</v>
      </c>
      <c r="L105" s="412">
        <f ca="1">INDIRECT("'RUNSTATS_VMTCNTY'!N76")</f>
        <v>17895.110486000001</v>
      </c>
      <c r="M105" s="411">
        <f t="shared" ca="1" si="40"/>
        <v>44.711235737244465</v>
      </c>
      <c r="N105" s="412">
        <f ca="1">INDIRECT("'RUNSTATS_VMTCNTY'!I76")</f>
        <v>643.99493800000005</v>
      </c>
      <c r="O105" s="50">
        <f ca="1">INDIRECT("'RUNSTATS_VMTCNTY'!M76")</f>
        <v>698.11077899999998</v>
      </c>
      <c r="P105" s="50">
        <f ca="1">INDIRECT("'RUNSTATS_VMTCNTY'!K76")</f>
        <v>726.64893900000004</v>
      </c>
      <c r="Q105" s="50">
        <f ca="1">INDIRECT("'RUNSTATS_VMTCNTY'!O76")</f>
        <v>400.23743899999999</v>
      </c>
      <c r="R105" s="413">
        <f t="shared" ca="1" si="41"/>
        <v>2468.9920950000001</v>
      </c>
    </row>
    <row r="106" spans="1:22" x14ac:dyDescent="0.2">
      <c r="A106" s="124" t="str">
        <f ca="1">INDIRECT("'RUNSTATS_VMTCNTY'!B77")</f>
        <v>119CM</v>
      </c>
      <c r="B106" s="123" t="s">
        <v>85</v>
      </c>
      <c r="C106" s="411">
        <f ca="1">INDIRECT("'RUNSTATS_VMTCNTY'!E77")</f>
        <v>5.777666</v>
      </c>
      <c r="D106" s="412">
        <f t="shared" ca="1" si="35"/>
        <v>71046.861806999994</v>
      </c>
      <c r="E106" s="411">
        <f t="shared" ca="1" si="36"/>
        <v>38.782841400534387</v>
      </c>
      <c r="F106" s="412">
        <f ca="1">INDIRECT("'RUNSTATS_VMTCNTY'!H77")</f>
        <v>18682.396272000002</v>
      </c>
      <c r="G106" s="411">
        <f t="shared" ca="1" si="37"/>
        <v>36.720091724615514</v>
      </c>
      <c r="H106" s="412">
        <f ca="1">INDIRECT("'RUNSTATS_VMTCNTY'!L77")</f>
        <v>22639.684477999999</v>
      </c>
      <c r="I106" s="411">
        <f t="shared" ca="1" si="38"/>
        <v>43.680569012476397</v>
      </c>
      <c r="J106" s="412">
        <f ca="1">INDIRECT("'RUNSTATS_VMTCNTY'!J77")</f>
        <v>21065.631001000002</v>
      </c>
      <c r="K106" s="411">
        <f t="shared" ca="1" si="39"/>
        <v>34.182930782787459</v>
      </c>
      <c r="L106" s="412">
        <f ca="1">INDIRECT("'RUNSTATS_VMTCNTY'!N77")</f>
        <v>8659.1500560000004</v>
      </c>
      <c r="M106" s="411">
        <f t="shared" ca="1" si="40"/>
        <v>45.91923292123812</v>
      </c>
      <c r="N106" s="412">
        <f ca="1">INDIRECT("'RUNSTATS_VMTCNTY'!I77")</f>
        <v>508.77858400000002</v>
      </c>
      <c r="O106" s="50">
        <f ca="1">INDIRECT("'RUNSTATS_VMTCNTY'!M77")</f>
        <v>518.30104300000005</v>
      </c>
      <c r="P106" s="50">
        <f ca="1">INDIRECT("'RUNSTATS_VMTCNTY'!K77")</f>
        <v>616.26169900000002</v>
      </c>
      <c r="Q106" s="50">
        <f ca="1">INDIRECT("'RUNSTATS_VMTCNTY'!O77")</f>
        <v>188.57349099999999</v>
      </c>
      <c r="R106" s="413">
        <f t="shared" ca="1" si="41"/>
        <v>1831.9148170000003</v>
      </c>
    </row>
    <row r="107" spans="1:22" x14ac:dyDescent="0.2">
      <c r="A107" s="124" t="str">
        <f ca="1">INDIRECT("'RUNSTATS_VMTCNTY'!B78")</f>
        <v>119CR</v>
      </c>
      <c r="B107" s="123" t="s">
        <v>86</v>
      </c>
      <c r="C107" s="411">
        <f ca="1">INDIRECT("'RUNSTATS_VMTCNTY'!E78")</f>
        <v>16.202058999999998</v>
      </c>
      <c r="D107" s="412">
        <f t="shared" ca="1" si="35"/>
        <v>193849.00933100001</v>
      </c>
      <c r="E107" s="411">
        <f t="shared" ca="1" si="36"/>
        <v>31.484048515960612</v>
      </c>
      <c r="F107" s="412">
        <f ca="1">INDIRECT("'RUNSTATS_VMTCNTY'!H78")</f>
        <v>46901.609468000002</v>
      </c>
      <c r="G107" s="411">
        <f t="shared" ca="1" si="37"/>
        <v>31.25578218325505</v>
      </c>
      <c r="H107" s="412">
        <f ca="1">INDIRECT("'RUNSTATS_VMTCNTY'!L78")</f>
        <v>63226.054709999997</v>
      </c>
      <c r="I107" s="411">
        <f t="shared" ca="1" si="38"/>
        <v>32.235599286426627</v>
      </c>
      <c r="J107" s="412">
        <f ca="1">INDIRECT("'RUNSTATS_VMTCNTY'!J78")</f>
        <v>55001.867729999998</v>
      </c>
      <c r="K107" s="411">
        <f t="shared" ca="1" si="39"/>
        <v>28.133696110856569</v>
      </c>
      <c r="L107" s="412">
        <f ca="1">INDIRECT("'RUNSTATS_VMTCNTY'!N78")</f>
        <v>28719.477423</v>
      </c>
      <c r="M107" s="411">
        <f t="shared" ca="1" si="40"/>
        <v>38.805398684489262</v>
      </c>
      <c r="N107" s="412">
        <f ca="1">INDIRECT("'RUNSTATS_VMTCNTY'!I78")</f>
        <v>1500.573852</v>
      </c>
      <c r="O107" s="50">
        <f ca="1">INDIRECT("'RUNSTATS_VMTCNTY'!M78")</f>
        <v>1961.37364</v>
      </c>
      <c r="P107" s="50">
        <f ca="1">INDIRECT("'RUNSTATS_VMTCNTY'!K78")</f>
        <v>1955.017482</v>
      </c>
      <c r="Q107" s="50">
        <f ca="1">INDIRECT("'RUNSTATS_VMTCNTY'!O78")</f>
        <v>740.08974000000001</v>
      </c>
      <c r="R107" s="413">
        <f t="shared" ca="1" si="41"/>
        <v>6157.0547140000008</v>
      </c>
    </row>
    <row r="108" spans="1:22" ht="13.5" thickBot="1" x14ac:dyDescent="0.25">
      <c r="A108" s="191"/>
      <c r="B108" s="125" t="s">
        <v>154</v>
      </c>
      <c r="C108" s="411"/>
      <c r="D108" s="412">
        <f ca="1">+F108+J108+H108+L108</f>
        <v>366210.33060400002</v>
      </c>
      <c r="E108" s="414">
        <f t="shared" ca="1" si="36"/>
        <v>27.339854752076505</v>
      </c>
      <c r="F108" s="412">
        <f ca="1">INDIRECT("'RUNSTATS_VMTCNTY'!H79")</f>
        <v>81846.088495999997</v>
      </c>
      <c r="G108" s="414">
        <f t="shared" ca="1" si="37"/>
        <v>27.694242662685042</v>
      </c>
      <c r="H108" s="412">
        <f ca="1">INDIRECT("'RUNSTATS_VMTCNTY'!L79")</f>
        <v>125196.942333</v>
      </c>
      <c r="I108" s="414">
        <f t="shared" ca="1" si="38"/>
        <v>27.121776015645565</v>
      </c>
      <c r="J108" s="412">
        <f ca="1">INDIRECT("'RUNSTATS_VMTCNTY'!J79")</f>
        <v>97226.297334000003</v>
      </c>
      <c r="K108" s="414">
        <f t="shared" ca="1" si="39"/>
        <v>26.564135482937754</v>
      </c>
      <c r="L108" s="412">
        <f ca="1">INDIRECT("'RUNSTATS_VMTCNTY'!N79")</f>
        <v>61941.002440999997</v>
      </c>
      <c r="M108" s="414">
        <f t="shared" ca="1" si="40"/>
        <v>28.633526081150908</v>
      </c>
      <c r="N108" s="412">
        <f ca="1">INDIRECT("'RUNSTATS_VMTCNTY'!I79")</f>
        <v>2955.3466939999998</v>
      </c>
      <c r="O108" s="50">
        <f ca="1">INDIRECT("'RUNSTATS_VMTCNTY'!M79")</f>
        <v>4616.1041320000004</v>
      </c>
      <c r="P108" s="50">
        <f ca="1">INDIRECT("'RUNSTATS_VMTCNTY'!K79")</f>
        <v>3660.0587810000002</v>
      </c>
      <c r="Q108" s="50">
        <f ca="1">INDIRECT("'RUNSTATS_VMTCNTY'!O79")</f>
        <v>2163.2334860000001</v>
      </c>
      <c r="R108" s="417">
        <f t="shared" ca="1" si="41"/>
        <v>13394.743093000001</v>
      </c>
    </row>
    <row r="109" spans="1:22" x14ac:dyDescent="0.2">
      <c r="A109" s="124" t="str">
        <f ca="1">INDIRECT("'RUNSTATS_VMTCNTY'!B67")</f>
        <v>119IU</v>
      </c>
      <c r="B109" s="126" t="s">
        <v>77</v>
      </c>
      <c r="C109" s="429">
        <f ca="1">INDIRECT("'RUNSTATS_VMTCNTY'!E67")</f>
        <v>144.27363600000001</v>
      </c>
      <c r="D109" s="408">
        <f t="shared" ca="1" si="35"/>
        <v>8927365.7236919999</v>
      </c>
      <c r="E109" s="407">
        <f t="shared" ca="1" si="36"/>
        <v>46.730169679516337</v>
      </c>
      <c r="F109" s="408">
        <f ca="1">INDIRECT("'RUNSTATS_VMTCNTY'!H67")</f>
        <v>2168784.1814069999</v>
      </c>
      <c r="G109" s="407">
        <f t="shared" ca="1" si="37"/>
        <v>42.882855710014887</v>
      </c>
      <c r="H109" s="408">
        <f ca="1">INDIRECT("'RUNSTATS_VMTCNTY'!L67")</f>
        <v>2698982.158599</v>
      </c>
      <c r="I109" s="407">
        <f t="shared" ca="1" si="38"/>
        <v>52.40462339291382</v>
      </c>
      <c r="J109" s="408">
        <f ca="1">INDIRECT("'RUNSTATS_VMTCNTY'!J67")</f>
        <v>2317961.7565020001</v>
      </c>
      <c r="K109" s="407">
        <f t="shared" ca="1" si="39"/>
        <v>38.484929139784839</v>
      </c>
      <c r="L109" s="408">
        <f ca="1">INDIRECT("'RUNSTATS_VMTCNTY'!N67")</f>
        <v>1741637.6271840001</v>
      </c>
      <c r="M109" s="407">
        <f t="shared" ca="1" si="40"/>
        <v>60.614575975502014</v>
      </c>
      <c r="N109" s="408">
        <f ca="1">INDIRECT("'RUNSTATS_VMTCNTY'!I67")</f>
        <v>50574.621150999999</v>
      </c>
      <c r="O109" s="409">
        <f ca="1">INDIRECT("'RUNSTATS_VMTCNTY'!M67")</f>
        <v>51502.748876999998</v>
      </c>
      <c r="P109" s="409">
        <f ca="1">INDIRECT("'RUNSTATS_VMTCNTY'!K67")</f>
        <v>60230.376106000003</v>
      </c>
      <c r="Q109" s="409">
        <f ca="1">INDIRECT("'RUNSTATS_VMTCNTY'!O67")</f>
        <v>28732.983761</v>
      </c>
      <c r="R109" s="410">
        <f t="shared" ca="1" si="41"/>
        <v>191040.72989500003</v>
      </c>
      <c r="T109" s="2"/>
    </row>
    <row r="110" spans="1:22" x14ac:dyDescent="0.2">
      <c r="A110" s="124" t="str">
        <f ca="1">INDIRECT("'RUNSTATS_VMTCNTY'!B68")</f>
        <v>119FU</v>
      </c>
      <c r="B110" s="123" t="s">
        <v>78</v>
      </c>
      <c r="C110" s="411">
        <f ca="1">INDIRECT("'RUNSTATS_VMTCNTY'!E68")</f>
        <v>144.28814700000001</v>
      </c>
      <c r="D110" s="412">
        <f t="shared" ca="1" si="35"/>
        <v>7813975.6640090002</v>
      </c>
      <c r="E110" s="411">
        <f t="shared" ca="1" si="36"/>
        <v>50.709153382954185</v>
      </c>
      <c r="F110" s="412">
        <f ca="1">INDIRECT("'RUNSTATS_VMTCNTY'!H68")</f>
        <v>1909539.523845</v>
      </c>
      <c r="G110" s="411">
        <f t="shared" ca="1" si="37"/>
        <v>47.79455261784846</v>
      </c>
      <c r="H110" s="412">
        <f ca="1">INDIRECT("'RUNSTATS_VMTCNTY'!L68")</f>
        <v>2418587.1278050002</v>
      </c>
      <c r="I110" s="411">
        <f t="shared" ca="1" si="38"/>
        <v>57.570675156581864</v>
      </c>
      <c r="J110" s="412">
        <f ca="1">INDIRECT("'RUNSTATS_VMTCNTY'!J68")</f>
        <v>2049903.0696119999</v>
      </c>
      <c r="K110" s="411">
        <f t="shared" ca="1" si="39"/>
        <v>41.170134073865775</v>
      </c>
      <c r="L110" s="412">
        <f ca="1">INDIRECT("'RUNSTATS_VMTCNTY'!N68")</f>
        <v>1435945.9427469999</v>
      </c>
      <c r="M110" s="411">
        <f t="shared" ca="1" si="40"/>
        <v>64.2793783221978</v>
      </c>
      <c r="N110" s="412">
        <f ca="1">INDIRECT("'RUNSTATS_VMTCNTY'!I68")</f>
        <v>39953.078735000003</v>
      </c>
      <c r="O110" s="50">
        <f ca="1">INDIRECT("'RUNSTATS_VMTCNTY'!M68")</f>
        <v>42010.748028000002</v>
      </c>
      <c r="P110" s="50">
        <f ca="1">INDIRECT("'RUNSTATS_VMTCNTY'!K68")</f>
        <v>49791.022442000001</v>
      </c>
      <c r="Q110" s="50">
        <f ca="1">INDIRECT("'RUNSTATS_VMTCNTY'!O68")</f>
        <v>22339.138620000002</v>
      </c>
      <c r="R110" s="413">
        <f t="shared" ca="1" si="41"/>
        <v>154093.98782500002</v>
      </c>
      <c r="T110" s="2"/>
    </row>
    <row r="111" spans="1:22" x14ac:dyDescent="0.2">
      <c r="A111" s="124" t="str">
        <f ca="1">INDIRECT("'RUNSTATS_VMTCNTY'!B69")</f>
        <v>119PU</v>
      </c>
      <c r="B111" s="123" t="s">
        <v>79</v>
      </c>
      <c r="C111" s="411">
        <f ca="1">INDIRECT("'RUNSTATS_VMTCNTY'!E69")</f>
        <v>195.62477100000001</v>
      </c>
      <c r="D111" s="412">
        <f t="shared" ca="1" si="35"/>
        <v>5270575.6619070005</v>
      </c>
      <c r="E111" s="411">
        <f t="shared" ca="1" si="36"/>
        <v>22.139503927552372</v>
      </c>
      <c r="F111" s="412">
        <f ca="1">INDIRECT("'RUNSTATS_VMTCNTY'!H69")</f>
        <v>1163636.6578919999</v>
      </c>
      <c r="G111" s="411">
        <f t="shared" ca="1" si="37"/>
        <v>20.958342201465261</v>
      </c>
      <c r="H111" s="412">
        <f ca="1">INDIRECT("'RUNSTATS_VMTCNTY'!L69")</f>
        <v>1806769.8193280001</v>
      </c>
      <c r="I111" s="411">
        <f t="shared" ca="1" si="38"/>
        <v>22.377390888167628</v>
      </c>
      <c r="J111" s="412">
        <f ca="1">INDIRECT("'RUNSTATS_VMTCNTY'!J69")</f>
        <v>1302409.5123650001</v>
      </c>
      <c r="K111" s="411">
        <f t="shared" ca="1" si="39"/>
        <v>17.919518057019101</v>
      </c>
      <c r="L111" s="412">
        <f ca="1">INDIRECT("'RUNSTATS_VMTCNTY'!N69")</f>
        <v>997759.67232200003</v>
      </c>
      <c r="M111" s="411">
        <f t="shared" ca="1" si="40"/>
        <v>34.265227997861324</v>
      </c>
      <c r="N111" s="412">
        <f ca="1">INDIRECT("'RUNSTATS_VMTCNTY'!I69")</f>
        <v>55521.407500000001</v>
      </c>
      <c r="O111" s="50">
        <f ca="1">INDIRECT("'RUNSTATS_VMTCNTY'!M69")</f>
        <v>80740.861539999998</v>
      </c>
      <c r="P111" s="50">
        <f ca="1">INDIRECT("'RUNSTATS_VMTCNTY'!K69")</f>
        <v>72681.056947000005</v>
      </c>
      <c r="Q111" s="50">
        <f ca="1">INDIRECT("'RUNSTATS_VMTCNTY'!O69")</f>
        <v>29118.722699999998</v>
      </c>
      <c r="R111" s="413">
        <f t="shared" ca="1" si="41"/>
        <v>238062.048687</v>
      </c>
      <c r="T111" s="2"/>
    </row>
    <row r="112" spans="1:22" x14ac:dyDescent="0.2">
      <c r="A112" s="124" t="str">
        <f ca="1">INDIRECT("'RUNSTATS_VMTCNTY'!B70")</f>
        <v>119MU</v>
      </c>
      <c r="B112" s="123" t="s">
        <v>80</v>
      </c>
      <c r="C112" s="411">
        <f ca="1">INDIRECT("'RUNSTATS_VMTCNTY'!E70")</f>
        <v>231.20292699999999</v>
      </c>
      <c r="D112" s="412">
        <f t="shared" ca="1" si="35"/>
        <v>4869916.1185290003</v>
      </c>
      <c r="E112" s="411">
        <f t="shared" ca="1" si="36"/>
        <v>22.527103301172541</v>
      </c>
      <c r="F112" s="412">
        <f ca="1">INDIRECT("'RUNSTATS_VMTCNTY'!H70")</f>
        <v>1091305.0136220001</v>
      </c>
      <c r="G112" s="411">
        <f t="shared" ca="1" si="37"/>
        <v>21.538862827645129</v>
      </c>
      <c r="H112" s="412">
        <f ca="1">INDIRECT("'RUNSTATS_VMTCNTY'!L70")</f>
        <v>1688927.1621139999</v>
      </c>
      <c r="I112" s="411">
        <f t="shared" ca="1" si="38"/>
        <v>23.30506401601771</v>
      </c>
      <c r="J112" s="412">
        <f ca="1">INDIRECT("'RUNSTATS_VMTCNTY'!J70")</f>
        <v>1245962.7831989999</v>
      </c>
      <c r="K112" s="411">
        <f t="shared" ca="1" si="39"/>
        <v>18.503067864660991</v>
      </c>
      <c r="L112" s="412">
        <f ca="1">INDIRECT("'RUNSTATS_VMTCNTY'!N70")</f>
        <v>843721.15959399997</v>
      </c>
      <c r="M112" s="411">
        <f t="shared" ca="1" si="40"/>
        <v>32.823292305445968</v>
      </c>
      <c r="N112" s="412">
        <f ca="1">INDIRECT("'RUNSTATS_VMTCNTY'!I70")</f>
        <v>50666.788787999998</v>
      </c>
      <c r="O112" s="50">
        <f ca="1">INDIRECT("'RUNSTATS_VMTCNTY'!M70")</f>
        <v>72470.393599999996</v>
      </c>
      <c r="P112" s="50">
        <f ca="1">INDIRECT("'RUNSTATS_VMTCNTY'!K70")</f>
        <v>67338.172907999993</v>
      </c>
      <c r="Q112" s="50">
        <f ca="1">INDIRECT("'RUNSTATS_VMTCNTY'!O70")</f>
        <v>25704.952195000002</v>
      </c>
      <c r="R112" s="413">
        <f t="shared" ca="1" si="41"/>
        <v>216180.30749099996</v>
      </c>
      <c r="T112" s="2"/>
    </row>
    <row r="113" spans="1:22" x14ac:dyDescent="0.2">
      <c r="A113" s="124" t="str">
        <f ca="1">INDIRECT("'RUNSTATS_VMTCNTY'!B71")</f>
        <v>119CU</v>
      </c>
      <c r="B113" s="123" t="s">
        <v>81</v>
      </c>
      <c r="C113" s="411">
        <f ca="1">INDIRECT("'RUNSTATS_VMTCNTY'!E71")</f>
        <v>342.07605000000001</v>
      </c>
      <c r="D113" s="412">
        <f t="shared" ca="1" si="35"/>
        <v>4379591.6166510005</v>
      </c>
      <c r="E113" s="411">
        <f t="shared" ca="1" si="36"/>
        <v>22.111967125659763</v>
      </c>
      <c r="F113" s="412">
        <f ca="1">INDIRECT("'RUNSTATS_VMTCNTY'!H71")</f>
        <v>976964.15276199998</v>
      </c>
      <c r="G113" s="411">
        <f t="shared" ca="1" si="37"/>
        <v>20.669667376173404</v>
      </c>
      <c r="H113" s="412">
        <f ca="1">INDIRECT("'RUNSTATS_VMTCNTY'!L71")</f>
        <v>1503942.494826</v>
      </c>
      <c r="I113" s="411">
        <f t="shared" ca="1" si="38"/>
        <v>22.847053139655827</v>
      </c>
      <c r="J113" s="412">
        <f ca="1">INDIRECT("'RUNSTATS_VMTCNTY'!J71")</f>
        <v>1106299.398784</v>
      </c>
      <c r="K113" s="411">
        <f t="shared" ca="1" si="39"/>
        <v>18.002185665799761</v>
      </c>
      <c r="L113" s="412">
        <f ca="1">INDIRECT("'RUNSTATS_VMTCNTY'!N71")</f>
        <v>792385.57027899998</v>
      </c>
      <c r="M113" s="411">
        <f t="shared" ca="1" si="40"/>
        <v>33.691923706576638</v>
      </c>
      <c r="N113" s="412">
        <f ca="1">INDIRECT("'RUNSTATS_VMTCNTY'!I71")</f>
        <v>47265.596247000001</v>
      </c>
      <c r="O113" s="50">
        <f ca="1">INDIRECT("'RUNSTATS_VMTCNTY'!M71")</f>
        <v>65826.541639000003</v>
      </c>
      <c r="P113" s="50">
        <f ca="1">INDIRECT("'RUNSTATS_VMTCNTY'!K71")</f>
        <v>61453.615651</v>
      </c>
      <c r="Q113" s="50">
        <f ca="1">INDIRECT("'RUNSTATS_VMTCNTY'!O71")</f>
        <v>23518.561218999999</v>
      </c>
      <c r="R113" s="413">
        <f t="shared" ca="1" si="41"/>
        <v>198064.31475600001</v>
      </c>
      <c r="T113" s="2"/>
    </row>
    <row r="114" spans="1:22" x14ac:dyDescent="0.2">
      <c r="A114" s="191"/>
      <c r="B114" s="127" t="s">
        <v>155</v>
      </c>
      <c r="C114" s="419"/>
      <c r="D114" s="412">
        <f ca="1">+F114+J114+H114+L114</f>
        <v>7990461.2310230006</v>
      </c>
      <c r="E114" s="419">
        <f t="shared" ca="1" si="36"/>
        <v>22.186123259005363</v>
      </c>
      <c r="F114" s="412">
        <f ca="1">INDIRECT("'RUNSTATS_VMTCNTY'!H72")</f>
        <v>1709405.3452329999</v>
      </c>
      <c r="G114" s="419">
        <f t="shared" ca="1" si="37"/>
        <v>22.338937942677422</v>
      </c>
      <c r="H114" s="412">
        <f ca="1">INDIRECT("'RUNSTATS_VMTCNTY'!L72")</f>
        <v>2936848.3637569998</v>
      </c>
      <c r="I114" s="419">
        <f t="shared" ca="1" si="38"/>
        <v>21.821947498200537</v>
      </c>
      <c r="J114" s="412">
        <f ca="1">INDIRECT("'RUNSTATS_VMTCNTY'!J72")</f>
        <v>2023333.3492729999</v>
      </c>
      <c r="K114" s="419">
        <f t="shared" ca="1" si="39"/>
        <v>21.231658762178654</v>
      </c>
      <c r="L114" s="412">
        <f ca="1">INDIRECT("'RUNSTATS_VMTCNTY'!N72")</f>
        <v>1320874.17276</v>
      </c>
      <c r="M114" s="419">
        <f t="shared" ca="1" si="40"/>
        <v>24.572476347063226</v>
      </c>
      <c r="N114" s="412">
        <f ca="1">INDIRECT("'RUNSTATS_VMTCNTY'!I72")</f>
        <v>76521.334614000007</v>
      </c>
      <c r="O114" s="50">
        <f ca="1">INDIRECT("'RUNSTATS_VMTCNTY'!M72")</f>
        <v>134582.321949</v>
      </c>
      <c r="P114" s="50">
        <f ca="1">INDIRECT("'RUNSTATS_VMTCNTY'!K72")</f>
        <v>95297.940304000003</v>
      </c>
      <c r="Q114" s="50">
        <f ca="1">INDIRECT("'RUNSTATS_VMTCNTY'!O72")</f>
        <v>53754.214842000001</v>
      </c>
      <c r="R114" s="413">
        <f ca="1">+N114+O114+P114+Q114</f>
        <v>360155.81170899997</v>
      </c>
      <c r="T114" s="5"/>
    </row>
    <row r="115" spans="1:22" ht="13.5" thickBot="1" x14ac:dyDescent="0.25">
      <c r="A115" s="124" t="str">
        <f ca="1">INDIRECT("'RUNSTATS_VMTCNTY'!B73")</f>
        <v>119HO</v>
      </c>
      <c r="B115" s="123" t="s">
        <v>21</v>
      </c>
      <c r="C115" s="411">
        <f ca="1">INDIRECT("'RUNSTATS_VMTCNTY'!E73")</f>
        <v>9.3201940000000008</v>
      </c>
      <c r="D115" s="420">
        <f t="shared" ca="1" si="35"/>
        <v>65041.807747000006</v>
      </c>
      <c r="E115" s="421">
        <f t="shared" ca="1" si="36"/>
        <v>66.173558097134233</v>
      </c>
      <c r="F115" s="420">
        <f ca="1">INDIRECT("'RUNSTATS_VMTCNTY'!H73")</f>
        <v>18218.975717000001</v>
      </c>
      <c r="G115" s="421">
        <f t="shared" ca="1" si="37"/>
        <v>67.063675456374455</v>
      </c>
      <c r="H115" s="420">
        <f ca="1">INDIRECT("'RUNSTATS_VMTCNTY'!L73")</f>
        <v>13788.559367</v>
      </c>
      <c r="I115" s="421">
        <f t="shared" ca="1" si="38"/>
        <v>66.051455785829205</v>
      </c>
      <c r="J115" s="420">
        <f ca="1">INDIRECT("'RUNSTATS_VMTCNTY'!J73")</f>
        <v>26826.504046999999</v>
      </c>
      <c r="K115" s="421">
        <f t="shared" ca="1" si="39"/>
        <v>65.652254498177243</v>
      </c>
      <c r="L115" s="420">
        <f ca="1">INDIRECT("'RUNSTATS_VMTCNTY'!N73")</f>
        <v>6207.7686160000003</v>
      </c>
      <c r="M115" s="421">
        <f t="shared" ca="1" si="40"/>
        <v>66.138257015750867</v>
      </c>
      <c r="N115" s="423">
        <f ca="1">INDIRECT("'RUNSTATS_VMTCNTY'!I73")</f>
        <v>271.66682400000002</v>
      </c>
      <c r="O115" s="424">
        <f ca="1">INDIRECT("'RUNSTATS_VMTCNTY'!M73")</f>
        <v>208.75481400000001</v>
      </c>
      <c r="P115" s="424">
        <f ca="1">INDIRECT("'RUNSTATS_VMTCNTY'!K73")</f>
        <v>408.61512299999998</v>
      </c>
      <c r="Q115" s="424">
        <f ca="1">INDIRECT("'RUNSTATS_VMTCNTY'!O73")</f>
        <v>93.860480999999993</v>
      </c>
      <c r="R115" s="425">
        <f t="shared" ca="1" si="41"/>
        <v>982.89724200000001</v>
      </c>
      <c r="T115" s="2"/>
    </row>
    <row r="116" spans="1:22" x14ac:dyDescent="0.2">
      <c r="A116" s="191"/>
      <c r="B116" s="126" t="s">
        <v>41</v>
      </c>
      <c r="C116" s="407">
        <f ca="1">SUM(C103:C108)</f>
        <v>33.131779999999999</v>
      </c>
      <c r="D116" s="408">
        <f ca="1">SUM(D103:D108)</f>
        <v>898798.24351200007</v>
      </c>
      <c r="E116" s="407">
        <f t="shared" ca="1" si="36"/>
        <v>29.737755891513533</v>
      </c>
      <c r="F116" s="408">
        <f ca="1">SUM(F103:F108)</f>
        <v>209198.00792800001</v>
      </c>
      <c r="G116" s="407">
        <f t="shared" ca="1" si="37"/>
        <v>27.796990941788962</v>
      </c>
      <c r="H116" s="408">
        <f ca="1">SUM(H103:H108)</f>
        <v>298391.17955</v>
      </c>
      <c r="I116" s="407">
        <f t="shared" ca="1" si="38"/>
        <v>31.883087076098018</v>
      </c>
      <c r="J116" s="408">
        <f ca="1">SUM(J103:J108)</f>
        <v>238541.284189</v>
      </c>
      <c r="K116" s="407">
        <f t="shared" ca="1" si="39"/>
        <v>26.206979663539183</v>
      </c>
      <c r="L116" s="408">
        <f ca="1">SUM(L103:L108)</f>
        <v>152667.77184500001</v>
      </c>
      <c r="M116" s="407">
        <f t="shared" ca="1" si="40"/>
        <v>36.031191117189721</v>
      </c>
      <c r="N116" s="408">
        <f ca="1">SUM(N103:N108)</f>
        <v>7525.9228009999997</v>
      </c>
      <c r="O116" s="409">
        <f ca="1">SUM(O103:O108)</f>
        <v>9358.9174359999997</v>
      </c>
      <c r="P116" s="409">
        <f ca="1">SUM(P103:P108)</f>
        <v>9102.2043460000004</v>
      </c>
      <c r="Q116" s="409">
        <f ca="1">SUM(Q103:Q108)</f>
        <v>4237.100332</v>
      </c>
      <c r="R116" s="410">
        <f ca="1">SUM(R103:R108)</f>
        <v>30224.144915000001</v>
      </c>
      <c r="T116" s="2"/>
    </row>
    <row r="117" spans="1:22" ht="13.5" thickBot="1" x14ac:dyDescent="0.25">
      <c r="A117" s="191"/>
      <c r="B117" s="125" t="s">
        <v>40</v>
      </c>
      <c r="C117" s="414">
        <f ca="1">SUM(C109:C115)</f>
        <v>1066.7857249999997</v>
      </c>
      <c r="D117" s="415">
        <f ca="1">SUM(D109:D115)</f>
        <v>39316927.823557995</v>
      </c>
      <c r="E117" s="414">
        <f t="shared" ca="1" si="36"/>
        <v>28.939720148166913</v>
      </c>
      <c r="F117" s="415">
        <f ca="1">SUM(F109:F115)</f>
        <v>9037853.8504780009</v>
      </c>
      <c r="G117" s="414">
        <f t="shared" ca="1" si="37"/>
        <v>28.175101273640195</v>
      </c>
      <c r="H117" s="415">
        <f ca="1">SUM(H109:H115)</f>
        <v>13067845.685795998</v>
      </c>
      <c r="I117" s="414">
        <f t="shared" ca="1" si="38"/>
        <v>29.212179639362471</v>
      </c>
      <c r="J117" s="415">
        <f ca="1">SUM(J109:J115)</f>
        <v>10072696.373782001</v>
      </c>
      <c r="K117" s="414">
        <f t="shared" ca="1" si="39"/>
        <v>24.73643565194423</v>
      </c>
      <c r="L117" s="415">
        <f ca="1">SUM(L109:L115)</f>
        <v>7138531.9135020003</v>
      </c>
      <c r="M117" s="414">
        <f t="shared" ca="1" si="40"/>
        <v>38.952510696171132</v>
      </c>
      <c r="N117" s="415">
        <f ca="1">SUM(N109:N115)</f>
        <v>320774.49385900004</v>
      </c>
      <c r="O117" s="416">
        <f ca="1">SUM(O109:O115)</f>
        <v>447342.37044700002</v>
      </c>
      <c r="P117" s="416">
        <f ca="1">SUM(P109:P115)</f>
        <v>407200.79948099999</v>
      </c>
      <c r="Q117" s="416">
        <f ca="1">SUM(Q109:Q115)</f>
        <v>183262.43381800002</v>
      </c>
      <c r="R117" s="417">
        <f ca="1">SUM(R109:R115)</f>
        <v>1358580.0976050003</v>
      </c>
    </row>
    <row r="118" spans="1:22" ht="15.75" thickBot="1" x14ac:dyDescent="0.3">
      <c r="A118" s="191"/>
      <c r="B118" s="128" t="s">
        <v>42</v>
      </c>
      <c r="C118" s="426">
        <f ca="1">+C117+C116</f>
        <v>1099.9175049999997</v>
      </c>
      <c r="D118" s="427">
        <f ca="1">+D117+D116</f>
        <v>40215726.067069992</v>
      </c>
      <c r="E118" s="426">
        <f t="shared" ca="1" si="36"/>
        <v>28.957087569158144</v>
      </c>
      <c r="F118" s="427">
        <f ca="1">+F117+F116</f>
        <v>9247051.8584060017</v>
      </c>
      <c r="G118" s="426">
        <f t="shared" ca="1" si="37"/>
        <v>28.166433513797784</v>
      </c>
      <c r="H118" s="427">
        <f ca="1">+H117+H116</f>
        <v>13366236.865345998</v>
      </c>
      <c r="I118" s="426">
        <f t="shared" ca="1" si="38"/>
        <v>29.26691301288869</v>
      </c>
      <c r="J118" s="427">
        <f ca="1">+J117+J116</f>
        <v>10311237.657971002</v>
      </c>
      <c r="K118" s="426">
        <f t="shared" ca="1" si="39"/>
        <v>24.768588175395362</v>
      </c>
      <c r="L118" s="427">
        <f ca="1">+L117+L116</f>
        <v>7291199.6853470001</v>
      </c>
      <c r="M118" s="426">
        <f t="shared" ca="1" si="40"/>
        <v>38.886494936643551</v>
      </c>
      <c r="N118" s="298">
        <f ca="1">+N117+N116</f>
        <v>328300.41666000005</v>
      </c>
      <c r="O118" s="298">
        <f ca="1">+O117+O116</f>
        <v>456701.28788300004</v>
      </c>
      <c r="P118" s="298">
        <f ca="1">+P117+P116</f>
        <v>416303.00382699998</v>
      </c>
      <c r="Q118" s="298">
        <f ca="1">+Q117+Q116</f>
        <v>187499.53415000002</v>
      </c>
      <c r="R118" s="428">
        <f ca="1">+R117+R116</f>
        <v>1388804.2425200003</v>
      </c>
      <c r="U118" s="498">
        <v>39397101.468939498</v>
      </c>
      <c r="V118" s="499">
        <f ca="1">(D118-U118)/U118</f>
        <v>2.0778802693794476E-2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str">
        <f ca="1">INDIRECT("'RUNSTATS_VMTCNTY'!B87")</f>
        <v>159IR</v>
      </c>
      <c r="B123" s="122" t="s">
        <v>82</v>
      </c>
      <c r="C123" s="405">
        <f ca="1">INDIRECT("'RUNSTATS_VMTCNTY'!E87")</f>
        <v>0</v>
      </c>
      <c r="D123" s="406">
        <f t="shared" ref="D123:D135" ca="1" si="42">+F123+J123+H123+L123</f>
        <v>0</v>
      </c>
      <c r="E123" s="407">
        <f t="shared" ref="E123:E138" ca="1" si="43">IF(R123&gt;0,D123/(R123),0)</f>
        <v>0</v>
      </c>
      <c r="F123" s="406">
        <f ca="1">INDIRECT("'RUNSTATS_VMTCNTY'!H87")</f>
        <v>0</v>
      </c>
      <c r="G123" s="407">
        <f t="shared" ref="G123:G138" ca="1" si="44">IF(N123&gt;0,F123/(N123),0)</f>
        <v>0</v>
      </c>
      <c r="H123" s="406">
        <f ca="1">INDIRECT("'RUNSTATS_VMTCNTY'!L87")</f>
        <v>0</v>
      </c>
      <c r="I123" s="407">
        <f t="shared" ref="I123:I138" ca="1" si="45">IF(O123&gt;0,H123/(O123),0)</f>
        <v>0</v>
      </c>
      <c r="J123" s="406">
        <f ca="1">INDIRECT("'RUNSTATS_VMTCNTY'!J87")</f>
        <v>0</v>
      </c>
      <c r="K123" s="407">
        <f t="shared" ref="K123:K138" ca="1" si="46">IF(P123&gt;0,J123/(P123),0)</f>
        <v>0</v>
      </c>
      <c r="L123" s="406">
        <f ca="1">INDIRECT("'RUNSTATS_VMTCNTY'!N87")</f>
        <v>0</v>
      </c>
      <c r="M123" s="407">
        <f t="shared" ref="M123:M138" ca="1" si="47">IF(Q123&gt;0,L123/(Q123),0)</f>
        <v>0</v>
      </c>
      <c r="N123" s="408">
        <f ca="1">INDIRECT("'RUNSTATS_VMTCNTY'!I87")</f>
        <v>0</v>
      </c>
      <c r="O123" s="409">
        <f ca="1">INDIRECT("'RUNSTATS_VMTCNTY'!M87")</f>
        <v>0</v>
      </c>
      <c r="P123" s="409">
        <f ca="1">INDIRECT("'RUNSTATS_VMTCNTY'!K87")</f>
        <v>0</v>
      </c>
      <c r="Q123" s="409">
        <f ca="1">INDIRECT("'RUNSTATS_VMTCNTY'!O87")</f>
        <v>0</v>
      </c>
      <c r="R123" s="410">
        <f t="shared" ref="R123:R135" ca="1" si="48">+N123+O123+P123+Q123</f>
        <v>0</v>
      </c>
    </row>
    <row r="124" spans="1:22" x14ac:dyDescent="0.2">
      <c r="A124" s="124" t="str">
        <f ca="1">INDIRECT("'RUNSTATS_VMTCNTY'!B88")</f>
        <v>159PR</v>
      </c>
      <c r="B124" s="123" t="s">
        <v>83</v>
      </c>
      <c r="C124" s="411">
        <f ca="1">INDIRECT("'RUNSTATS_VMTCNTY'!E88")</f>
        <v>16.293171000000001</v>
      </c>
      <c r="D124" s="412">
        <f t="shared" ca="1" si="42"/>
        <v>144945.717091</v>
      </c>
      <c r="E124" s="411">
        <f t="shared" ca="1" si="43"/>
        <v>58.5315566330124</v>
      </c>
      <c r="F124" s="412">
        <f ca="1">INDIRECT("'RUNSTATS_VMTCNTY'!H88")</f>
        <v>39741.978228</v>
      </c>
      <c r="G124" s="411">
        <f t="shared" ca="1" si="44"/>
        <v>58.646606159682598</v>
      </c>
      <c r="H124" s="412">
        <f ca="1">INDIRECT("'RUNSTATS_VMTCNTY'!L88")</f>
        <v>37843.941046</v>
      </c>
      <c r="I124" s="411">
        <f t="shared" ca="1" si="45"/>
        <v>58.389815604847868</v>
      </c>
      <c r="J124" s="412">
        <f ca="1">INDIRECT("'RUNSTATS_VMTCNTY'!J88")</f>
        <v>41783.514153999997</v>
      </c>
      <c r="K124" s="411">
        <f t="shared" ca="1" si="46"/>
        <v>58.585842426628794</v>
      </c>
      <c r="L124" s="412">
        <f ca="1">INDIRECT("'RUNSTATS_VMTCNTY'!N88")</f>
        <v>25576.283662999998</v>
      </c>
      <c r="M124" s="411">
        <f t="shared" ca="1" si="47"/>
        <v>58.47482409415143</v>
      </c>
      <c r="N124" s="412">
        <f ca="1">INDIRECT("'RUNSTATS_VMTCNTY'!I88")</f>
        <v>677.65179999999998</v>
      </c>
      <c r="O124" s="50">
        <f ca="1">INDIRECT("'RUNSTATS_VMTCNTY'!M88")</f>
        <v>648.12571600000001</v>
      </c>
      <c r="P124" s="50">
        <f ca="1">INDIRECT("'RUNSTATS_VMTCNTY'!K88")</f>
        <v>713.20155899999997</v>
      </c>
      <c r="Q124" s="50">
        <f ca="1">INDIRECT("'RUNSTATS_VMTCNTY'!O88")</f>
        <v>437.38966399999998</v>
      </c>
      <c r="R124" s="413">
        <f t="shared" ca="1" si="48"/>
        <v>2476.368739</v>
      </c>
    </row>
    <row r="125" spans="1:22" x14ac:dyDescent="0.2">
      <c r="A125" s="124" t="str">
        <f ca="1">INDIRECT("'RUNSTATS_VMTCNTY'!B89")</f>
        <v>159MR</v>
      </c>
      <c r="B125" s="123" t="s">
        <v>84</v>
      </c>
      <c r="C125" s="411">
        <f ca="1">INDIRECT("'RUNSTATS_VMTCNTY'!E89")</f>
        <v>10.877145000000001</v>
      </c>
      <c r="D125" s="412">
        <f t="shared" ca="1" si="42"/>
        <v>112854.87436799999</v>
      </c>
      <c r="E125" s="411">
        <f t="shared" ca="1" si="43"/>
        <v>59.629450735031348</v>
      </c>
      <c r="F125" s="412">
        <f ca="1">INDIRECT("'RUNSTATS_VMTCNTY'!H89")</f>
        <v>27489.829609</v>
      </c>
      <c r="G125" s="411">
        <f t="shared" ca="1" si="44"/>
        <v>59.10385417374988</v>
      </c>
      <c r="H125" s="412">
        <f ca="1">INDIRECT("'RUNSTATS_VMTCNTY'!L89")</f>
        <v>34849.750340999999</v>
      </c>
      <c r="I125" s="411">
        <f t="shared" ca="1" si="45"/>
        <v>59.935513879882322</v>
      </c>
      <c r="J125" s="412">
        <f ca="1">INDIRECT("'RUNSTATS_VMTCNTY'!J89")</f>
        <v>26765.853303</v>
      </c>
      <c r="K125" s="411">
        <f t="shared" ca="1" si="46"/>
        <v>59.118400541338978</v>
      </c>
      <c r="L125" s="412">
        <f ca="1">INDIRECT("'RUNSTATS_VMTCNTY'!N89")</f>
        <v>23749.441115000001</v>
      </c>
      <c r="M125" s="411">
        <f t="shared" ca="1" si="47"/>
        <v>60.386851430811639</v>
      </c>
      <c r="N125" s="412">
        <f ca="1">INDIRECT("'RUNSTATS_VMTCNTY'!I89")</f>
        <v>465.11060900000001</v>
      </c>
      <c r="O125" s="50">
        <f ca="1">INDIRECT("'RUNSTATS_VMTCNTY'!M89")</f>
        <v>581.45410100000004</v>
      </c>
      <c r="P125" s="50">
        <f ca="1">INDIRECT("'RUNSTATS_VMTCNTY'!K89")</f>
        <v>452.74995699999999</v>
      </c>
      <c r="Q125" s="50">
        <f ca="1">INDIRECT("'RUNSTATS_VMTCNTY'!O89")</f>
        <v>393.28828299999998</v>
      </c>
      <c r="R125" s="413">
        <f t="shared" ca="1" si="48"/>
        <v>1892.60295</v>
      </c>
    </row>
    <row r="126" spans="1:22" x14ac:dyDescent="0.2">
      <c r="A126" s="124" t="str">
        <f ca="1">INDIRECT("'RUNSTATS_VMTCNTY'!B90")</f>
        <v>159CM</v>
      </c>
      <c r="B126" s="123" t="s">
        <v>85</v>
      </c>
      <c r="C126" s="411">
        <f ca="1">INDIRECT("'RUNSTATS_VMTCNTY'!E90")</f>
        <v>78.713004999999995</v>
      </c>
      <c r="D126" s="412">
        <f t="shared" ca="1" si="42"/>
        <v>474755.07159599994</v>
      </c>
      <c r="E126" s="411">
        <f t="shared" ca="1" si="43"/>
        <v>56.448736084043283</v>
      </c>
      <c r="F126" s="412">
        <f ca="1">INDIRECT("'RUNSTATS_VMTCNTY'!H90")</f>
        <v>121161.62319499999</v>
      </c>
      <c r="G126" s="411">
        <f t="shared" ca="1" si="44"/>
        <v>56.07135530039379</v>
      </c>
      <c r="H126" s="412">
        <f ca="1">INDIRECT("'RUNSTATS_VMTCNTY'!L90")</f>
        <v>138878.59094699999</v>
      </c>
      <c r="I126" s="411">
        <f t="shared" ca="1" si="45"/>
        <v>56.679277784417131</v>
      </c>
      <c r="J126" s="412">
        <f ca="1">INDIRECT("'RUNSTATS_VMTCNTY'!J90")</f>
        <v>124720.36052</v>
      </c>
      <c r="K126" s="411">
        <f t="shared" ca="1" si="46"/>
        <v>55.779424345965133</v>
      </c>
      <c r="L126" s="412">
        <f ca="1">INDIRECT("'RUNSTATS_VMTCNTY'!N90")</f>
        <v>89994.496933999995</v>
      </c>
      <c r="M126" s="411">
        <f t="shared" ca="1" si="47"/>
        <v>57.566312663602787</v>
      </c>
      <c r="N126" s="412">
        <f ca="1">INDIRECT("'RUNSTATS_VMTCNTY'!I90")</f>
        <v>2160.8470590000002</v>
      </c>
      <c r="O126" s="50">
        <f ca="1">INDIRECT("'RUNSTATS_VMTCNTY'!M90")</f>
        <v>2450.2533619999999</v>
      </c>
      <c r="P126" s="50">
        <f ca="1">INDIRECT("'RUNSTATS_VMTCNTY'!K90")</f>
        <v>2235.9563939999998</v>
      </c>
      <c r="Q126" s="50">
        <f ca="1">INDIRECT("'RUNSTATS_VMTCNTY'!O90")</f>
        <v>1563.318767</v>
      </c>
      <c r="R126" s="413">
        <f t="shared" ca="1" si="48"/>
        <v>8410.3755820000006</v>
      </c>
    </row>
    <row r="127" spans="1:22" x14ac:dyDescent="0.2">
      <c r="A127" s="124" t="str">
        <f ca="1">INDIRECT("'RUNSTATS_VMTCNTY'!B91")</f>
        <v>159CR</v>
      </c>
      <c r="B127" s="123" t="s">
        <v>86</v>
      </c>
      <c r="C127" s="411">
        <f ca="1">INDIRECT("'RUNSTATS_VMTCNTY'!E91")</f>
        <v>98.086005999999998</v>
      </c>
      <c r="D127" s="412">
        <f t="shared" ca="1" si="42"/>
        <v>353902.60991099995</v>
      </c>
      <c r="E127" s="411">
        <f t="shared" ca="1" si="43"/>
        <v>51.933629101187108</v>
      </c>
      <c r="F127" s="412">
        <f ca="1">INDIRECT("'RUNSTATS_VMTCNTY'!H91")</f>
        <v>99551.548494999995</v>
      </c>
      <c r="G127" s="411">
        <f t="shared" ca="1" si="44"/>
        <v>51.897900928131222</v>
      </c>
      <c r="H127" s="412">
        <f ca="1">INDIRECT("'RUNSTATS_VMTCNTY'!L91")</f>
        <v>92549.242167999997</v>
      </c>
      <c r="I127" s="411">
        <f t="shared" ca="1" si="45"/>
        <v>52.194039456065163</v>
      </c>
      <c r="J127" s="412">
        <f ca="1">INDIRECT("'RUNSTATS_VMTCNTY'!J91")</f>
        <v>107671.133453</v>
      </c>
      <c r="K127" s="411">
        <f t="shared" ca="1" si="46"/>
        <v>51.511396766273613</v>
      </c>
      <c r="L127" s="412">
        <f ca="1">INDIRECT("'RUNSTATS_VMTCNTY'!N91")</f>
        <v>54130.685794999998</v>
      </c>
      <c r="M127" s="411">
        <f t="shared" ca="1" si="47"/>
        <v>52.40739785790084</v>
      </c>
      <c r="N127" s="412">
        <f ca="1">INDIRECT("'RUNSTATS_VMTCNTY'!I91")</f>
        <v>1918.219171</v>
      </c>
      <c r="O127" s="50">
        <f ca="1">INDIRECT("'RUNSTATS_VMTCNTY'!M91")</f>
        <v>1773.176461</v>
      </c>
      <c r="P127" s="50">
        <f ca="1">INDIRECT("'RUNSTATS_VMTCNTY'!K91")</f>
        <v>2090.2390580000001</v>
      </c>
      <c r="Q127" s="50">
        <f ca="1">INDIRECT("'RUNSTATS_VMTCNTY'!O91")</f>
        <v>1032.8825320000001</v>
      </c>
      <c r="R127" s="413">
        <f t="shared" ca="1" si="48"/>
        <v>6814.5172220000004</v>
      </c>
    </row>
    <row r="128" spans="1:22" ht="13.5" thickBot="1" x14ac:dyDescent="0.25">
      <c r="A128" s="191"/>
      <c r="B128" s="125" t="s">
        <v>154</v>
      </c>
      <c r="C128" s="411"/>
      <c r="D128" s="412">
        <f ca="1">+F128+J128+H128+L128</f>
        <v>465937.52159100003</v>
      </c>
      <c r="E128" s="414">
        <f t="shared" ca="1" si="43"/>
        <v>29.687358781485855</v>
      </c>
      <c r="F128" s="412">
        <f ca="1">INDIRECT("'RUNSTATS_VMTCNTY'!H92")</f>
        <v>107223.15766500001</v>
      </c>
      <c r="G128" s="414">
        <f t="shared" ca="1" si="44"/>
        <v>30.482895714382014</v>
      </c>
      <c r="H128" s="412">
        <f ca="1">INDIRECT("'RUNSTATS_VMTCNTY'!L92")</f>
        <v>155180.52832300001</v>
      </c>
      <c r="I128" s="414">
        <f t="shared" ca="1" si="45"/>
        <v>28.888473525405232</v>
      </c>
      <c r="J128" s="412">
        <f ca="1">INDIRECT("'RUNSTATS_VMTCNTY'!J92")</f>
        <v>116658.294607</v>
      </c>
      <c r="K128" s="414">
        <f t="shared" ca="1" si="46"/>
        <v>30.375078057944467</v>
      </c>
      <c r="L128" s="412">
        <f ca="1">INDIRECT("'RUNSTATS_VMTCNTY'!N92")</f>
        <v>86875.540995999996</v>
      </c>
      <c r="M128" s="414">
        <f t="shared" ca="1" si="47"/>
        <v>29.300124411617578</v>
      </c>
      <c r="N128" s="412">
        <f ca="1">INDIRECT("'RUNSTATS_VMTCNTY'!I92")</f>
        <v>3517.4859590000001</v>
      </c>
      <c r="O128" s="50">
        <f ca="1">INDIRECT("'RUNSTATS_VMTCNTY'!M92")</f>
        <v>5371.7109069999997</v>
      </c>
      <c r="P128" s="50">
        <f ca="1">INDIRECT("'RUNSTATS_VMTCNTY'!K92")</f>
        <v>3840.5924220000002</v>
      </c>
      <c r="Q128" s="50">
        <f ca="1">INDIRECT("'RUNSTATS_VMTCNTY'!O92")</f>
        <v>2965.022939</v>
      </c>
      <c r="R128" s="417">
        <f t="shared" ca="1" si="48"/>
        <v>15694.812227</v>
      </c>
    </row>
    <row r="129" spans="1:22" x14ac:dyDescent="0.2">
      <c r="A129" s="124" t="str">
        <f ca="1">INDIRECT("'RUNSTATS_VMTCNTY'!B80")</f>
        <v>159IU</v>
      </c>
      <c r="B129" s="126" t="s">
        <v>77</v>
      </c>
      <c r="C129" s="407">
        <f ca="1">INDIRECT("'RUNSTATS_VMTCNTY'!E80")</f>
        <v>38.955050999999997</v>
      </c>
      <c r="D129" s="408">
        <f t="shared" ca="1" si="42"/>
        <v>1456953.766636</v>
      </c>
      <c r="E129" s="407">
        <f t="shared" ca="1" si="43"/>
        <v>63.144127790019965</v>
      </c>
      <c r="F129" s="408">
        <f ca="1">INDIRECT("'RUNSTATS_VMTCNTY'!H80")</f>
        <v>395414.10040699999</v>
      </c>
      <c r="G129" s="407">
        <f t="shared" ca="1" si="44"/>
        <v>61.441816012552756</v>
      </c>
      <c r="H129" s="408">
        <f ca="1">INDIRECT("'RUNSTATS_VMTCNTY'!L80")</f>
        <v>422960.88540999999</v>
      </c>
      <c r="I129" s="407">
        <f t="shared" ca="1" si="45"/>
        <v>64.927727871023649</v>
      </c>
      <c r="J129" s="408">
        <f ca="1">INDIRECT("'RUNSTATS_VMTCNTY'!J80")</f>
        <v>368429.74935400003</v>
      </c>
      <c r="K129" s="407">
        <f t="shared" ca="1" si="46"/>
        <v>61.675731700052566</v>
      </c>
      <c r="L129" s="408">
        <f ca="1">INDIRECT("'RUNSTATS_VMTCNTY'!N80")</f>
        <v>270149.03146500001</v>
      </c>
      <c r="M129" s="407">
        <f t="shared" ca="1" si="47"/>
        <v>65.097941632068299</v>
      </c>
      <c r="N129" s="408">
        <f ca="1">INDIRECT("'RUNSTATS_VMTCNTY'!I80")</f>
        <v>6435.5861539999996</v>
      </c>
      <c r="O129" s="409">
        <f ca="1">INDIRECT("'RUNSTATS_VMTCNTY'!M80")</f>
        <v>6514.3336950000003</v>
      </c>
      <c r="P129" s="409">
        <f ca="1">INDIRECT("'RUNSTATS_VMTCNTY'!K80")</f>
        <v>5973.6583449999998</v>
      </c>
      <c r="Q129" s="409">
        <f ca="1">INDIRECT("'RUNSTATS_VMTCNTY'!O80")</f>
        <v>4149.8859210000001</v>
      </c>
      <c r="R129" s="410">
        <f t="shared" ca="1" si="48"/>
        <v>23073.464115000002</v>
      </c>
    </row>
    <row r="130" spans="1:22" x14ac:dyDescent="0.2">
      <c r="A130" s="124" t="str">
        <f ca="1">INDIRECT("'RUNSTATS_VMTCNTY'!B81")</f>
        <v>159FU</v>
      </c>
      <c r="B130" s="123" t="s">
        <v>78</v>
      </c>
      <c r="C130" s="411">
        <f ca="1">INDIRECT("'RUNSTATS_VMTCNTY'!E81")</f>
        <v>0</v>
      </c>
      <c r="D130" s="412">
        <f t="shared" ca="1" si="42"/>
        <v>0</v>
      </c>
      <c r="E130" s="411">
        <f t="shared" ca="1" si="43"/>
        <v>0</v>
      </c>
      <c r="F130" s="412">
        <f ca="1">INDIRECT("'RUNSTATS_VMTCNTY'!H81")</f>
        <v>0</v>
      </c>
      <c r="G130" s="411">
        <f t="shared" ca="1" si="44"/>
        <v>0</v>
      </c>
      <c r="H130" s="412">
        <f ca="1">INDIRECT("'RUNSTATS_VMTCNTY'!L81")</f>
        <v>0</v>
      </c>
      <c r="I130" s="411">
        <f t="shared" ca="1" si="45"/>
        <v>0</v>
      </c>
      <c r="J130" s="412">
        <f ca="1">INDIRECT("'RUNSTATS_VMTCNTY'!J81")</f>
        <v>0</v>
      </c>
      <c r="K130" s="411">
        <f t="shared" ca="1" si="46"/>
        <v>0</v>
      </c>
      <c r="L130" s="412">
        <f ca="1">INDIRECT("'RUNSTATS_VMTCNTY'!N81")</f>
        <v>0</v>
      </c>
      <c r="M130" s="411">
        <f t="shared" ca="1" si="47"/>
        <v>0</v>
      </c>
      <c r="N130" s="412">
        <f ca="1">INDIRECT("'RUNSTATS_VMTCNTY'!I81")</f>
        <v>0</v>
      </c>
      <c r="O130" s="50">
        <f ca="1">INDIRECT("'RUNSTATS_VMTCNTY'!M81")</f>
        <v>0</v>
      </c>
      <c r="P130" s="50">
        <f ca="1">INDIRECT("'RUNSTATS_VMTCNTY'!K81")</f>
        <v>0</v>
      </c>
      <c r="Q130" s="50">
        <f ca="1">INDIRECT("'RUNSTATS_VMTCNTY'!O81")</f>
        <v>0</v>
      </c>
      <c r="R130" s="413">
        <f t="shared" ca="1" si="48"/>
        <v>0</v>
      </c>
    </row>
    <row r="131" spans="1:22" x14ac:dyDescent="0.2">
      <c r="A131" s="124" t="str">
        <f ca="1">INDIRECT("'RUNSTATS_VMTCNTY'!B82")</f>
        <v>159PU</v>
      </c>
      <c r="B131" s="123" t="s">
        <v>79</v>
      </c>
      <c r="C131" s="411">
        <f ca="1">INDIRECT("'RUNSTATS_VMTCNTY'!E82")</f>
        <v>37.80883</v>
      </c>
      <c r="D131" s="412">
        <f t="shared" ca="1" si="42"/>
        <v>414763.38381600002</v>
      </c>
      <c r="E131" s="411">
        <f t="shared" ca="1" si="43"/>
        <v>42.066721210147143</v>
      </c>
      <c r="F131" s="412">
        <f ca="1">INDIRECT("'RUNSTATS_VMTCNTY'!H82")</f>
        <v>95352.186862999995</v>
      </c>
      <c r="G131" s="411">
        <f t="shared" ca="1" si="44"/>
        <v>41.85568381250544</v>
      </c>
      <c r="H131" s="412">
        <f ca="1">INDIRECT("'RUNSTATS_VMTCNTY'!L82")</f>
        <v>138044.30772800001</v>
      </c>
      <c r="I131" s="411">
        <f t="shared" ca="1" si="45"/>
        <v>41.680104707783848</v>
      </c>
      <c r="J131" s="412">
        <f ca="1">INDIRECT("'RUNSTATS_VMTCNTY'!J82")</f>
        <v>101723.683302</v>
      </c>
      <c r="K131" s="411">
        <f t="shared" ca="1" si="46"/>
        <v>41.432576507711133</v>
      </c>
      <c r="L131" s="412">
        <f ca="1">INDIRECT("'RUNSTATS_VMTCNTY'!N82")</f>
        <v>79643.205923000001</v>
      </c>
      <c r="M131" s="411">
        <f t="shared" ca="1" si="47"/>
        <v>43.895537189205719</v>
      </c>
      <c r="N131" s="412">
        <f ca="1">INDIRECT("'RUNSTATS_VMTCNTY'!I82")</f>
        <v>2278.1180039999999</v>
      </c>
      <c r="O131" s="50">
        <f ca="1">INDIRECT("'RUNSTATS_VMTCNTY'!M82")</f>
        <v>3311.9952239999998</v>
      </c>
      <c r="P131" s="50">
        <f ca="1">INDIRECT("'RUNSTATS_VMTCNTY'!K82")</f>
        <v>2455.1619009999999</v>
      </c>
      <c r="Q131" s="50">
        <f ca="1">INDIRECT("'RUNSTATS_VMTCNTY'!O82")</f>
        <v>1814.380482</v>
      </c>
      <c r="R131" s="413">
        <f t="shared" ca="1" si="48"/>
        <v>9859.6556110000001</v>
      </c>
    </row>
    <row r="132" spans="1:22" x14ac:dyDescent="0.2">
      <c r="A132" s="124" t="str">
        <f ca="1">INDIRECT("'RUNSTATS_VMTCNTY'!B83")</f>
        <v>159MU</v>
      </c>
      <c r="B132" s="123" t="s">
        <v>80</v>
      </c>
      <c r="C132" s="411">
        <f ca="1">INDIRECT("'RUNSTATS_VMTCNTY'!E83")</f>
        <v>61.295704000000001</v>
      </c>
      <c r="D132" s="412">
        <f t="shared" ca="1" si="42"/>
        <v>476684.50871300005</v>
      </c>
      <c r="E132" s="411">
        <f t="shared" ca="1" si="43"/>
        <v>37.959969477568187</v>
      </c>
      <c r="F132" s="412">
        <f ca="1">INDIRECT("'RUNSTATS_VMTCNTY'!H83")</f>
        <v>108933.90726000001</v>
      </c>
      <c r="G132" s="411">
        <f t="shared" ca="1" si="44"/>
        <v>37.401917114156674</v>
      </c>
      <c r="H132" s="412">
        <f ca="1">INDIRECT("'RUNSTATS_VMTCNTY'!L83")</f>
        <v>162367.82390600001</v>
      </c>
      <c r="I132" s="411">
        <f t="shared" ca="1" si="45"/>
        <v>37.38676410774557</v>
      </c>
      <c r="J132" s="412">
        <f ca="1">INDIRECT("'RUNSTATS_VMTCNTY'!J83")</f>
        <v>115102.785976</v>
      </c>
      <c r="K132" s="411">
        <f t="shared" ca="1" si="46"/>
        <v>36.811842912835075</v>
      </c>
      <c r="L132" s="412">
        <f ca="1">INDIRECT("'RUNSTATS_VMTCNTY'!N83")</f>
        <v>90279.991571000006</v>
      </c>
      <c r="M132" s="411">
        <f t="shared" ca="1" si="47"/>
        <v>41.501816771849533</v>
      </c>
      <c r="N132" s="412">
        <f ca="1">INDIRECT("'RUNSTATS_VMTCNTY'!I83")</f>
        <v>2912.5220220000001</v>
      </c>
      <c r="O132" s="50">
        <f ca="1">INDIRECT("'RUNSTATS_VMTCNTY'!M83")</f>
        <v>4342.92263</v>
      </c>
      <c r="P132" s="50">
        <f ca="1">INDIRECT("'RUNSTATS_VMTCNTY'!K83")</f>
        <v>3126.7868400000002</v>
      </c>
      <c r="Q132" s="50">
        <f ca="1">INDIRECT("'RUNSTATS_VMTCNTY'!O83")</f>
        <v>2175.3262530000002</v>
      </c>
      <c r="R132" s="413">
        <f t="shared" ca="1" si="48"/>
        <v>12557.557745000002</v>
      </c>
    </row>
    <row r="133" spans="1:22" x14ac:dyDescent="0.2">
      <c r="A133" s="124" t="str">
        <f ca="1">INDIRECT("'RUNSTATS_VMTCNTY'!B84")</f>
        <v>159CU</v>
      </c>
      <c r="B133" s="123" t="s">
        <v>81</v>
      </c>
      <c r="C133" s="411">
        <f ca="1">INDIRECT("'RUNSTATS_VMTCNTY'!E84")</f>
        <v>118.018799</v>
      </c>
      <c r="D133" s="412">
        <f t="shared" ca="1" si="42"/>
        <v>472794.73474000004</v>
      </c>
      <c r="E133" s="411">
        <f t="shared" ca="1" si="43"/>
        <v>37.336637303587501</v>
      </c>
      <c r="F133" s="412">
        <f ca="1">INDIRECT("'RUNSTATS_VMTCNTY'!H84")</f>
        <v>112164.91129400001</v>
      </c>
      <c r="G133" s="411">
        <f t="shared" ca="1" si="44"/>
        <v>37.127416180730229</v>
      </c>
      <c r="H133" s="412">
        <f ca="1">INDIRECT("'RUNSTATS_VMTCNTY'!L84")</f>
        <v>153230.55439</v>
      </c>
      <c r="I133" s="411">
        <f t="shared" ca="1" si="45"/>
        <v>36.971797815362876</v>
      </c>
      <c r="J133" s="412">
        <f ca="1">INDIRECT("'RUNSTATS_VMTCNTY'!J84")</f>
        <v>122921.18928599999</v>
      </c>
      <c r="K133" s="411">
        <f t="shared" ca="1" si="46"/>
        <v>36.80369409690848</v>
      </c>
      <c r="L133" s="412">
        <f ca="1">INDIRECT("'RUNSTATS_VMTCNTY'!N84")</f>
        <v>84478.079769999997</v>
      </c>
      <c r="M133" s="411">
        <f t="shared" ca="1" si="47"/>
        <v>39.155473117135386</v>
      </c>
      <c r="N133" s="412">
        <f ca="1">INDIRECT("'RUNSTATS_VMTCNTY'!I84")</f>
        <v>3021.080453</v>
      </c>
      <c r="O133" s="50">
        <f ca="1">INDIRECT("'RUNSTATS_VMTCNTY'!M84")</f>
        <v>4144.52538</v>
      </c>
      <c r="P133" s="50">
        <f ca="1">INDIRECT("'RUNSTATS_VMTCNTY'!K84")</f>
        <v>3339.9144379999998</v>
      </c>
      <c r="Q133" s="50">
        <f ca="1">INDIRECT("'RUNSTATS_VMTCNTY'!O84")</f>
        <v>2157.5037419999999</v>
      </c>
      <c r="R133" s="413">
        <f ca="1">+N133+O133+P133+Q133</f>
        <v>12663.024012999998</v>
      </c>
    </row>
    <row r="134" spans="1:22" x14ac:dyDescent="0.2">
      <c r="A134" s="191"/>
      <c r="B134" s="127" t="s">
        <v>155</v>
      </c>
      <c r="C134" s="419"/>
      <c r="D134" s="412">
        <f ca="1">+F134+J134+H134+L134</f>
        <v>642074.96465800004</v>
      </c>
      <c r="E134" s="419">
        <f t="shared" ca="1" si="43"/>
        <v>25.513083522741447</v>
      </c>
      <c r="F134" s="412">
        <f ca="1">INDIRECT("'RUNSTATS_VMTCNTY'!H85")</f>
        <v>137404.93939799999</v>
      </c>
      <c r="G134" s="419">
        <f t="shared" ca="1" si="44"/>
        <v>26.040746707875154</v>
      </c>
      <c r="H134" s="412">
        <f ca="1">INDIRECT("'RUNSTATS_VMTCNTY'!L85")</f>
        <v>234351.189748</v>
      </c>
      <c r="I134" s="419">
        <f t="shared" ca="1" si="45"/>
        <v>24.768347611014725</v>
      </c>
      <c r="J134" s="412">
        <f ca="1">INDIRECT("'RUNSTATS_VMTCNTY'!J85")</f>
        <v>151008.330369</v>
      </c>
      <c r="K134" s="419">
        <f t="shared" ca="1" si="46"/>
        <v>25.877259696325154</v>
      </c>
      <c r="L134" s="412">
        <f ca="1">INDIRECT("'RUNSTATS_VMTCNTY'!N85")</f>
        <v>119310.505143</v>
      </c>
      <c r="M134" s="419">
        <f t="shared" ca="1" si="47"/>
        <v>25.978405976173931</v>
      </c>
      <c r="N134" s="412">
        <f ca="1">INDIRECT("'RUNSTATS_VMTCNTY'!I85")</f>
        <v>5276.5360739999996</v>
      </c>
      <c r="O134" s="50">
        <f ca="1">INDIRECT("'RUNSTATS_VMTCNTY'!M85")</f>
        <v>9461.7207990000006</v>
      </c>
      <c r="P134" s="50">
        <f ca="1">INDIRECT("'RUNSTATS_VMTCNTY'!K85")</f>
        <v>5835.5611120000003</v>
      </c>
      <c r="Q134" s="50">
        <f ca="1">INDIRECT("'RUNSTATS_VMTCNTY'!O85")</f>
        <v>4592.6799840000003</v>
      </c>
      <c r="R134" s="413">
        <f ca="1">+N134+O134+P134+Q134</f>
        <v>25166.497969000004</v>
      </c>
    </row>
    <row r="135" spans="1:22" ht="13.5" thickBot="1" x14ac:dyDescent="0.25">
      <c r="A135" s="124" t="str">
        <f ca="1">INDIRECT("'RUNSTATS_VMTCNTY'!B86")</f>
        <v>159HO</v>
      </c>
      <c r="B135" s="123" t="s">
        <v>21</v>
      </c>
      <c r="C135" s="411">
        <f ca="1">INDIRECT("'RUNSTATS_VMTCNTY'!E86")</f>
        <v>0</v>
      </c>
      <c r="D135" s="420">
        <f t="shared" ca="1" si="42"/>
        <v>0</v>
      </c>
      <c r="E135" s="421">
        <f t="shared" ca="1" si="43"/>
        <v>0</v>
      </c>
      <c r="F135" s="420">
        <f ca="1">INDIRECT("'RUNSTATS_VMTCNTY'!H86")</f>
        <v>0</v>
      </c>
      <c r="G135" s="421">
        <f t="shared" ca="1" si="44"/>
        <v>0</v>
      </c>
      <c r="H135" s="420">
        <f ca="1">INDIRECT("'RUNSTATS_VMTCNTY'!L86")</f>
        <v>0</v>
      </c>
      <c r="I135" s="421">
        <f t="shared" ca="1" si="45"/>
        <v>0</v>
      </c>
      <c r="J135" s="420">
        <f ca="1">INDIRECT("'RUNSTATS_VMTCNTY'!J86")</f>
        <v>0</v>
      </c>
      <c r="K135" s="421">
        <f t="shared" ca="1" si="46"/>
        <v>0</v>
      </c>
      <c r="L135" s="420">
        <f ca="1">INDIRECT("'RUNSTATS_VMTCNTY'!N86")</f>
        <v>0</v>
      </c>
      <c r="M135" s="421">
        <f t="shared" ca="1" si="47"/>
        <v>0</v>
      </c>
      <c r="N135" s="423">
        <f ca="1">INDIRECT("'RUNSTATS_VMTCNTY'!I86")</f>
        <v>0</v>
      </c>
      <c r="O135" s="424">
        <f ca="1">INDIRECT("'RUNSTATS_VMTCNTY'!M86")</f>
        <v>0</v>
      </c>
      <c r="P135" s="424">
        <f ca="1">INDIRECT("'RUNSTATS_VMTCNTY'!K86")</f>
        <v>0</v>
      </c>
      <c r="Q135" s="424">
        <f ca="1">INDIRECT("'RUNSTATS_VMTCNTY'!O86")</f>
        <v>0</v>
      </c>
      <c r="R135" s="425">
        <f t="shared" ca="1" si="48"/>
        <v>0</v>
      </c>
    </row>
    <row r="136" spans="1:22" x14ac:dyDescent="0.2">
      <c r="A136" s="191"/>
      <c r="B136" s="126" t="s">
        <v>41</v>
      </c>
      <c r="C136" s="407">
        <f ca="1">SUM(C123:C128)</f>
        <v>203.96932699999999</v>
      </c>
      <c r="D136" s="408">
        <f ca="1">SUM(D123:D128)</f>
        <v>1552395.7945569998</v>
      </c>
      <c r="E136" s="407">
        <f t="shared" ca="1" si="43"/>
        <v>43.991329198160983</v>
      </c>
      <c r="F136" s="408">
        <f ca="1">SUM(F123:F128)</f>
        <v>395168.13719199999</v>
      </c>
      <c r="G136" s="407">
        <f t="shared" ca="1" si="44"/>
        <v>45.217291672099151</v>
      </c>
      <c r="H136" s="408">
        <f ca="1">SUM(H123:H128)</f>
        <v>459302.05282499996</v>
      </c>
      <c r="I136" s="407">
        <f t="shared" ca="1" si="45"/>
        <v>42.430846212680514</v>
      </c>
      <c r="J136" s="408">
        <f ca="1">SUM(J123:J128)</f>
        <v>417599.15603700001</v>
      </c>
      <c r="K136" s="407">
        <f t="shared" ca="1" si="46"/>
        <v>44.74561418531156</v>
      </c>
      <c r="L136" s="408">
        <f ca="1">SUM(L123:L128)</f>
        <v>280326.44850299996</v>
      </c>
      <c r="M136" s="407">
        <f t="shared" ca="1" si="47"/>
        <v>43.856498486608174</v>
      </c>
      <c r="N136" s="408">
        <f ca="1">SUM(N123:N128)</f>
        <v>8739.3145980000008</v>
      </c>
      <c r="O136" s="409">
        <f ca="1">SUM(O123:O128)</f>
        <v>10824.720547000001</v>
      </c>
      <c r="P136" s="409">
        <f ca="1">SUM(P123:P128)</f>
        <v>9332.7393900000006</v>
      </c>
      <c r="Q136" s="409">
        <f ca="1">SUM(Q123:Q128)</f>
        <v>6391.9021849999999</v>
      </c>
      <c r="R136" s="410">
        <f ca="1">SUM(R123:R128)</f>
        <v>35288.676720000003</v>
      </c>
    </row>
    <row r="137" spans="1:22" ht="13.5" thickBot="1" x14ac:dyDescent="0.25">
      <c r="A137" s="191"/>
      <c r="B137" s="125" t="s">
        <v>40</v>
      </c>
      <c r="C137" s="414">
        <f ca="1">SUM(C129:C135)</f>
        <v>256.07838400000003</v>
      </c>
      <c r="D137" s="415">
        <f ca="1">SUM(D129:D135)</f>
        <v>3463271.3585630003</v>
      </c>
      <c r="E137" s="414">
        <f t="shared" ca="1" si="43"/>
        <v>41.565807346831818</v>
      </c>
      <c r="F137" s="415">
        <f ca="1">SUM(F129:F135)</f>
        <v>849270.04522199999</v>
      </c>
      <c r="G137" s="414">
        <f t="shared" ca="1" si="44"/>
        <v>42.625815597491098</v>
      </c>
      <c r="H137" s="415">
        <f ca="1">SUM(H129:H135)</f>
        <v>1110954.7611819999</v>
      </c>
      <c r="I137" s="414">
        <f t="shared" ca="1" si="45"/>
        <v>39.997654481707649</v>
      </c>
      <c r="J137" s="415">
        <f ca="1">SUM(J129:J135)</f>
        <v>859185.73828699999</v>
      </c>
      <c r="K137" s="414">
        <f t="shared" ca="1" si="46"/>
        <v>41.444325574922182</v>
      </c>
      <c r="L137" s="415">
        <f ca="1">SUM(L129:L135)</f>
        <v>643860.81387200009</v>
      </c>
      <c r="M137" s="414">
        <f t="shared" ca="1" si="47"/>
        <v>43.241805474684803</v>
      </c>
      <c r="N137" s="415">
        <f ca="1">SUM(N129:N135)</f>
        <v>19923.842707000003</v>
      </c>
      <c r="O137" s="416">
        <f ca="1">SUM(O129:O135)</f>
        <v>27775.497728000002</v>
      </c>
      <c r="P137" s="416">
        <f ca="1">SUM(P129:P135)</f>
        <v>20731.082635999999</v>
      </c>
      <c r="Q137" s="416">
        <f ca="1">SUM(Q129:Q135)</f>
        <v>14889.776382</v>
      </c>
      <c r="R137" s="417">
        <f ca="1">SUM(R129:R135)</f>
        <v>83320.199453000008</v>
      </c>
    </row>
    <row r="138" spans="1:22" ht="15.75" thickBot="1" x14ac:dyDescent="0.3">
      <c r="A138" s="191"/>
      <c r="B138" s="128" t="s">
        <v>42</v>
      </c>
      <c r="C138" s="426">
        <f ca="1">+C137+C136</f>
        <v>460.04771100000005</v>
      </c>
      <c r="D138" s="427">
        <f ca="1">+D137+D136</f>
        <v>5015667.1531199999</v>
      </c>
      <c r="E138" s="426">
        <f t="shared" ca="1" si="43"/>
        <v>42.287451959364915</v>
      </c>
      <c r="F138" s="427">
        <f ca="1">+F137+F136</f>
        <v>1244438.1824139999</v>
      </c>
      <c r="G138" s="426">
        <f t="shared" ca="1" si="44"/>
        <v>43.415949233091638</v>
      </c>
      <c r="H138" s="427">
        <f ca="1">+H137+H136</f>
        <v>1570256.8140069998</v>
      </c>
      <c r="I138" s="426">
        <f t="shared" ca="1" si="45"/>
        <v>40.679998305190921</v>
      </c>
      <c r="J138" s="427">
        <f ca="1">+J137+J136</f>
        <v>1276784.894324</v>
      </c>
      <c r="K138" s="426">
        <f t="shared" ca="1" si="46"/>
        <v>42.469147576106657</v>
      </c>
      <c r="L138" s="427">
        <f ca="1">+L137+L136</f>
        <v>924187.26237500005</v>
      </c>
      <c r="M138" s="426">
        <f t="shared" ca="1" si="47"/>
        <v>43.426427077423874</v>
      </c>
      <c r="N138" s="298">
        <f ca="1">+N137+N136</f>
        <v>28663.157305000004</v>
      </c>
      <c r="O138" s="298">
        <f ca="1">+O137+O136</f>
        <v>38600.218275000007</v>
      </c>
      <c r="P138" s="298">
        <f ca="1">+P137+P136</f>
        <v>30063.822026000002</v>
      </c>
      <c r="Q138" s="298">
        <f ca="1">+Q137+Q136</f>
        <v>21281.678566999999</v>
      </c>
      <c r="R138" s="428">
        <f ca="1">+R137+R136</f>
        <v>118608.87617300001</v>
      </c>
      <c r="U138" s="498">
        <v>4682020.4074590597</v>
      </c>
      <c r="V138" s="499">
        <f ca="1">(D138-U138)/U138</f>
        <v>7.1261275394997867E-2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str">
        <f ca="1">INDIRECT("'RUNSTATS_VMTCNTY'!B100")</f>
        <v>167IR</v>
      </c>
      <c r="B143" s="122" t="s">
        <v>82</v>
      </c>
      <c r="C143" s="405">
        <f ca="1">INDIRECT("'RUNSTATS_VMTCNTY'!E100")</f>
        <v>0</v>
      </c>
      <c r="D143" s="406">
        <f t="shared" ref="D143:D155" ca="1" si="49">+F143+J143+H143+L143</f>
        <v>0</v>
      </c>
      <c r="E143" s="407">
        <f t="shared" ref="E143:E158" ca="1" si="50">IF(R143&gt;0,D143/(R143),0)</f>
        <v>0</v>
      </c>
      <c r="F143" s="406">
        <f ca="1">INDIRECT("'RUNSTATS_VMTCNTY'!H100")</f>
        <v>0</v>
      </c>
      <c r="G143" s="407">
        <f t="shared" ref="G143:G158" ca="1" si="51">IF(N143&gt;0,F143/(N143),0)</f>
        <v>0</v>
      </c>
      <c r="H143" s="406">
        <f ca="1">INDIRECT("'RUNSTATS_VMTCNTY'!L100")</f>
        <v>0</v>
      </c>
      <c r="I143" s="407">
        <f t="shared" ref="I143:I158" ca="1" si="52">IF(O143&gt;0,H143/(O143),0)</f>
        <v>0</v>
      </c>
      <c r="J143" s="406">
        <f ca="1">INDIRECT("'RUNSTATS_VMTCNTY'!J100")</f>
        <v>0</v>
      </c>
      <c r="K143" s="407">
        <f t="shared" ref="K143:K158" ca="1" si="53">IF(P143&gt;0,J143/(P143),0)</f>
        <v>0</v>
      </c>
      <c r="L143" s="406">
        <f ca="1">INDIRECT("'RUNSTATS_VMTCNTY'!N100")</f>
        <v>0</v>
      </c>
      <c r="M143" s="407">
        <f t="shared" ref="M143:M158" ca="1" si="54">IF(Q143&gt;0,L143/(Q143),0)</f>
        <v>0</v>
      </c>
      <c r="N143" s="408">
        <f ca="1">INDIRECT("'RUNSTATS_VMTCNTY'!I100")</f>
        <v>0</v>
      </c>
      <c r="O143" s="409">
        <f ca="1">INDIRECT("'RUNSTATS_VMTCNTY'!M100")</f>
        <v>0</v>
      </c>
      <c r="P143" s="409">
        <f ca="1">INDIRECT("'RUNSTATS_VMTCNTY'!K100")</f>
        <v>0</v>
      </c>
      <c r="Q143" s="409">
        <f ca="1">INDIRECT("'RUNSTATS_VMTCNTY'!O100")</f>
        <v>0</v>
      </c>
      <c r="R143" s="410">
        <f t="shared" ref="R143:R155" ca="1" si="55">+N143+O143+P143+Q143</f>
        <v>0</v>
      </c>
    </row>
    <row r="144" spans="1:22" x14ac:dyDescent="0.2">
      <c r="A144" s="124" t="str">
        <f ca="1">INDIRECT("'RUNSTATS_VMTCNTY'!B101")</f>
        <v>167PR</v>
      </c>
      <c r="B144" s="123" t="s">
        <v>83</v>
      </c>
      <c r="C144" s="411">
        <f ca="1">INDIRECT("'RUNSTATS_VMTCNTY'!E101")</f>
        <v>29.510017000000001</v>
      </c>
      <c r="D144" s="412">
        <f t="shared" ca="1" si="49"/>
        <v>159604.52677200001</v>
      </c>
      <c r="E144" s="411">
        <f t="shared" ca="1" si="50"/>
        <v>52.215731163869705</v>
      </c>
      <c r="F144" s="412">
        <f ca="1">INDIRECT("'RUNSTATS_VMTCNTY'!H101")</f>
        <v>40422.270319000003</v>
      </c>
      <c r="G144" s="411">
        <f t="shared" ca="1" si="51"/>
        <v>52.217715843156476</v>
      </c>
      <c r="H144" s="412">
        <f ca="1">INDIRECT("'RUNSTATS_VMTCNTY'!L101")</f>
        <v>50880.203544999997</v>
      </c>
      <c r="I144" s="411">
        <f t="shared" ca="1" si="52"/>
        <v>52.216744110503605</v>
      </c>
      <c r="J144" s="412">
        <f ca="1">INDIRECT("'RUNSTATS_VMTCNTY'!J101")</f>
        <v>37982.714702999998</v>
      </c>
      <c r="K144" s="411">
        <f t="shared" ca="1" si="53"/>
        <v>52.023301775256222</v>
      </c>
      <c r="L144" s="412">
        <f ca="1">INDIRECT("'RUNSTATS_VMTCNTY'!N101")</f>
        <v>30319.338205</v>
      </c>
      <c r="M144" s="411">
        <f t="shared" ca="1" si="54"/>
        <v>52.454430283007724</v>
      </c>
      <c r="N144" s="412">
        <f ca="1">INDIRECT("'RUNSTATS_VMTCNTY'!I101")</f>
        <v>774.110274</v>
      </c>
      <c r="O144" s="50">
        <f ca="1">INDIRECT("'RUNSTATS_VMTCNTY'!M101")</f>
        <v>974.40398500000003</v>
      </c>
      <c r="P144" s="50">
        <f ca="1">INDIRECT("'RUNSTATS_VMTCNTY'!K101")</f>
        <v>730.10965099999999</v>
      </c>
      <c r="Q144" s="50">
        <f ca="1">INDIRECT("'RUNSTATS_VMTCNTY'!O101")</f>
        <v>578.01291600000002</v>
      </c>
      <c r="R144" s="413">
        <f t="shared" ca="1" si="55"/>
        <v>3056.6368260000004</v>
      </c>
    </row>
    <row r="145" spans="1:22" x14ac:dyDescent="0.2">
      <c r="A145" s="124" t="str">
        <f ca="1">INDIRECT("'RUNSTATS_VMTCNTY'!B102")</f>
        <v>167MR</v>
      </c>
      <c r="B145" s="123" t="s">
        <v>84</v>
      </c>
      <c r="C145" s="411">
        <f ca="1">INDIRECT("'RUNSTATS_VMTCNTY'!E102")</f>
        <v>19.560894000000001</v>
      </c>
      <c r="D145" s="412">
        <f t="shared" ca="1" si="49"/>
        <v>235904.39844800002</v>
      </c>
      <c r="E145" s="411">
        <f t="shared" ca="1" si="50"/>
        <v>54.811131367694578</v>
      </c>
      <c r="F145" s="412">
        <f ca="1">INDIRECT("'RUNSTATS_VMTCNTY'!H102")</f>
        <v>64049.369544000001</v>
      </c>
      <c r="G145" s="411">
        <f t="shared" ca="1" si="51"/>
        <v>54.345478047461327</v>
      </c>
      <c r="H145" s="412">
        <f ca="1">INDIRECT("'RUNSTATS_VMTCNTY'!L102")</f>
        <v>65132.265583</v>
      </c>
      <c r="I145" s="411">
        <f t="shared" ca="1" si="52"/>
        <v>55.407232984777757</v>
      </c>
      <c r="J145" s="412">
        <f ca="1">INDIRECT("'RUNSTATS_VMTCNTY'!J102")</f>
        <v>62333.035969999997</v>
      </c>
      <c r="K145" s="411">
        <f t="shared" ca="1" si="53"/>
        <v>54.50861774820364</v>
      </c>
      <c r="L145" s="412">
        <f ca="1">INDIRECT("'RUNSTATS_VMTCNTY'!N102")</f>
        <v>44389.727351000001</v>
      </c>
      <c r="M145" s="411">
        <f t="shared" ca="1" si="54"/>
        <v>55.051739566035153</v>
      </c>
      <c r="N145" s="412">
        <f ca="1">INDIRECT("'RUNSTATS_VMTCNTY'!I102")</f>
        <v>1178.5593180000001</v>
      </c>
      <c r="O145" s="50">
        <f ca="1">INDIRECT("'RUNSTATS_VMTCNTY'!M102")</f>
        <v>1175.5191890000001</v>
      </c>
      <c r="P145" s="50">
        <f ca="1">INDIRECT("'RUNSTATS_VMTCNTY'!K102")</f>
        <v>1143.544609</v>
      </c>
      <c r="Q145" s="50">
        <f ca="1">INDIRECT("'RUNSTATS_VMTCNTY'!O102")</f>
        <v>806.32742399999995</v>
      </c>
      <c r="R145" s="413">
        <f t="shared" ca="1" si="55"/>
        <v>4303.9505399999998</v>
      </c>
    </row>
    <row r="146" spans="1:22" x14ac:dyDescent="0.2">
      <c r="A146" s="124" t="str">
        <f ca="1">INDIRECT("'RUNSTATS_VMTCNTY'!B103")</f>
        <v>167CM</v>
      </c>
      <c r="B146" s="123" t="s">
        <v>85</v>
      </c>
      <c r="C146" s="411">
        <f ca="1">INDIRECT("'RUNSTATS_VMTCNTY'!E103")</f>
        <v>94.622032000000004</v>
      </c>
      <c r="D146" s="412">
        <f t="shared" ca="1" si="49"/>
        <v>338875.322537</v>
      </c>
      <c r="E146" s="411">
        <f t="shared" ca="1" si="50"/>
        <v>54.558869087926496</v>
      </c>
      <c r="F146" s="412">
        <f ca="1">INDIRECT("'RUNSTATS_VMTCNTY'!H103")</f>
        <v>88167.998890999996</v>
      </c>
      <c r="G146" s="411">
        <f t="shared" ca="1" si="51"/>
        <v>54.554157860031282</v>
      </c>
      <c r="H146" s="412">
        <f ca="1">INDIRECT("'RUNSTATS_VMTCNTY'!L103")</f>
        <v>96600.322967</v>
      </c>
      <c r="I146" s="411">
        <f t="shared" ca="1" si="52"/>
        <v>54.444375351732177</v>
      </c>
      <c r="J146" s="412">
        <f ca="1">INDIRECT("'RUNSTATS_VMTCNTY'!J103")</f>
        <v>91711.334688000003</v>
      </c>
      <c r="K146" s="411">
        <f t="shared" ca="1" si="53"/>
        <v>54.528907954685479</v>
      </c>
      <c r="L146" s="412">
        <f ca="1">INDIRECT("'RUNSTATS_VMTCNTY'!N103")</f>
        <v>62395.665991000002</v>
      </c>
      <c r="M146" s="411">
        <f t="shared" ca="1" si="54"/>
        <v>54.788179503253176</v>
      </c>
      <c r="N146" s="412">
        <f ca="1">INDIRECT("'RUNSTATS_VMTCNTY'!I103")</f>
        <v>1616.155438</v>
      </c>
      <c r="O146" s="50">
        <f ca="1">INDIRECT("'RUNSTATS_VMTCNTY'!M103")</f>
        <v>1774.2938979999999</v>
      </c>
      <c r="P146" s="50">
        <f ca="1">INDIRECT("'RUNSTATS_VMTCNTY'!K103")</f>
        <v>1681.8846759999999</v>
      </c>
      <c r="Q146" s="50">
        <f ca="1">INDIRECT("'RUNSTATS_VMTCNTY'!O103")</f>
        <v>1138.852697</v>
      </c>
      <c r="R146" s="413">
        <f t="shared" ca="1" si="55"/>
        <v>6211.1867089999996</v>
      </c>
    </row>
    <row r="147" spans="1:22" x14ac:dyDescent="0.2">
      <c r="A147" s="124" t="str">
        <f ca="1">INDIRECT("'RUNSTATS_VMTCNTY'!B104")</f>
        <v>167CR</v>
      </c>
      <c r="B147" s="123" t="s">
        <v>86</v>
      </c>
      <c r="C147" s="411">
        <f ca="1">INDIRECT("'RUNSTATS_VMTCNTY'!E104")</f>
        <v>70.449180999999996</v>
      </c>
      <c r="D147" s="412">
        <f ca="1">+F147+J147+H147+L147</f>
        <v>163866.22415699999</v>
      </c>
      <c r="E147" s="411">
        <f t="shared" ca="1" si="50"/>
        <v>52.665976574991411</v>
      </c>
      <c r="F147" s="412">
        <f ca="1">INDIRECT("'RUNSTATS_VMTCNTY'!H104")</f>
        <v>42279.573821999998</v>
      </c>
      <c r="G147" s="411">
        <f t="shared" ca="1" si="51"/>
        <v>52.620244546812515</v>
      </c>
      <c r="H147" s="412">
        <f ca="1">INDIRECT("'RUNSTATS_VMTCNTY'!L104")</f>
        <v>48918.598841999999</v>
      </c>
      <c r="I147" s="411">
        <f ca="1">IF(O147&gt;0,H147/(O147),0)</f>
        <v>52.665209877820011</v>
      </c>
      <c r="J147" s="412">
        <f ca="1">INDIRECT("'RUNSTATS_VMTCNTY'!J104")</f>
        <v>42461.128728000003</v>
      </c>
      <c r="K147" s="411">
        <f t="shared" ca="1" si="53"/>
        <v>52.625806781066188</v>
      </c>
      <c r="L147" s="412">
        <f ca="1">INDIRECT("'RUNSTATS_VMTCNTY'!N104")</f>
        <v>30206.922764999999</v>
      </c>
      <c r="M147" s="411">
        <f t="shared" ca="1" si="54"/>
        <v>52.788074575684554</v>
      </c>
      <c r="N147" s="412">
        <f ca="1">INDIRECT("'RUNSTATS_VMTCNTY'!I104")</f>
        <v>803.48493599999995</v>
      </c>
      <c r="O147" s="50">
        <f ca="1">INDIRECT("'RUNSTATS_VMTCNTY'!M104")</f>
        <v>928.85984800000006</v>
      </c>
      <c r="P147" s="50">
        <f ca="1">INDIRECT("'RUNSTATS_VMTCNTY'!K104")</f>
        <v>806.84993399999996</v>
      </c>
      <c r="Q147" s="50">
        <f ca="1">INDIRECT("'RUNSTATS_VMTCNTY'!O104")</f>
        <v>572.230054</v>
      </c>
      <c r="R147" s="413">
        <f t="shared" ca="1" si="55"/>
        <v>3111.4247719999998</v>
      </c>
    </row>
    <row r="148" spans="1:22" ht="13.5" thickBot="1" x14ac:dyDescent="0.25">
      <c r="A148" s="191"/>
      <c r="B148" s="125" t="s">
        <v>154</v>
      </c>
      <c r="C148" s="411"/>
      <c r="D148" s="412">
        <f ca="1">+F148+J148+H148+L148</f>
        <v>414515.08943400002</v>
      </c>
      <c r="E148" s="414">
        <f t="shared" ca="1" si="50"/>
        <v>30.664194545872867</v>
      </c>
      <c r="F148" s="412">
        <f ca="1">INDIRECT("'RUNSTATS_VMTCNTY'!H105")</f>
        <v>92694.114749</v>
      </c>
      <c r="G148" s="414">
        <f t="shared" ca="1" si="51"/>
        <v>31.262572316645105</v>
      </c>
      <c r="H148" s="412">
        <f ca="1">INDIRECT("'RUNSTATS_VMTCNTY'!L105")</f>
        <v>142380.50682499999</v>
      </c>
      <c r="I148" s="414">
        <f ca="1">IF(O148&gt;0,H148/(O148),0)</f>
        <v>30.042611318230861</v>
      </c>
      <c r="J148" s="412">
        <f ca="1">INDIRECT("'RUNSTATS_VMTCNTY'!J105")</f>
        <v>99757.437197000007</v>
      </c>
      <c r="K148" s="414">
        <f t="shared" ca="1" si="53"/>
        <v>31.199174033627195</v>
      </c>
      <c r="L148" s="412">
        <f ca="1">INDIRECT("'RUNSTATS_VMTCNTY'!N105")</f>
        <v>79683.030662999998</v>
      </c>
      <c r="M148" s="414">
        <f t="shared" ca="1" si="54"/>
        <v>30.458202398432583</v>
      </c>
      <c r="N148" s="412">
        <f ca="1">INDIRECT("'RUNSTATS_VMTCNTY'!I105")</f>
        <v>2965.0188029999999</v>
      </c>
      <c r="O148" s="50">
        <f ca="1">INDIRECT("'RUNSTATS_VMTCNTY'!M105")</f>
        <v>4739.2853210000003</v>
      </c>
      <c r="P148" s="50">
        <f ca="1">INDIRECT("'RUNSTATS_VMTCNTY'!K105")</f>
        <v>3197.4384030000001</v>
      </c>
      <c r="Q148" s="50">
        <f ca="1">INDIRECT("'RUNSTATS_VMTCNTY'!O105")</f>
        <v>2616.1435799999999</v>
      </c>
      <c r="R148" s="417">
        <f t="shared" ca="1" si="55"/>
        <v>13517.886107</v>
      </c>
    </row>
    <row r="149" spans="1:22" x14ac:dyDescent="0.2">
      <c r="A149" s="124" t="str">
        <f ca="1">INDIRECT("'RUNSTATS_VMTCNTY'!B93")</f>
        <v>167IU</v>
      </c>
      <c r="B149" s="126" t="s">
        <v>77</v>
      </c>
      <c r="C149" s="407">
        <f ca="1">INDIRECT("'RUNSTATS_VMTCNTY'!E93")</f>
        <v>0</v>
      </c>
      <c r="D149" s="408">
        <f t="shared" ca="1" si="49"/>
        <v>0</v>
      </c>
      <c r="E149" s="407">
        <f t="shared" ca="1" si="50"/>
        <v>0</v>
      </c>
      <c r="F149" s="408">
        <f ca="1">INDIRECT("'RUNSTATS_VMTCNTY'!H93")</f>
        <v>0</v>
      </c>
      <c r="G149" s="407">
        <f t="shared" ca="1" si="51"/>
        <v>0</v>
      </c>
      <c r="H149" s="408">
        <f ca="1">INDIRECT("'RUNSTATS_VMTCNTY'!L93")</f>
        <v>0</v>
      </c>
      <c r="I149" s="407">
        <f t="shared" ca="1" si="52"/>
        <v>0</v>
      </c>
      <c r="J149" s="408">
        <f ca="1">INDIRECT("'RUNSTATS_VMTCNTY'!J93")</f>
        <v>0</v>
      </c>
      <c r="K149" s="407">
        <f t="shared" ca="1" si="53"/>
        <v>0</v>
      </c>
      <c r="L149" s="408">
        <f ca="1">INDIRECT("'RUNSTATS_VMTCNTY'!N93")</f>
        <v>0</v>
      </c>
      <c r="M149" s="407">
        <f t="shared" ca="1" si="54"/>
        <v>0</v>
      </c>
      <c r="N149" s="408">
        <f ca="1">INDIRECT("'RUNSTATS_VMTCNTY'!I93")</f>
        <v>0</v>
      </c>
      <c r="O149" s="409">
        <f ca="1">INDIRECT("'RUNSTATS_VMTCNTY'!M93")</f>
        <v>0</v>
      </c>
      <c r="P149" s="409">
        <f ca="1">INDIRECT("'RUNSTATS_VMTCNTY'!K93")</f>
        <v>0</v>
      </c>
      <c r="Q149" s="409">
        <f ca="1">INDIRECT("'RUNSTATS_VMTCNTY'!O93")</f>
        <v>0</v>
      </c>
      <c r="R149" s="410">
        <f t="shared" ca="1" si="55"/>
        <v>0</v>
      </c>
    </row>
    <row r="150" spans="1:22" x14ac:dyDescent="0.2">
      <c r="A150" s="124" t="str">
        <f ca="1">INDIRECT("'RUNSTATS_VMTCNTY'!B94")</f>
        <v>167FU</v>
      </c>
      <c r="B150" s="123" t="s">
        <v>78</v>
      </c>
      <c r="C150" s="411">
        <f ca="1">INDIRECT("'RUNSTATS_VMTCNTY'!E94")</f>
        <v>0</v>
      </c>
      <c r="D150" s="412">
        <f t="shared" ca="1" si="49"/>
        <v>0</v>
      </c>
      <c r="E150" s="411">
        <f t="shared" ca="1" si="50"/>
        <v>0</v>
      </c>
      <c r="F150" s="412">
        <f ca="1">INDIRECT("'RUNSTATS_VMTCNTY'!H94")</f>
        <v>0</v>
      </c>
      <c r="G150" s="411">
        <f t="shared" ca="1" si="51"/>
        <v>0</v>
      </c>
      <c r="H150" s="412">
        <f ca="1">INDIRECT("'RUNSTATS_VMTCNTY'!L94")</f>
        <v>0</v>
      </c>
      <c r="I150" s="411">
        <f t="shared" ca="1" si="52"/>
        <v>0</v>
      </c>
      <c r="J150" s="412">
        <f ca="1">INDIRECT("'RUNSTATS_VMTCNTY'!J94")</f>
        <v>0</v>
      </c>
      <c r="K150" s="411">
        <f t="shared" ca="1" si="53"/>
        <v>0</v>
      </c>
      <c r="L150" s="412">
        <f ca="1">INDIRECT("'RUNSTATS_VMTCNTY'!N94")</f>
        <v>0</v>
      </c>
      <c r="M150" s="411">
        <f t="shared" ca="1" si="54"/>
        <v>0</v>
      </c>
      <c r="N150" s="412">
        <f ca="1">INDIRECT("'RUNSTATS_VMTCNTY'!I94")</f>
        <v>0</v>
      </c>
      <c r="O150" s="50">
        <f ca="1">INDIRECT("'RUNSTATS_VMTCNTY'!M94")</f>
        <v>0</v>
      </c>
      <c r="P150" s="50">
        <f ca="1">INDIRECT("'RUNSTATS_VMTCNTY'!K94")</f>
        <v>0</v>
      </c>
      <c r="Q150" s="50">
        <f ca="1">INDIRECT("'RUNSTATS_VMTCNTY'!O94")</f>
        <v>0</v>
      </c>
      <c r="R150" s="413">
        <f t="shared" ca="1" si="55"/>
        <v>0</v>
      </c>
    </row>
    <row r="151" spans="1:22" x14ac:dyDescent="0.2">
      <c r="A151" s="124" t="str">
        <f ca="1">INDIRECT("'RUNSTATS_VMTCNTY'!B95")</f>
        <v>167PU</v>
      </c>
      <c r="B151" s="123" t="s">
        <v>79</v>
      </c>
      <c r="C151" s="411">
        <f ca="1">INDIRECT("'RUNSTATS_VMTCNTY'!E95")</f>
        <v>13.843373</v>
      </c>
      <c r="D151" s="412">
        <f t="shared" ca="1" si="49"/>
        <v>135834.57777</v>
      </c>
      <c r="E151" s="411">
        <f t="shared" ca="1" si="50"/>
        <v>45.454213957794529</v>
      </c>
      <c r="F151" s="412">
        <f ca="1">INDIRECT("'RUNSTATS_VMTCNTY'!H95")</f>
        <v>31727.106948000001</v>
      </c>
      <c r="G151" s="411">
        <f t="shared" ca="1" si="51"/>
        <v>45.057064789669361</v>
      </c>
      <c r="H151" s="412">
        <f ca="1">INDIRECT("'RUNSTATS_VMTCNTY'!L95")</f>
        <v>45246.553713000001</v>
      </c>
      <c r="I151" s="411">
        <f t="shared" ca="1" si="52"/>
        <v>45.228618711307604</v>
      </c>
      <c r="J151" s="412">
        <f ca="1">INDIRECT("'RUNSTATS_VMTCNTY'!J95")</f>
        <v>32874.774991999999</v>
      </c>
      <c r="K151" s="411">
        <f t="shared" ca="1" si="53"/>
        <v>45.238514654795466</v>
      </c>
      <c r="L151" s="412">
        <f ca="1">INDIRECT("'RUNSTATS_VMTCNTY'!N95")</f>
        <v>25986.142116999999</v>
      </c>
      <c r="M151" s="411">
        <f t="shared" ca="1" si="54"/>
        <v>46.642596154776392</v>
      </c>
      <c r="N151" s="412">
        <f ca="1">INDIRECT("'RUNSTATS_VMTCNTY'!I95")</f>
        <v>704.15387899999996</v>
      </c>
      <c r="O151" s="50">
        <f ca="1">INDIRECT("'RUNSTATS_VMTCNTY'!M95")</f>
        <v>1000.396541</v>
      </c>
      <c r="P151" s="50">
        <f ca="1">INDIRECT("'RUNSTATS_VMTCNTY'!K95")</f>
        <v>726.69881499999997</v>
      </c>
      <c r="Q151" s="50">
        <f ca="1">INDIRECT("'RUNSTATS_VMTCNTY'!O95")</f>
        <v>557.13327000000004</v>
      </c>
      <c r="R151" s="413">
        <f t="shared" ca="1" si="55"/>
        <v>2988.3825050000005</v>
      </c>
    </row>
    <row r="152" spans="1:22" x14ac:dyDescent="0.2">
      <c r="A152" s="124" t="str">
        <f ca="1">INDIRECT("'RUNSTATS_VMTCNTY'!B96")</f>
        <v>167MU</v>
      </c>
      <c r="B152" s="123" t="s">
        <v>80</v>
      </c>
      <c r="C152" s="411">
        <f ca="1">INDIRECT("'RUNSTATS_VMTCNTY'!E96")</f>
        <v>15.361648000000001</v>
      </c>
      <c r="D152" s="412">
        <f t="shared" ca="1" si="49"/>
        <v>85817.838026999991</v>
      </c>
      <c r="E152" s="411">
        <f t="shared" ca="1" si="50"/>
        <v>38.978131902295452</v>
      </c>
      <c r="F152" s="412">
        <f ca="1">INDIRECT("'RUNSTATS_VMTCNTY'!H96")</f>
        <v>20210.291694</v>
      </c>
      <c r="G152" s="411">
        <f t="shared" ca="1" si="51"/>
        <v>38.899816832818388</v>
      </c>
      <c r="H152" s="412">
        <f ca="1">INDIRECT("'RUNSTATS_VMTCNTY'!L96")</f>
        <v>28242.251549000001</v>
      </c>
      <c r="I152" s="411">
        <f t="shared" ca="1" si="52"/>
        <v>38.99668171461412</v>
      </c>
      <c r="J152" s="412">
        <f ca="1">INDIRECT("'RUNSTATS_VMTCNTY'!J96")</f>
        <v>20738.611261999999</v>
      </c>
      <c r="K152" s="411">
        <f t="shared" ca="1" si="53"/>
        <v>38.565080722453779</v>
      </c>
      <c r="L152" s="412">
        <f ca="1">INDIRECT("'RUNSTATS_VMTCNTY'!N96")</f>
        <v>16626.683521999999</v>
      </c>
      <c r="M152" s="411">
        <f t="shared" ca="1" si="54"/>
        <v>39.571646567618636</v>
      </c>
      <c r="N152" s="412">
        <f ca="1">INDIRECT("'RUNSTATS_VMTCNTY'!I96")</f>
        <v>519.54722000000004</v>
      </c>
      <c r="O152" s="50">
        <f ca="1">INDIRECT("'RUNSTATS_VMTCNTY'!M96")</f>
        <v>724.22191599999996</v>
      </c>
      <c r="P152" s="50">
        <f ca="1">INDIRECT("'RUNSTATS_VMTCNTY'!K96")</f>
        <v>537.75620000000004</v>
      </c>
      <c r="Q152" s="50">
        <f ca="1">INDIRECT("'RUNSTATS_VMTCNTY'!O96")</f>
        <v>420.166583</v>
      </c>
      <c r="R152" s="413">
        <f t="shared" ca="1" si="55"/>
        <v>2201.6919189999999</v>
      </c>
    </row>
    <row r="153" spans="1:22" x14ac:dyDescent="0.2">
      <c r="A153" s="124" t="str">
        <f ca="1">INDIRECT("'RUNSTATS_VMTCNTY'!B97")</f>
        <v>167CU</v>
      </c>
      <c r="B153" s="123" t="s">
        <v>81</v>
      </c>
      <c r="C153" s="411">
        <f ca="1">INDIRECT("'RUNSTATS_VMTCNTY'!E97")</f>
        <v>19.114687</v>
      </c>
      <c r="D153" s="412">
        <f t="shared" ca="1" si="49"/>
        <v>60245.785153999997</v>
      </c>
      <c r="E153" s="411">
        <f t="shared" ca="1" si="50"/>
        <v>39.081919400255281</v>
      </c>
      <c r="F153" s="412">
        <f ca="1">INDIRECT("'RUNSTATS_VMTCNTY'!H97")</f>
        <v>13520.690608999999</v>
      </c>
      <c r="G153" s="411">
        <f t="shared" ca="1" si="51"/>
        <v>39.503554298296436</v>
      </c>
      <c r="H153" s="412">
        <f ca="1">INDIRECT("'RUNSTATS_VMTCNTY'!L97")</f>
        <v>20700.723457</v>
      </c>
      <c r="I153" s="411">
        <f t="shared" ca="1" si="52"/>
        <v>38.536905973215148</v>
      </c>
      <c r="J153" s="412">
        <f ca="1">INDIRECT("'RUNSTATS_VMTCNTY'!J97")</f>
        <v>14451.292289999999</v>
      </c>
      <c r="K153" s="411">
        <f t="shared" ca="1" si="53"/>
        <v>39.247705042908976</v>
      </c>
      <c r="L153" s="412">
        <f ca="1">INDIRECT("'RUNSTATS_VMTCNTY'!N97")</f>
        <v>11573.078798</v>
      </c>
      <c r="M153" s="411">
        <f t="shared" ca="1" si="54"/>
        <v>39.379341025156599</v>
      </c>
      <c r="N153" s="412">
        <f ca="1">INDIRECT("'RUNSTATS_VMTCNTY'!I97")</f>
        <v>342.26516700000002</v>
      </c>
      <c r="O153" s="50">
        <f ca="1">INDIRECT("'RUNSTATS_VMTCNTY'!M97")</f>
        <v>537.166203</v>
      </c>
      <c r="P153" s="50">
        <f ca="1">INDIRECT("'RUNSTATS_VMTCNTY'!K97")</f>
        <v>368.20731999999998</v>
      </c>
      <c r="Q153" s="50">
        <f ca="1">INDIRECT("'RUNSTATS_VMTCNTY'!O97")</f>
        <v>293.88706100000002</v>
      </c>
      <c r="R153" s="413">
        <f t="shared" ca="1" si="55"/>
        <v>1541.5257510000001</v>
      </c>
    </row>
    <row r="154" spans="1:22" x14ac:dyDescent="0.2">
      <c r="A154" s="191"/>
      <c r="B154" s="127" t="s">
        <v>155</v>
      </c>
      <c r="C154" s="419"/>
      <c r="D154" s="412">
        <f ca="1">+F154+J154+H154+L154</f>
        <v>110696.18299600002</v>
      </c>
      <c r="E154" s="419">
        <f t="shared" ca="1" si="50"/>
        <v>24.228114617416814</v>
      </c>
      <c r="F154" s="412">
        <f ca="1">INDIRECT("'RUNSTATS_VMTCNTY'!H98")</f>
        <v>22513.346269000001</v>
      </c>
      <c r="G154" s="419">
        <f t="shared" ca="1" si="51"/>
        <v>24.345431556818696</v>
      </c>
      <c r="H154" s="412">
        <f ca="1">INDIRECT("'RUNSTATS_VMTCNTY'!L98")</f>
        <v>42274.812884999999</v>
      </c>
      <c r="I154" s="419">
        <f t="shared" ca="1" si="52"/>
        <v>24.166240385733111</v>
      </c>
      <c r="J154" s="412">
        <f ca="1">INDIRECT("'RUNSTATS_VMTCNTY'!J98")</f>
        <v>24760.680454000001</v>
      </c>
      <c r="K154" s="419">
        <f t="shared" ca="1" si="53"/>
        <v>24.297811637402635</v>
      </c>
      <c r="L154" s="412">
        <f ca="1">INDIRECT("'RUNSTATS_VMTCNTY'!N98")</f>
        <v>21147.343388000001</v>
      </c>
      <c r="M154" s="419">
        <f t="shared" ca="1" si="54"/>
        <v>24.146731087078823</v>
      </c>
      <c r="N154" s="412">
        <f ca="1">INDIRECT("'RUNSTATS_VMTCNTY'!I98")</f>
        <v>924.74623899999995</v>
      </c>
      <c r="O154" s="50">
        <f ca="1">INDIRECT("'RUNSTATS_VMTCNTY'!M98")</f>
        <v>1749.3334589999999</v>
      </c>
      <c r="P154" s="50">
        <f ca="1">INDIRECT("'RUNSTATS_VMTCNTY'!K98")</f>
        <v>1019.049815</v>
      </c>
      <c r="Q154" s="50">
        <f ca="1">INDIRECT("'RUNSTATS_VMTCNTY'!O98")</f>
        <v>875.78493800000001</v>
      </c>
      <c r="R154" s="413">
        <f ca="1">+N154+O154+P154+Q154</f>
        <v>4568.9144509999996</v>
      </c>
    </row>
    <row r="155" spans="1:22" ht="13.5" thickBot="1" x14ac:dyDescent="0.25">
      <c r="A155" s="124" t="str">
        <f ca="1">INDIRECT("'RUNSTATS_VMTCNTY'!B99")</f>
        <v>167HO</v>
      </c>
      <c r="B155" s="123" t="s">
        <v>21</v>
      </c>
      <c r="C155" s="411">
        <f ca="1">INDIRECT("'RUNSTATS_VMTCNTY'!E99")</f>
        <v>0</v>
      </c>
      <c r="D155" s="420">
        <f t="shared" ca="1" si="49"/>
        <v>0</v>
      </c>
      <c r="E155" s="421">
        <f t="shared" ca="1" si="50"/>
        <v>0</v>
      </c>
      <c r="F155" s="420">
        <f ca="1">INDIRECT("'RUNSTATS_VMTCNTY'!H99")</f>
        <v>0</v>
      </c>
      <c r="G155" s="421">
        <f t="shared" ca="1" si="51"/>
        <v>0</v>
      </c>
      <c r="H155" s="420">
        <f ca="1">INDIRECT("'RUNSTATS_VMTCNTY'!L99")</f>
        <v>0</v>
      </c>
      <c r="I155" s="421">
        <f t="shared" ca="1" si="52"/>
        <v>0</v>
      </c>
      <c r="J155" s="420">
        <f ca="1">INDIRECT("'RUNSTATS_VMTCNTY'!J99")</f>
        <v>0</v>
      </c>
      <c r="K155" s="421">
        <f t="shared" ca="1" si="53"/>
        <v>0</v>
      </c>
      <c r="L155" s="420">
        <f ca="1">INDIRECT("'RUNSTATS_VMTCNTY'!N99")</f>
        <v>0</v>
      </c>
      <c r="M155" s="421">
        <f t="shared" ca="1" si="54"/>
        <v>0</v>
      </c>
      <c r="N155" s="423">
        <f ca="1">INDIRECT("'RUNSTATS_VMTCNTY'!I99")</f>
        <v>0</v>
      </c>
      <c r="O155" s="424">
        <f ca="1">INDIRECT("'RUNSTATS_VMTCNTY'!M99")</f>
        <v>0</v>
      </c>
      <c r="P155" s="424">
        <f ca="1">INDIRECT("'RUNSTATS_VMTCNTY'!K99")</f>
        <v>0</v>
      </c>
      <c r="Q155" s="424">
        <f ca="1">INDIRECT("'RUNSTATS_VMTCNTY'!O99")</f>
        <v>0</v>
      </c>
      <c r="R155" s="425">
        <f t="shared" ca="1" si="55"/>
        <v>0</v>
      </c>
    </row>
    <row r="156" spans="1:22" x14ac:dyDescent="0.2">
      <c r="A156" s="191"/>
      <c r="B156" s="126" t="s">
        <v>41</v>
      </c>
      <c r="C156" s="407">
        <f ca="1">SUM(C143:C148)</f>
        <v>214.14212400000002</v>
      </c>
      <c r="D156" s="408">
        <f ca="1">SUM(D143:D148)</f>
        <v>1312765.5613480001</v>
      </c>
      <c r="E156" s="407">
        <f t="shared" ca="1" si="50"/>
        <v>43.467496725614495</v>
      </c>
      <c r="F156" s="408">
        <f ca="1">SUM(F143:F148)</f>
        <v>327613.32732500002</v>
      </c>
      <c r="G156" s="407">
        <f t="shared" ca="1" si="51"/>
        <v>44.650217761695075</v>
      </c>
      <c r="H156" s="408">
        <f ca="1">SUM(H143:H148)</f>
        <v>403911.89776199998</v>
      </c>
      <c r="I156" s="407">
        <f t="shared" ca="1" si="52"/>
        <v>42.107656864290014</v>
      </c>
      <c r="J156" s="408">
        <f ca="1">SUM(J143:J148)</f>
        <v>334245.65128600004</v>
      </c>
      <c r="K156" s="407">
        <f t="shared" ca="1" si="53"/>
        <v>44.213397901267108</v>
      </c>
      <c r="L156" s="408">
        <f ca="1">SUM(L143:L148)</f>
        <v>246994.68497499998</v>
      </c>
      <c r="M156" s="407">
        <f t="shared" ca="1" si="54"/>
        <v>43.24464708240118</v>
      </c>
      <c r="N156" s="408">
        <f ca="1">SUM(N143:N148)</f>
        <v>7337.3287689999997</v>
      </c>
      <c r="O156" s="409">
        <f ca="1">SUM(O143:O148)</f>
        <v>9592.3622409999989</v>
      </c>
      <c r="P156" s="409">
        <f ca="1">SUM(P143:P148)</f>
        <v>7559.8272729999999</v>
      </c>
      <c r="Q156" s="409">
        <f ca="1">SUM(Q143:Q148)</f>
        <v>5711.5666710000005</v>
      </c>
      <c r="R156" s="410">
        <f ca="1">SUM(R143:R148)</f>
        <v>30201.084953999998</v>
      </c>
    </row>
    <row r="157" spans="1:22" ht="13.5" thickBot="1" x14ac:dyDescent="0.25">
      <c r="A157" s="191"/>
      <c r="B157" s="125" t="s">
        <v>40</v>
      </c>
      <c r="C157" s="414">
        <f ca="1">SUM(C149:C155)</f>
        <v>48.319708000000006</v>
      </c>
      <c r="D157" s="415">
        <f ca="1">SUM(D149:D155)</f>
        <v>392594.38394700002</v>
      </c>
      <c r="E157" s="414">
        <f t="shared" ca="1" si="50"/>
        <v>34.741283644173748</v>
      </c>
      <c r="F157" s="415">
        <f ca="1">SUM(F149:F155)</f>
        <v>87971.435519999999</v>
      </c>
      <c r="G157" s="414">
        <f t="shared" ca="1" si="51"/>
        <v>35.319787146610082</v>
      </c>
      <c r="H157" s="415">
        <f ca="1">SUM(H149:H155)</f>
        <v>136464.34160400002</v>
      </c>
      <c r="I157" s="414">
        <f t="shared" ca="1" si="52"/>
        <v>34.021521569656876</v>
      </c>
      <c r="J157" s="415">
        <f ca="1">SUM(J149:J155)</f>
        <v>92825.358997999996</v>
      </c>
      <c r="K157" s="414">
        <f t="shared" ca="1" si="53"/>
        <v>35.00582029538915</v>
      </c>
      <c r="L157" s="415">
        <f ca="1">SUM(L149:L155)</f>
        <v>75333.247824999999</v>
      </c>
      <c r="M157" s="414">
        <f t="shared" ca="1" si="54"/>
        <v>35.088139490428688</v>
      </c>
      <c r="N157" s="415">
        <f ca="1">SUM(N149:N155)</f>
        <v>2490.712505</v>
      </c>
      <c r="O157" s="416">
        <f ca="1">SUM(O149:O155)</f>
        <v>4011.1181190000002</v>
      </c>
      <c r="P157" s="416">
        <f ca="1">SUM(P149:P155)</f>
        <v>2651.7121499999998</v>
      </c>
      <c r="Q157" s="416">
        <f ca="1">SUM(Q149:Q155)</f>
        <v>2146.9718519999997</v>
      </c>
      <c r="R157" s="417">
        <f ca="1">SUM(R149:R155)</f>
        <v>11300.514626</v>
      </c>
    </row>
    <row r="158" spans="1:22" ht="15.75" thickBot="1" x14ac:dyDescent="0.3">
      <c r="A158" s="191"/>
      <c r="B158" s="128" t="s">
        <v>42</v>
      </c>
      <c r="C158" s="426">
        <f ca="1">+C157+C156</f>
        <v>262.46183200000002</v>
      </c>
      <c r="D158" s="427">
        <f ca="1">+D157+D156</f>
        <v>1705359.945295</v>
      </c>
      <c r="E158" s="426">
        <f t="shared" ca="1" si="50"/>
        <v>41.091426898081025</v>
      </c>
      <c r="F158" s="427">
        <f ca="1">+F157+F156</f>
        <v>415584.76284500002</v>
      </c>
      <c r="G158" s="426">
        <f t="shared" ca="1" si="51"/>
        <v>42.28561432117975</v>
      </c>
      <c r="H158" s="427">
        <f ca="1">+H157+H156</f>
        <v>540376.23936600005</v>
      </c>
      <c r="I158" s="426">
        <f t="shared" ca="1" si="52"/>
        <v>39.723381448392821</v>
      </c>
      <c r="J158" s="427">
        <f ca="1">+J157+J156</f>
        <v>427071.01028400002</v>
      </c>
      <c r="K158" s="426">
        <f t="shared" ca="1" si="53"/>
        <v>41.822392549558685</v>
      </c>
      <c r="L158" s="427">
        <f ca="1">+L157+L156</f>
        <v>322327.93279999995</v>
      </c>
      <c r="M158" s="426">
        <f t="shared" ca="1" si="54"/>
        <v>41.016269355507482</v>
      </c>
      <c r="N158" s="298">
        <f ca="1">+N157+N156</f>
        <v>9828.0412739999992</v>
      </c>
      <c r="O158" s="298">
        <f ca="1">+O157+O156</f>
        <v>13603.48036</v>
      </c>
      <c r="P158" s="298">
        <f ca="1">+P157+P156</f>
        <v>10211.539423</v>
      </c>
      <c r="Q158" s="298">
        <f ca="1">+Q157+Q156</f>
        <v>7858.5385230000002</v>
      </c>
      <c r="R158" s="428">
        <f ca="1">+R157+R156</f>
        <v>41501.599579999995</v>
      </c>
      <c r="U158" s="498">
        <v>1468331.4305088499</v>
      </c>
      <c r="V158" s="499">
        <f ca="1">(D158-U158)/U158</f>
        <v>0.16142712051325353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str">
        <f ca="1">INDIRECT("'RUNSTATS_VMTCNTY'!B113")</f>
        <v>179IR</v>
      </c>
      <c r="B163" s="122" t="s">
        <v>82</v>
      </c>
      <c r="C163" s="405">
        <f ca="1">INDIRECT("'RUNSTATS_VMTCNTY'!E113")</f>
        <v>0</v>
      </c>
      <c r="D163" s="406">
        <f t="shared" ref="D163:D175" ca="1" si="56">+F163+J163+H163+L163</f>
        <v>0</v>
      </c>
      <c r="E163" s="407">
        <f t="shared" ref="E163:E178" ca="1" si="57">IF(R163&gt;0,D163/(R163),0)</f>
        <v>0</v>
      </c>
      <c r="F163" s="406">
        <f ca="1">INDIRECT("'RUNSTATS_VMTCNTY'!H113")</f>
        <v>0</v>
      </c>
      <c r="G163" s="407">
        <f t="shared" ref="G163:G178" ca="1" si="58">IF(N163&gt;0,F163/(N163),0)</f>
        <v>0</v>
      </c>
      <c r="H163" s="406">
        <f ca="1">INDIRECT("'RUNSTATS_VMTCNTY'!L113")</f>
        <v>0</v>
      </c>
      <c r="I163" s="407">
        <f t="shared" ref="I163:I178" ca="1" si="59">IF(O163&gt;0,H163/(O163),0)</f>
        <v>0</v>
      </c>
      <c r="J163" s="406">
        <f ca="1">INDIRECT("'RUNSTATS_VMTCNTY'!J113")</f>
        <v>0</v>
      </c>
      <c r="K163" s="407">
        <f t="shared" ref="K163:K178" ca="1" si="60">IF(P163&gt;0,J163/(P163),0)</f>
        <v>0</v>
      </c>
      <c r="L163" s="406">
        <f ca="1">INDIRECT("'RUNSTATS_VMTCNTY'!N113")</f>
        <v>0</v>
      </c>
      <c r="M163" s="407">
        <f t="shared" ref="M163:M178" ca="1" si="61">IF(Q163&gt;0,L163/(Q163),0)</f>
        <v>0</v>
      </c>
      <c r="N163" s="408">
        <f ca="1">INDIRECT("'RUNSTATS_VMTCNTY'!I113")</f>
        <v>0</v>
      </c>
      <c r="O163" s="409">
        <f ca="1">INDIRECT("'RUNSTATS_VMTCNTY'!M113")</f>
        <v>0</v>
      </c>
      <c r="P163" s="409">
        <f ca="1">INDIRECT("'RUNSTATS_VMTCNTY'!K113")</f>
        <v>0</v>
      </c>
      <c r="Q163" s="409">
        <f ca="1">INDIRECT("'RUNSTATS_VMTCNTY'!O113")</f>
        <v>0</v>
      </c>
      <c r="R163" s="410">
        <f t="shared" ref="R163:R175" ca="1" si="62">+N163+O163+P163+Q163</f>
        <v>0</v>
      </c>
    </row>
    <row r="164" spans="1:20" x14ac:dyDescent="0.2">
      <c r="A164" s="124" t="str">
        <f ca="1">INDIRECT("'RUNSTATS_VMTCNTY'!B114")</f>
        <v>179PR</v>
      </c>
      <c r="B164" s="123" t="s">
        <v>83</v>
      </c>
      <c r="C164" s="411">
        <f ca="1">INDIRECT("'RUNSTATS_VMTCNTY'!E114")</f>
        <v>37.185051000000001</v>
      </c>
      <c r="D164" s="412">
        <f t="shared" ca="1" si="56"/>
        <v>493677.71146800002</v>
      </c>
      <c r="E164" s="411">
        <f t="shared" ca="1" si="57"/>
        <v>60.414704680981217</v>
      </c>
      <c r="F164" s="412">
        <f ca="1">INDIRECT("'RUNSTATS_VMTCNTY'!H114")</f>
        <v>135041.39831300001</v>
      </c>
      <c r="G164" s="411">
        <f t="shared" ca="1" si="58"/>
        <v>60.480395037099505</v>
      </c>
      <c r="H164" s="412">
        <f ca="1">INDIRECT("'RUNSTATS_VMTCNTY'!L114")</f>
        <v>152296.01698799999</v>
      </c>
      <c r="I164" s="411">
        <f t="shared" ca="1" si="59"/>
        <v>60.327579810369457</v>
      </c>
      <c r="J164" s="412">
        <f ca="1">INDIRECT("'RUNSTATS_VMTCNTY'!J114")</f>
        <v>115912.82618800001</v>
      </c>
      <c r="K164" s="411">
        <f t="shared" ca="1" si="60"/>
        <v>60.494527067382869</v>
      </c>
      <c r="L164" s="412">
        <f ca="1">INDIRECT("'RUNSTATS_VMTCNTY'!N114")</f>
        <v>90427.469979000001</v>
      </c>
      <c r="M164" s="411">
        <f t="shared" ca="1" si="61"/>
        <v>60.361520164172759</v>
      </c>
      <c r="N164" s="412">
        <f ca="1">INDIRECT("'RUNSTATS_VMTCNTY'!I114")</f>
        <v>2232.8127690000001</v>
      </c>
      <c r="O164" s="50">
        <f ca="1">INDIRECT("'RUNSTATS_VMTCNTY'!M114")</f>
        <v>2524.4841160000001</v>
      </c>
      <c r="P164" s="50">
        <f ca="1">INDIRECT("'RUNSTATS_VMTCNTY'!K114")</f>
        <v>1916.0878150000001</v>
      </c>
      <c r="Q164" s="50">
        <f ca="1">INDIRECT("'RUNSTATS_VMTCNTY'!O114")</f>
        <v>1498.0979560000001</v>
      </c>
      <c r="R164" s="413">
        <f t="shared" ca="1" si="62"/>
        <v>8171.4826560000001</v>
      </c>
    </row>
    <row r="165" spans="1:20" x14ac:dyDescent="0.2">
      <c r="A165" s="124" t="str">
        <f ca="1">INDIRECT("'RUNSTATS_VMTCNTY'!B115")</f>
        <v>179MR</v>
      </c>
      <c r="B165" s="123" t="s">
        <v>84</v>
      </c>
      <c r="C165" s="411">
        <f ca="1">INDIRECT("'RUNSTATS_VMTCNTY'!E115")</f>
        <v>13.373138000000001</v>
      </c>
      <c r="D165" s="412">
        <f t="shared" ca="1" si="56"/>
        <v>79900.307690999995</v>
      </c>
      <c r="E165" s="411">
        <f t="shared" ca="1" si="57"/>
        <v>44.124837336194574</v>
      </c>
      <c r="F165" s="412">
        <f ca="1">INDIRECT("'RUNSTATS_VMTCNTY'!H115")</f>
        <v>20370.919332000001</v>
      </c>
      <c r="G165" s="411">
        <f t="shared" ca="1" si="58"/>
        <v>42.409962086455486</v>
      </c>
      <c r="H165" s="412">
        <f ca="1">INDIRECT("'RUNSTATS_VMTCNTY'!L115")</f>
        <v>20132.646848</v>
      </c>
      <c r="I165" s="411">
        <f t="shared" ca="1" si="59"/>
        <v>47.116597149100762</v>
      </c>
      <c r="J165" s="412">
        <f ca="1">INDIRECT("'RUNSTATS_VMTCNTY'!J115")</f>
        <v>26997.773840999998</v>
      </c>
      <c r="K165" s="411">
        <f t="shared" ca="1" si="60"/>
        <v>40.945980371565909</v>
      </c>
      <c r="L165" s="412">
        <f ca="1">INDIRECT("'RUNSTATS_VMTCNTY'!N115")</f>
        <v>12398.96767</v>
      </c>
      <c r="M165" s="411">
        <f t="shared" ca="1" si="61"/>
        <v>50.857129943747161</v>
      </c>
      <c r="N165" s="412">
        <f ca="1">INDIRECT("'RUNSTATS_VMTCNTY'!I115")</f>
        <v>480.33335399999999</v>
      </c>
      <c r="O165" s="50">
        <f ca="1">INDIRECT("'RUNSTATS_VMTCNTY'!M115")</f>
        <v>427.29416099999997</v>
      </c>
      <c r="P165" s="50">
        <f ca="1">INDIRECT("'RUNSTATS_VMTCNTY'!K115")</f>
        <v>659.35101799999995</v>
      </c>
      <c r="Q165" s="50">
        <f ca="1">INDIRECT("'RUNSTATS_VMTCNTY'!O115")</f>
        <v>243.79998800000001</v>
      </c>
      <c r="R165" s="413">
        <f t="shared" ca="1" si="62"/>
        <v>1810.778521</v>
      </c>
    </row>
    <row r="166" spans="1:20" x14ac:dyDescent="0.2">
      <c r="A166" s="124" t="str">
        <f ca="1">INDIRECT("'RUNSTATS_VMTCNTY'!B116")</f>
        <v>179CM</v>
      </c>
      <c r="B166" s="123" t="s">
        <v>85</v>
      </c>
      <c r="C166" s="411">
        <f ca="1">INDIRECT("'RUNSTATS_VMTCNTY'!E116")</f>
        <v>181.884567</v>
      </c>
      <c r="D166" s="412">
        <f t="shared" ca="1" si="56"/>
        <v>1014307.3182320001</v>
      </c>
      <c r="E166" s="411">
        <f t="shared" ca="1" si="57"/>
        <v>45.911376647298184</v>
      </c>
      <c r="F166" s="412">
        <f ca="1">INDIRECT("'RUNSTATS_VMTCNTY'!H116")</f>
        <v>250772.718272</v>
      </c>
      <c r="G166" s="411">
        <f t="shared" ca="1" si="58"/>
        <v>45.315900167405538</v>
      </c>
      <c r="H166" s="412">
        <f ca="1">INDIRECT("'RUNSTATS_VMTCNTY'!L116")</f>
        <v>311567.83902999997</v>
      </c>
      <c r="I166" s="411">
        <f t="shared" ca="1" si="59"/>
        <v>46.339470805528144</v>
      </c>
      <c r="J166" s="412">
        <f ca="1">INDIRECT("'RUNSTATS_VMTCNTY'!J116")</f>
        <v>261639.48575600001</v>
      </c>
      <c r="K166" s="411">
        <f t="shared" ca="1" si="60"/>
        <v>43.120533428600922</v>
      </c>
      <c r="L166" s="412">
        <f ca="1">INDIRECT("'RUNSTATS_VMTCNTY'!N116")</f>
        <v>190327.27517400001</v>
      </c>
      <c r="M166" s="411">
        <f t="shared" ca="1" si="61"/>
        <v>50.516613266695011</v>
      </c>
      <c r="N166" s="412">
        <f ca="1">INDIRECT("'RUNSTATS_VMTCNTY'!I116")</f>
        <v>5533.8792199999998</v>
      </c>
      <c r="O166" s="50">
        <f ca="1">INDIRECT("'RUNSTATS_VMTCNTY'!M116")</f>
        <v>6723.595104</v>
      </c>
      <c r="P166" s="50">
        <f ca="1">INDIRECT("'RUNSTATS_VMTCNTY'!K116")</f>
        <v>6067.6310089999997</v>
      </c>
      <c r="Q166" s="50">
        <f ca="1">INDIRECT("'RUNSTATS_VMTCNTY'!O116")</f>
        <v>3767.6174799999999</v>
      </c>
      <c r="R166" s="413">
        <f t="shared" ca="1" si="62"/>
        <v>22092.722813</v>
      </c>
    </row>
    <row r="167" spans="1:20" x14ac:dyDescent="0.2">
      <c r="A167" s="124" t="str">
        <f ca="1">INDIRECT("'RUNSTATS_VMTCNTY'!B117")</f>
        <v>179CR</v>
      </c>
      <c r="B167" s="123" t="s">
        <v>86</v>
      </c>
      <c r="C167" s="411">
        <f ca="1">INDIRECT("'RUNSTATS_VMTCNTY'!E117")</f>
        <v>114.289253</v>
      </c>
      <c r="D167" s="412">
        <f t="shared" ca="1" si="56"/>
        <v>334578.93743799999</v>
      </c>
      <c r="E167" s="411">
        <f t="shared" ca="1" si="57"/>
        <v>41.526794097558501</v>
      </c>
      <c r="F167" s="412">
        <f ca="1">INDIRECT("'RUNSTATS_VMTCNTY'!H117")</f>
        <v>80558.639844000005</v>
      </c>
      <c r="G167" s="411">
        <f t="shared" ca="1" si="58"/>
        <v>40.801140973537294</v>
      </c>
      <c r="H167" s="412">
        <f ca="1">INDIRECT("'RUNSTATS_VMTCNTY'!L117")</f>
        <v>107731.247749</v>
      </c>
      <c r="I167" s="411">
        <f t="shared" ca="1" si="59"/>
        <v>42.195611114587862</v>
      </c>
      <c r="J167" s="412">
        <f ca="1">INDIRECT("'RUNSTATS_VMTCNTY'!J117")</f>
        <v>85389.55833</v>
      </c>
      <c r="K167" s="411">
        <f t="shared" ca="1" si="60"/>
        <v>38.275152372829496</v>
      </c>
      <c r="L167" s="412">
        <f ca="1">INDIRECT("'RUNSTATS_VMTCNTY'!N117")</f>
        <v>60899.491515000002</v>
      </c>
      <c r="M167" s="411">
        <f t="shared" ca="1" si="61"/>
        <v>46.901991300430495</v>
      </c>
      <c r="N167" s="412">
        <f ca="1">INDIRECT("'RUNSTATS_VMTCNTY'!I117")</f>
        <v>1974.4212520000001</v>
      </c>
      <c r="O167" s="50">
        <f ca="1">INDIRECT("'RUNSTATS_VMTCNTY'!M117")</f>
        <v>2553.1387009999999</v>
      </c>
      <c r="P167" s="50">
        <f ca="1">INDIRECT("'RUNSTATS_VMTCNTY'!K117")</f>
        <v>2230.9397359999998</v>
      </c>
      <c r="Q167" s="50">
        <f ca="1">INDIRECT("'RUNSTATS_VMTCNTY'!O117")</f>
        <v>1298.441491</v>
      </c>
      <c r="R167" s="413">
        <f t="shared" ca="1" si="62"/>
        <v>8056.9411799999998</v>
      </c>
    </row>
    <row r="168" spans="1:20" ht="13.5" thickBot="1" x14ac:dyDescent="0.25">
      <c r="A168" s="191"/>
      <c r="B168" s="125" t="s">
        <v>154</v>
      </c>
      <c r="C168" s="411"/>
      <c r="D168" s="412">
        <f ca="1">+F168+J168+H168+L168</f>
        <v>1301579.701784</v>
      </c>
      <c r="E168" s="414">
        <f t="shared" ca="1" si="57"/>
        <v>31.505562157169607</v>
      </c>
      <c r="F168" s="412">
        <f ca="1">INDIRECT("'RUNSTATS_VMTCNTY'!H118")</f>
        <v>296744.66665999999</v>
      </c>
      <c r="G168" s="414">
        <f t="shared" ca="1" si="58"/>
        <v>31.771384097476357</v>
      </c>
      <c r="H168" s="412">
        <f ca="1">INDIRECT("'RUNSTATS_VMTCNTY'!L118")</f>
        <v>442380.18591499998</v>
      </c>
      <c r="I168" s="414">
        <f t="shared" ca="1" si="59"/>
        <v>31.174835635485582</v>
      </c>
      <c r="J168" s="412">
        <f ca="1">INDIRECT("'RUNSTATS_VMTCNTY'!J118")</f>
        <v>325964.23288000003</v>
      </c>
      <c r="K168" s="414">
        <f t="shared" ca="1" si="60"/>
        <v>30.918444262539861</v>
      </c>
      <c r="L168" s="412">
        <f ca="1">INDIRECT("'RUNSTATS_VMTCNTY'!N118")</f>
        <v>236490.61632900001</v>
      </c>
      <c r="M168" s="414">
        <f t="shared" ca="1" si="61"/>
        <v>32.665853128539418</v>
      </c>
      <c r="N168" s="412">
        <f ca="1">INDIRECT("'RUNSTATS_VMTCNTY'!I118")</f>
        <v>9339.9980859999996</v>
      </c>
      <c r="O168" s="50">
        <f ca="1">INDIRECT("'RUNSTATS_VMTCNTY'!M118")</f>
        <v>14190.297299</v>
      </c>
      <c r="P168" s="50">
        <f ca="1">INDIRECT("'RUNSTATS_VMTCNTY'!K118")</f>
        <v>10542.711337999999</v>
      </c>
      <c r="Q168" s="50">
        <f ca="1">INDIRECT("'RUNSTATS_VMTCNTY'!O118")</f>
        <v>7239.6889620000002</v>
      </c>
      <c r="R168" s="417">
        <f t="shared" ca="1" si="62"/>
        <v>41312.695684999999</v>
      </c>
    </row>
    <row r="169" spans="1:20" x14ac:dyDescent="0.2">
      <c r="A169" s="124" t="str">
        <f ca="1">INDIRECT("'RUNSTATS_VMTCNTY'!B106")</f>
        <v>179IU</v>
      </c>
      <c r="B169" s="126" t="s">
        <v>77</v>
      </c>
      <c r="C169" s="407">
        <f ca="1">INDIRECT("'RUNSTATS_VMTCNTY'!E106")</f>
        <v>0</v>
      </c>
      <c r="D169" s="408">
        <f t="shared" ca="1" si="56"/>
        <v>0</v>
      </c>
      <c r="E169" s="407">
        <f t="shared" ca="1" si="57"/>
        <v>0</v>
      </c>
      <c r="F169" s="408">
        <f ca="1">INDIRECT("'RUNSTATS_VMTCNTY'!H106")</f>
        <v>0</v>
      </c>
      <c r="G169" s="407">
        <f t="shared" ca="1" si="58"/>
        <v>0</v>
      </c>
      <c r="H169" s="408">
        <f ca="1">INDIRECT("'RUNSTATS_VMTCNTY'!L106")</f>
        <v>0</v>
      </c>
      <c r="I169" s="407">
        <f t="shared" ca="1" si="59"/>
        <v>0</v>
      </c>
      <c r="J169" s="408">
        <f ca="1">INDIRECT("'RUNSTATS_VMTCNTY'!J106")</f>
        <v>0</v>
      </c>
      <c r="K169" s="407">
        <f t="shared" ca="1" si="60"/>
        <v>0</v>
      </c>
      <c r="L169" s="408">
        <f ca="1">INDIRECT("'RUNSTATS_VMTCNTY'!N106")</f>
        <v>0</v>
      </c>
      <c r="M169" s="407">
        <f t="shared" ca="1" si="61"/>
        <v>0</v>
      </c>
      <c r="N169" s="408">
        <f ca="1">INDIRECT("'RUNSTATS_VMTCNTY'!I106")</f>
        <v>0</v>
      </c>
      <c r="O169" s="409">
        <f ca="1">INDIRECT("'RUNSTATS_VMTCNTY'!M106")</f>
        <v>0</v>
      </c>
      <c r="P169" s="409">
        <f ca="1">INDIRECT("'RUNSTATS_VMTCNTY'!K106")</f>
        <v>0</v>
      </c>
      <c r="Q169" s="409">
        <f ca="1">INDIRECT("'RUNSTATS_VMTCNTY'!O106")</f>
        <v>0</v>
      </c>
      <c r="R169" s="410">
        <f t="shared" ca="1" si="62"/>
        <v>0</v>
      </c>
      <c r="T169" s="2"/>
    </row>
    <row r="170" spans="1:20" x14ac:dyDescent="0.2">
      <c r="A170" s="124" t="str">
        <f ca="1">INDIRECT("'RUNSTATS_VMTCNTY'!B107")</f>
        <v>179FU</v>
      </c>
      <c r="B170" s="123" t="s">
        <v>78</v>
      </c>
      <c r="C170" s="411">
        <f ca="1">INDIRECT("'RUNSTATS_VMTCNTY'!E107")</f>
        <v>24.549011</v>
      </c>
      <c r="D170" s="412">
        <f t="shared" ca="1" si="56"/>
        <v>398106.14067400002</v>
      </c>
      <c r="E170" s="411">
        <f t="shared" ca="1" si="57"/>
        <v>60.177161365928697</v>
      </c>
      <c r="F170" s="412">
        <f ca="1">INDIRECT("'RUNSTATS_VMTCNTY'!H107")</f>
        <v>97147.776563000007</v>
      </c>
      <c r="G170" s="411">
        <f t="shared" ca="1" si="58"/>
        <v>60.229431899134042</v>
      </c>
      <c r="H170" s="412">
        <f ca="1">INDIRECT("'RUNSTATS_VMTCNTY'!L107")</f>
        <v>125287.45050599999</v>
      </c>
      <c r="I170" s="411">
        <f t="shared" ca="1" si="59"/>
        <v>59.672702860644279</v>
      </c>
      <c r="J170" s="412">
        <f ca="1">INDIRECT("'RUNSTATS_VMTCNTY'!J107")</f>
        <v>103860.463703</v>
      </c>
      <c r="K170" s="411">
        <f t="shared" ca="1" si="60"/>
        <v>59.161552394026671</v>
      </c>
      <c r="L170" s="412">
        <f ca="1">INDIRECT("'RUNSTATS_VMTCNTY'!N107")</f>
        <v>71810.449901999993</v>
      </c>
      <c r="M170" s="411">
        <f t="shared" ca="1" si="61"/>
        <v>62.580478310727734</v>
      </c>
      <c r="N170" s="412">
        <f ca="1">INDIRECT("'RUNSTATS_VMTCNTY'!I107")</f>
        <v>1612.961861</v>
      </c>
      <c r="O170" s="50">
        <f ca="1">INDIRECT("'RUNSTATS_VMTCNTY'!M107")</f>
        <v>2099.5772689999999</v>
      </c>
      <c r="P170" s="50">
        <f ca="1">INDIRECT("'RUNSTATS_VMTCNTY'!K107")</f>
        <v>1755.539865</v>
      </c>
      <c r="Q170" s="50">
        <f ca="1">INDIRECT("'RUNSTATS_VMTCNTY'!O107")</f>
        <v>1147.48963</v>
      </c>
      <c r="R170" s="413">
        <f t="shared" ca="1" si="62"/>
        <v>6615.5686249999999</v>
      </c>
      <c r="T170" s="2"/>
    </row>
    <row r="171" spans="1:20" x14ac:dyDescent="0.2">
      <c r="A171" s="124" t="str">
        <f ca="1">INDIRECT("'RUNSTATS_VMTCNTY'!B108")</f>
        <v>179PU</v>
      </c>
      <c r="B171" s="123" t="s">
        <v>79</v>
      </c>
      <c r="C171" s="411">
        <f ca="1">INDIRECT("'RUNSTATS_VMTCNTY'!E108")</f>
        <v>19.522575</v>
      </c>
      <c r="D171" s="412">
        <f t="shared" ca="1" si="56"/>
        <v>457936.88645800005</v>
      </c>
      <c r="E171" s="411">
        <f t="shared" ca="1" si="57"/>
        <v>40.196331440533292</v>
      </c>
      <c r="F171" s="412">
        <f ca="1">INDIRECT("'RUNSTATS_VMTCNTY'!H108")</f>
        <v>106725.865735</v>
      </c>
      <c r="G171" s="411">
        <f t="shared" ca="1" si="58"/>
        <v>39.426782424603047</v>
      </c>
      <c r="H171" s="412">
        <f ca="1">INDIRECT("'RUNSTATS_VMTCNTY'!L108")</f>
        <v>153410.41926699999</v>
      </c>
      <c r="I171" s="411">
        <f t="shared" ca="1" si="59"/>
        <v>41.419446471360558</v>
      </c>
      <c r="J171" s="412">
        <f ca="1">INDIRECT("'RUNSTATS_VMTCNTY'!J108")</f>
        <v>115647.272257</v>
      </c>
      <c r="K171" s="411">
        <f t="shared" ca="1" si="60"/>
        <v>37.512972547156131</v>
      </c>
      <c r="L171" s="412">
        <f ca="1">INDIRECT("'RUNSTATS_VMTCNTY'!N108")</f>
        <v>82153.329199</v>
      </c>
      <c r="M171" s="411">
        <f t="shared" ca="1" si="61"/>
        <v>43.264108184535822</v>
      </c>
      <c r="N171" s="412">
        <f ca="1">INDIRECT("'RUNSTATS_VMTCNTY'!I108")</f>
        <v>2706.9382580000001</v>
      </c>
      <c r="O171" s="50">
        <f ca="1">INDIRECT("'RUNSTATS_VMTCNTY'!M108")</f>
        <v>3703.8259159999998</v>
      </c>
      <c r="P171" s="50">
        <f ca="1">INDIRECT("'RUNSTATS_VMTCNTY'!K108")</f>
        <v>3082.8607919999999</v>
      </c>
      <c r="Q171" s="50">
        <f ca="1">INDIRECT("'RUNSTATS_VMTCNTY'!O108")</f>
        <v>1898.8795250000001</v>
      </c>
      <c r="R171" s="413">
        <f t="shared" ca="1" si="62"/>
        <v>11392.504491</v>
      </c>
      <c r="T171" s="2"/>
    </row>
    <row r="172" spans="1:20" x14ac:dyDescent="0.2">
      <c r="A172" s="124" t="str">
        <f ca="1">INDIRECT("'RUNSTATS_VMTCNTY'!B109")</f>
        <v>179MU</v>
      </c>
      <c r="B172" s="123" t="s">
        <v>80</v>
      </c>
      <c r="C172" s="411">
        <f ca="1">INDIRECT("'RUNSTATS_VMTCNTY'!E109")</f>
        <v>47.950783000000001</v>
      </c>
      <c r="D172" s="412">
        <f t="shared" ca="1" si="56"/>
        <v>486511.26285699999</v>
      </c>
      <c r="E172" s="411">
        <f t="shared" ca="1" si="57"/>
        <v>29.453620317748086</v>
      </c>
      <c r="F172" s="412">
        <f ca="1">INDIRECT("'RUNSTATS_VMTCNTY'!H109")</f>
        <v>107334.42294400001</v>
      </c>
      <c r="G172" s="411">
        <f t="shared" ca="1" si="58"/>
        <v>28.187222410204289</v>
      </c>
      <c r="H172" s="412">
        <f ca="1">INDIRECT("'RUNSTATS_VMTCNTY'!L109")</f>
        <v>162736.79415199999</v>
      </c>
      <c r="I172" s="411">
        <f t="shared" ca="1" si="59"/>
        <v>29.861358766026605</v>
      </c>
      <c r="J172" s="412">
        <f ca="1">INDIRECT("'RUNSTATS_VMTCNTY'!J109")</f>
        <v>120125.002097</v>
      </c>
      <c r="K172" s="411">
        <f t="shared" ca="1" si="60"/>
        <v>25.130646513915146</v>
      </c>
      <c r="L172" s="412">
        <f ca="1">INDIRECT("'RUNSTATS_VMTCNTY'!N109")</f>
        <v>96315.043663999997</v>
      </c>
      <c r="M172" s="411">
        <f t="shared" ca="1" si="61"/>
        <v>38.833572854097646</v>
      </c>
      <c r="N172" s="412">
        <f ca="1">INDIRECT("'RUNSTATS_VMTCNTY'!I109")</f>
        <v>3807.9105979999999</v>
      </c>
      <c r="O172" s="50">
        <f ca="1">INDIRECT("'RUNSTATS_VMTCNTY'!M109")</f>
        <v>5449.7451179999998</v>
      </c>
      <c r="P172" s="50">
        <f ca="1">INDIRECT("'RUNSTATS_VMTCNTY'!K109")</f>
        <v>4780.020364</v>
      </c>
      <c r="Q172" s="50">
        <f ca="1">INDIRECT("'RUNSTATS_VMTCNTY'!O109")</f>
        <v>2480.2004189999998</v>
      </c>
      <c r="R172" s="413">
        <f t="shared" ca="1" si="62"/>
        <v>16517.876498999998</v>
      </c>
      <c r="T172" s="2"/>
    </row>
    <row r="173" spans="1:20" x14ac:dyDescent="0.2">
      <c r="A173" s="124" t="str">
        <f ca="1">INDIRECT("'RUNSTATS_VMTCNTY'!B110")</f>
        <v>179CU</v>
      </c>
      <c r="B173" s="123" t="s">
        <v>81</v>
      </c>
      <c r="C173" s="411">
        <f ca="1">INDIRECT("'RUNSTATS_VMTCNTY'!E110")</f>
        <v>72.815903000000006</v>
      </c>
      <c r="D173" s="412">
        <f t="shared" ca="1" si="56"/>
        <v>707084.89721700002</v>
      </c>
      <c r="E173" s="411">
        <f t="shared" ca="1" si="57"/>
        <v>30.717708063417188</v>
      </c>
      <c r="F173" s="412">
        <f ca="1">INDIRECT("'RUNSTATS_VMTCNTY'!H110")</f>
        <v>162073.26873700001</v>
      </c>
      <c r="G173" s="411">
        <f t="shared" ca="1" si="58"/>
        <v>29.52686819481254</v>
      </c>
      <c r="H173" s="412">
        <f ca="1">INDIRECT("'RUNSTATS_VMTCNTY'!L110")</f>
        <v>238421.02431800001</v>
      </c>
      <c r="I173" s="411">
        <f t="shared" ca="1" si="59"/>
        <v>31.372541824813229</v>
      </c>
      <c r="J173" s="412">
        <f ca="1">INDIRECT("'RUNSTATS_VMTCNTY'!J110")</f>
        <v>179338.62593400001</v>
      </c>
      <c r="K173" s="411">
        <f t="shared" ca="1" si="60"/>
        <v>26.4222107645212</v>
      </c>
      <c r="L173" s="412">
        <f ca="1">INDIRECT("'RUNSTATS_VMTCNTY'!N110")</f>
        <v>127251.97822800001</v>
      </c>
      <c r="M173" s="411">
        <f t="shared" ca="1" si="61"/>
        <v>40.491254533306126</v>
      </c>
      <c r="N173" s="412">
        <f ca="1">INDIRECT("'RUNSTATS_VMTCNTY'!I110")</f>
        <v>5489.0097949999999</v>
      </c>
      <c r="O173" s="50">
        <f ca="1">INDIRECT("'RUNSTATS_VMTCNTY'!M110")</f>
        <v>7599.6718929999997</v>
      </c>
      <c r="P173" s="50">
        <f ca="1">INDIRECT("'RUNSTATS_VMTCNTY'!K110")</f>
        <v>6787.4193999999998</v>
      </c>
      <c r="Q173" s="50">
        <f ca="1">INDIRECT("'RUNSTATS_VMTCNTY'!O110")</f>
        <v>3142.702781</v>
      </c>
      <c r="R173" s="413">
        <f t="shared" ca="1" si="62"/>
        <v>23018.803868999999</v>
      </c>
      <c r="T173" s="2"/>
    </row>
    <row r="174" spans="1:20" x14ac:dyDescent="0.2">
      <c r="A174" s="191"/>
      <c r="B174" s="127" t="s">
        <v>155</v>
      </c>
      <c r="C174" s="419"/>
      <c r="D174" s="412">
        <f ca="1">+F174+J174+H174+L174</f>
        <v>1162474.2961190001</v>
      </c>
      <c r="E174" s="419">
        <f t="shared" ca="1" si="57"/>
        <v>26.874929859034804</v>
      </c>
      <c r="F174" s="412">
        <f ca="1">INDIRECT("'RUNSTATS_VMTCNTY'!H111")</f>
        <v>251900.8437</v>
      </c>
      <c r="G174" s="419">
        <f t="shared" ca="1" si="58"/>
        <v>26.910360335480089</v>
      </c>
      <c r="H174" s="412">
        <f ca="1">INDIRECT("'RUNSTATS_VMTCNTY'!L111")</f>
        <v>416736.27382300003</v>
      </c>
      <c r="I174" s="419">
        <f t="shared" ca="1" si="59"/>
        <v>26.893341026010194</v>
      </c>
      <c r="J174" s="412">
        <f ca="1">INDIRECT("'RUNSTATS_VMTCNTY'!J111")</f>
        <v>287818.05337799998</v>
      </c>
      <c r="K174" s="419">
        <f t="shared" ca="1" si="60"/>
        <v>26.185913741461704</v>
      </c>
      <c r="L174" s="412">
        <f ca="1">INDIRECT("'RUNSTATS_VMTCNTY'!N111")</f>
        <v>206019.125218</v>
      </c>
      <c r="M174" s="419">
        <f t="shared" ca="1" si="61"/>
        <v>27.814074208364179</v>
      </c>
      <c r="N174" s="412">
        <f ca="1">INDIRECT("'RUNSTATS_VMTCNTY'!I111")</f>
        <v>9360.7384129999991</v>
      </c>
      <c r="O174" s="50">
        <f ca="1">INDIRECT("'RUNSTATS_VMTCNTY'!M111")</f>
        <v>15495.890727</v>
      </c>
      <c r="P174" s="50">
        <f ca="1">INDIRECT("'RUNSTATS_VMTCNTY'!K111")</f>
        <v>10991.331302000001</v>
      </c>
      <c r="Q174" s="50">
        <f ca="1">INDIRECT("'RUNSTATS_VMTCNTY'!O111")</f>
        <v>7407.0099790000004</v>
      </c>
      <c r="R174" s="413">
        <f ca="1">+N174+O174+P174+Q174</f>
        <v>43254.970420999998</v>
      </c>
      <c r="T174" s="2"/>
    </row>
    <row r="175" spans="1:20" ht="13.5" thickBot="1" x14ac:dyDescent="0.25">
      <c r="A175" s="124" t="str">
        <f ca="1">INDIRECT("'RUNSTATS_VMTCNTY'!B112")</f>
        <v>179HO</v>
      </c>
      <c r="B175" s="123" t="s">
        <v>21</v>
      </c>
      <c r="C175" s="411">
        <f ca="1">INDIRECT("'RUNSTATS_VMTCNTY'!E112")</f>
        <v>0</v>
      </c>
      <c r="D175" s="420">
        <f t="shared" ca="1" si="56"/>
        <v>0</v>
      </c>
      <c r="E175" s="421">
        <f t="shared" ca="1" si="57"/>
        <v>0</v>
      </c>
      <c r="F175" s="420">
        <f ca="1">INDIRECT("'RUNSTATS_VMTCNTY'!H112")</f>
        <v>0</v>
      </c>
      <c r="G175" s="421">
        <f t="shared" ca="1" si="58"/>
        <v>0</v>
      </c>
      <c r="H175" s="420">
        <f ca="1">INDIRECT("'RUNSTATS_VMTCNTY'!L112")</f>
        <v>0</v>
      </c>
      <c r="I175" s="421">
        <f t="shared" ca="1" si="59"/>
        <v>0</v>
      </c>
      <c r="J175" s="420">
        <f ca="1">INDIRECT("'RUNSTATS_VMTCNTY'!J112")</f>
        <v>0</v>
      </c>
      <c r="K175" s="421">
        <f t="shared" ca="1" si="60"/>
        <v>0</v>
      </c>
      <c r="L175" s="420">
        <f ca="1">INDIRECT("'RUNSTATS_VMTCNTY'!N112")</f>
        <v>0</v>
      </c>
      <c r="M175" s="421">
        <f t="shared" ca="1" si="61"/>
        <v>0</v>
      </c>
      <c r="N175" s="423">
        <f ca="1">INDIRECT("'RUNSTATS_VMTCNTY'!I112")</f>
        <v>0</v>
      </c>
      <c r="O175" s="424">
        <f ca="1">INDIRECT("'RUNSTATS_VMTCNTY'!M112")</f>
        <v>0</v>
      </c>
      <c r="P175" s="424">
        <f ca="1">INDIRECT("'RUNSTATS_VMTCNTY'!K112")</f>
        <v>0</v>
      </c>
      <c r="Q175" s="424">
        <f ca="1">INDIRECT("'RUNSTATS_VMTCNTY'!O112")</f>
        <v>0</v>
      </c>
      <c r="R175" s="425">
        <f t="shared" ca="1" si="62"/>
        <v>0</v>
      </c>
      <c r="T175" s="2"/>
    </row>
    <row r="176" spans="1:20" x14ac:dyDescent="0.2">
      <c r="A176" s="191"/>
      <c r="B176" s="126" t="s">
        <v>41</v>
      </c>
      <c r="C176" s="407">
        <f ca="1">SUM(C163:C168)</f>
        <v>346.73200900000001</v>
      </c>
      <c r="D176" s="408">
        <f ca="1">SUM(D163:D168)</f>
        <v>3224043.976613</v>
      </c>
      <c r="E176" s="407">
        <f t="shared" ca="1" si="57"/>
        <v>39.585720244838875</v>
      </c>
      <c r="F176" s="408">
        <f ca="1">SUM(F163:F168)</f>
        <v>783488.34242100001</v>
      </c>
      <c r="G176" s="407">
        <f t="shared" ca="1" si="58"/>
        <v>40.052682979084921</v>
      </c>
      <c r="H176" s="408">
        <f ca="1">SUM(H163:H168)</f>
        <v>1034107.9365299998</v>
      </c>
      <c r="I176" s="407">
        <f t="shared" ca="1" si="59"/>
        <v>39.142866796779813</v>
      </c>
      <c r="J176" s="408">
        <f ca="1">SUM(J163:J168)</f>
        <v>815903.87699500006</v>
      </c>
      <c r="K176" s="407">
        <f t="shared" ca="1" si="60"/>
        <v>38.096582581204331</v>
      </c>
      <c r="L176" s="408">
        <f ca="1">SUM(L163:L168)</f>
        <v>590543.82066700002</v>
      </c>
      <c r="M176" s="407">
        <f t="shared" ca="1" si="61"/>
        <v>42.038632368565651</v>
      </c>
      <c r="N176" s="408">
        <f ca="1">SUM(N163:N168)</f>
        <v>19561.444681000001</v>
      </c>
      <c r="O176" s="409">
        <f ca="1">SUM(O163:O168)</f>
        <v>26418.809380999999</v>
      </c>
      <c r="P176" s="409">
        <f ca="1">SUM(P163:P168)</f>
        <v>21416.720915999998</v>
      </c>
      <c r="Q176" s="409">
        <f ca="1">SUM(Q163:Q168)</f>
        <v>14047.645877000001</v>
      </c>
      <c r="R176" s="410">
        <f ca="1">SUM(R163:R168)</f>
        <v>81444.620855000001</v>
      </c>
      <c r="T176" s="2"/>
    </row>
    <row r="177" spans="1:22" ht="13.5" thickBot="1" x14ac:dyDescent="0.25">
      <c r="A177" s="191"/>
      <c r="B177" s="125" t="s">
        <v>40</v>
      </c>
      <c r="C177" s="414">
        <f ca="1">SUM(C169:C175)</f>
        <v>164.83827200000002</v>
      </c>
      <c r="D177" s="415">
        <f ca="1">SUM(D169:D175)</f>
        <v>3212113.4833249999</v>
      </c>
      <c r="E177" s="414">
        <f t="shared" ca="1" si="57"/>
        <v>31.866292474692667</v>
      </c>
      <c r="F177" s="415">
        <f ca="1">SUM(F169:F175)</f>
        <v>725182.17767899996</v>
      </c>
      <c r="G177" s="414">
        <f t="shared" ca="1" si="58"/>
        <v>31.560453399163681</v>
      </c>
      <c r="H177" s="415">
        <f ca="1">SUM(H169:H175)</f>
        <v>1096591.9620660001</v>
      </c>
      <c r="I177" s="414">
        <f t="shared" ca="1" si="59"/>
        <v>31.925272669598755</v>
      </c>
      <c r="J177" s="415">
        <f ca="1">SUM(J169:J175)</f>
        <v>806789.41736900003</v>
      </c>
      <c r="K177" s="414">
        <f t="shared" ca="1" si="60"/>
        <v>29.447908912864101</v>
      </c>
      <c r="L177" s="415">
        <f ca="1">SUM(L169:L175)</f>
        <v>583549.92621099995</v>
      </c>
      <c r="M177" s="414">
        <f t="shared" ca="1" si="61"/>
        <v>36.298810513973145</v>
      </c>
      <c r="N177" s="415">
        <f ca="1">SUM(N169:N175)</f>
        <v>22977.558924999998</v>
      </c>
      <c r="O177" s="416">
        <f ca="1">SUM(O169:O175)</f>
        <v>34348.710922999999</v>
      </c>
      <c r="P177" s="416">
        <f ca="1">SUM(P169:P175)</f>
        <v>27397.171722999999</v>
      </c>
      <c r="Q177" s="416">
        <f ca="1">SUM(Q169:Q175)</f>
        <v>16076.282334000001</v>
      </c>
      <c r="R177" s="417">
        <f ca="1">SUM(R169:R175)</f>
        <v>100799.72390499999</v>
      </c>
    </row>
    <row r="178" spans="1:22" ht="15.75" thickBot="1" x14ac:dyDescent="0.3">
      <c r="A178" s="191"/>
      <c r="B178" s="128" t="s">
        <v>42</v>
      </c>
      <c r="C178" s="426">
        <f ca="1">+C177+C176</f>
        <v>511.57028100000002</v>
      </c>
      <c r="D178" s="427">
        <f ca="1">+D177+D176</f>
        <v>6436157.459938</v>
      </c>
      <c r="E178" s="426">
        <f t="shared" ca="1" si="57"/>
        <v>35.316088784065485</v>
      </c>
      <c r="F178" s="427">
        <f ca="1">+F177+F176</f>
        <v>1508670.5200999998</v>
      </c>
      <c r="G178" s="426">
        <f t="shared" ca="1" si="58"/>
        <v>35.465581988554298</v>
      </c>
      <c r="H178" s="427">
        <f ca="1">+H177+H176</f>
        <v>2130699.8985959999</v>
      </c>
      <c r="I178" s="426">
        <f t="shared" ca="1" si="59"/>
        <v>35.063137148542616</v>
      </c>
      <c r="J178" s="427">
        <f ca="1">+J177+J176</f>
        <v>1622693.2943640002</v>
      </c>
      <c r="K178" s="426">
        <f t="shared" ca="1" si="60"/>
        <v>33.242448135913357</v>
      </c>
      <c r="L178" s="427">
        <f ca="1">+L177+L176</f>
        <v>1174093.746878</v>
      </c>
      <c r="M178" s="426">
        <f t="shared" ca="1" si="61"/>
        <v>38.975452957336088</v>
      </c>
      <c r="N178" s="298">
        <f ca="1">+N177+N176</f>
        <v>42539.003605999998</v>
      </c>
      <c r="O178" s="298">
        <f ca="1">+O177+O176</f>
        <v>60767.520303999998</v>
      </c>
      <c r="P178" s="298">
        <f ca="1">+P177+P176</f>
        <v>48813.892638999998</v>
      </c>
      <c r="Q178" s="298">
        <f ca="1">+Q177+Q176</f>
        <v>30123.928211000002</v>
      </c>
      <c r="R178" s="428">
        <f ca="1">+R177+R176</f>
        <v>182244.34476000001</v>
      </c>
      <c r="U178" s="498">
        <v>5029508.7155354097</v>
      </c>
      <c r="V178" s="499">
        <f ca="1">(D178-U178)/U178</f>
        <v>0.2796791543590848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6" t="s">
        <v>46</v>
      </c>
      <c r="G181" s="517"/>
      <c r="H181" s="516" t="s">
        <v>45</v>
      </c>
      <c r="I181" s="517"/>
      <c r="J181" s="516" t="s">
        <v>44</v>
      </c>
      <c r="K181" s="517"/>
      <c r="L181" s="516" t="s">
        <v>43</v>
      </c>
      <c r="M181" s="518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str">
        <f ca="1">INDIRECT("'RUNSTATS_VMTCNTY'!B126")</f>
        <v>57IR</v>
      </c>
      <c r="B183" s="122" t="s">
        <v>82</v>
      </c>
      <c r="C183" s="405">
        <f ca="1">INDIRECT("'RUNSTATS_VMTCNTY'!E126")</f>
        <v>0</v>
      </c>
      <c r="D183" s="406">
        <f t="shared" ref="D183:D195" ca="1" si="63">+F183+J183+H183+L183</f>
        <v>0</v>
      </c>
      <c r="E183" s="407">
        <f t="shared" ref="E183:E198" ca="1" si="64">IF(R183&gt;0,D183/(R183),0)</f>
        <v>0</v>
      </c>
      <c r="F183" s="406">
        <f ca="1">INDIRECT("'RUNSTATS_VMTCNTY'!H126")</f>
        <v>0</v>
      </c>
      <c r="G183" s="407">
        <f t="shared" ref="G183:G198" ca="1" si="65">IF(N183&gt;0,F183/(N183),0)</f>
        <v>0</v>
      </c>
      <c r="H183" s="406">
        <f ca="1">INDIRECT("'RUNSTATS_VMTCNTY'!L126")</f>
        <v>0</v>
      </c>
      <c r="I183" s="407">
        <f t="shared" ref="I183:I198" ca="1" si="66">IF(O183&gt;0,H183/(O183),0)</f>
        <v>0</v>
      </c>
      <c r="J183" s="406">
        <f ca="1">INDIRECT("'RUNSTATS_VMTCNTY'!J126")</f>
        <v>0</v>
      </c>
      <c r="K183" s="407">
        <f t="shared" ref="K183:K198" ca="1" si="67">IF(P183&gt;0,J183/(P183),0)</f>
        <v>0</v>
      </c>
      <c r="L183" s="406">
        <f ca="1">INDIRECT("'RUNSTATS_VMTCNTY'!N126")</f>
        <v>0</v>
      </c>
      <c r="M183" s="407">
        <f t="shared" ref="M183:M198" ca="1" si="68">IF(Q183&gt;0,L183/(Q183),0)</f>
        <v>0</v>
      </c>
      <c r="N183" s="408">
        <f ca="1">INDIRECT("'RUNSTATS_VMTCNTY'!I126")</f>
        <v>0</v>
      </c>
      <c r="O183" s="409">
        <f ca="1">INDIRECT("'RUNSTATS_VMTCNTY'!M126")</f>
        <v>0</v>
      </c>
      <c r="P183" s="409">
        <f ca="1">INDIRECT("'RUNSTATS_VMTCNTY'!K126")</f>
        <v>0</v>
      </c>
      <c r="Q183" s="409">
        <f ca="1">INDIRECT("'RUNSTATS_VMTCNTY'!O126")</f>
        <v>0</v>
      </c>
      <c r="R183" s="410">
        <f t="shared" ref="R183:R195" ca="1" si="69">+N183+O183+P183+Q183</f>
        <v>0</v>
      </c>
    </row>
    <row r="184" spans="1:22" x14ac:dyDescent="0.2">
      <c r="A184" s="124" t="str">
        <f ca="1">INDIRECT("'RUNSTATS_VMTCNTY'!B127")</f>
        <v>57PR</v>
      </c>
      <c r="B184" s="123" t="s">
        <v>83</v>
      </c>
      <c r="C184" s="411">
        <f ca="1">INDIRECT("'RUNSTATS_VMTCNTY'!E127")</f>
        <v>3.3213569999999999</v>
      </c>
      <c r="D184" s="412">
        <f t="shared" ca="1" si="63"/>
        <v>51664.692444999993</v>
      </c>
      <c r="E184" s="411">
        <f t="shared" ca="1" si="64"/>
        <v>60.189478450724899</v>
      </c>
      <c r="F184" s="412">
        <f ca="1">INDIRECT("'RUNSTATS_VMTCNTY'!H127")</f>
        <v>13926.873899</v>
      </c>
      <c r="G184" s="411">
        <f t="shared" ca="1" si="65"/>
        <v>58.834048481671971</v>
      </c>
      <c r="H184" s="412">
        <f ca="1">INDIRECT("'RUNSTATS_VMTCNTY'!L127")</f>
        <v>16670.091957000001</v>
      </c>
      <c r="I184" s="411">
        <f t="shared" ca="1" si="66"/>
        <v>61.066868042131368</v>
      </c>
      <c r="J184" s="412">
        <f ca="1">INDIRECT("'RUNSTATS_VMTCNTY'!J127")</f>
        <v>12518.038648</v>
      </c>
      <c r="K184" s="411">
        <f t="shared" ca="1" si="67"/>
        <v>59.871665486032761</v>
      </c>
      <c r="L184" s="412">
        <f ca="1">INDIRECT("'RUNSTATS_VMTCNTY'!N127")</f>
        <v>8549.6879410000001</v>
      </c>
      <c r="M184" s="411">
        <f t="shared" ca="1" si="68"/>
        <v>61.248201384502003</v>
      </c>
      <c r="N184" s="412">
        <f ca="1">INDIRECT("'RUNSTATS_VMTCNTY'!I127")</f>
        <v>236.71452600000001</v>
      </c>
      <c r="O184" s="50">
        <f ca="1">INDIRECT("'RUNSTATS_VMTCNTY'!M127")</f>
        <v>272.98095499999999</v>
      </c>
      <c r="P184" s="50">
        <f ca="1">INDIRECT("'RUNSTATS_VMTCNTY'!K127")</f>
        <v>209.08118300000001</v>
      </c>
      <c r="Q184" s="50">
        <f ca="1">INDIRECT("'RUNSTATS_VMTCNTY'!O127")</f>
        <v>139.59084100000001</v>
      </c>
      <c r="R184" s="413">
        <f t="shared" ca="1" si="69"/>
        <v>858.36750499999994</v>
      </c>
    </row>
    <row r="185" spans="1:22" x14ac:dyDescent="0.2">
      <c r="A185" s="124" t="str">
        <f ca="1">INDIRECT("'RUNSTATS_VMTCNTY'!B128")</f>
        <v>57MR</v>
      </c>
      <c r="B185" s="123" t="s">
        <v>84</v>
      </c>
      <c r="C185" s="411">
        <f ca="1">INDIRECT("'RUNSTATS_VMTCNTY'!E128")</f>
        <v>16.728138000000001</v>
      </c>
      <c r="D185" s="412">
        <f t="shared" ca="1" si="63"/>
        <v>360161.59253899998</v>
      </c>
      <c r="E185" s="411">
        <f t="shared" ca="1" si="64"/>
        <v>36.571187115814269</v>
      </c>
      <c r="F185" s="412">
        <f ca="1">INDIRECT("'RUNSTATS_VMTCNTY'!H128")</f>
        <v>78617.801219000001</v>
      </c>
      <c r="G185" s="411">
        <f t="shared" ca="1" si="65"/>
        <v>35.024791395727888</v>
      </c>
      <c r="H185" s="412">
        <f ca="1">INDIRECT("'RUNSTATS_VMTCNTY'!L128")</f>
        <v>122886.740056</v>
      </c>
      <c r="I185" s="411">
        <f t="shared" ca="1" si="66"/>
        <v>36.478584001171761</v>
      </c>
      <c r="J185" s="412">
        <f ca="1">INDIRECT("'RUNSTATS_VMTCNTY'!J128")</f>
        <v>79862.104332999996</v>
      </c>
      <c r="K185" s="411">
        <f t="shared" ca="1" si="67"/>
        <v>31.300348268810517</v>
      </c>
      <c r="L185" s="412">
        <f ca="1">INDIRECT("'RUNSTATS_VMTCNTY'!N128")</f>
        <v>78794.946930999999</v>
      </c>
      <c r="M185" s="411">
        <f t="shared" ca="1" si="68"/>
        <v>46.807373409544141</v>
      </c>
      <c r="N185" s="412">
        <f ca="1">INDIRECT("'RUNSTATS_VMTCNTY'!I128")</f>
        <v>2244.6329609999998</v>
      </c>
      <c r="O185" s="50">
        <f ca="1">INDIRECT("'RUNSTATS_VMTCNTY'!M128")</f>
        <v>3368.7365730000001</v>
      </c>
      <c r="P185" s="50">
        <f ca="1">INDIRECT("'RUNSTATS_VMTCNTY'!K128")</f>
        <v>2551.476541</v>
      </c>
      <c r="Q185" s="50">
        <f ca="1">INDIRECT("'RUNSTATS_VMTCNTY'!O128")</f>
        <v>1683.3874920000001</v>
      </c>
      <c r="R185" s="413">
        <f t="shared" ca="1" si="69"/>
        <v>9848.2335669999993</v>
      </c>
    </row>
    <row r="186" spans="1:22" x14ac:dyDescent="0.2">
      <c r="A186" s="124" t="str">
        <f ca="1">INDIRECT("'RUNSTATS_VMTCNTY'!B129")</f>
        <v>57CM</v>
      </c>
      <c r="B186" s="123" t="s">
        <v>85</v>
      </c>
      <c r="C186" s="411">
        <f ca="1">INDIRECT("'RUNSTATS_VMTCNTY'!E129")</f>
        <v>7.4778260000000003</v>
      </c>
      <c r="D186" s="412">
        <f t="shared" ca="1" si="63"/>
        <v>71474.532699000003</v>
      </c>
      <c r="E186" s="411">
        <f t="shared" ca="1" si="64"/>
        <v>36.604953104589924</v>
      </c>
      <c r="F186" s="412">
        <f ca="1">INDIRECT("'RUNSTATS_VMTCNTY'!H129")</f>
        <v>16383.284723000001</v>
      </c>
      <c r="G186" s="411">
        <f t="shared" ca="1" si="65"/>
        <v>37.231814632427458</v>
      </c>
      <c r="H186" s="412">
        <f ca="1">INDIRECT("'RUNSTATS_VMTCNTY'!L129")</f>
        <v>23921.980335</v>
      </c>
      <c r="I186" s="411">
        <f t="shared" ca="1" si="66"/>
        <v>35.788700577863217</v>
      </c>
      <c r="J186" s="412">
        <f ca="1">INDIRECT("'RUNSTATS_VMTCNTY'!J129")</f>
        <v>19147.799488000001</v>
      </c>
      <c r="K186" s="411">
        <f t="shared" ca="1" si="67"/>
        <v>33.87346524069136</v>
      </c>
      <c r="L186" s="412">
        <f ca="1">INDIRECT("'RUNSTATS_VMTCNTY'!N129")</f>
        <v>12021.468153</v>
      </c>
      <c r="M186" s="411">
        <f t="shared" ca="1" si="68"/>
        <v>43.10928903770639</v>
      </c>
      <c r="N186" s="412">
        <f ca="1">INDIRECT("'RUNSTATS_VMTCNTY'!I129")</f>
        <v>440.03454799999997</v>
      </c>
      <c r="O186" s="50">
        <f ca="1">INDIRECT("'RUNSTATS_VMTCNTY'!M129")</f>
        <v>668.42271300000004</v>
      </c>
      <c r="P186" s="50">
        <f ca="1">INDIRECT("'RUNSTATS_VMTCNTY'!K129")</f>
        <v>565.27430400000003</v>
      </c>
      <c r="Q186" s="50">
        <f ca="1">INDIRECT("'RUNSTATS_VMTCNTY'!O129")</f>
        <v>278.860274</v>
      </c>
      <c r="R186" s="413">
        <f t="shared" ca="1" si="69"/>
        <v>1952.5918390000002</v>
      </c>
    </row>
    <row r="187" spans="1:22" x14ac:dyDescent="0.2">
      <c r="A187" s="124" t="str">
        <f ca="1">INDIRECT("'RUNSTATS_VMTCNTY'!B130")</f>
        <v>57CR</v>
      </c>
      <c r="B187" s="123" t="s">
        <v>86</v>
      </c>
      <c r="C187" s="411">
        <f ca="1">INDIRECT("'RUNSTATS_VMTCNTY'!E130")</f>
        <v>1.409958</v>
      </c>
      <c r="D187" s="412">
        <f t="shared" ca="1" si="63"/>
        <v>20460.262685000002</v>
      </c>
      <c r="E187" s="411">
        <f t="shared" ca="1" si="64"/>
        <v>32.553605756791015</v>
      </c>
      <c r="F187" s="412">
        <f ca="1">INDIRECT("'RUNSTATS_VMTCNTY'!H130")</f>
        <v>4210.0249460000005</v>
      </c>
      <c r="G187" s="411">
        <f t="shared" ca="1" si="65"/>
        <v>30.912319619331655</v>
      </c>
      <c r="H187" s="412">
        <f ca="1">INDIRECT("'RUNSTATS_VMTCNTY'!L130")</f>
        <v>7227.6908919999996</v>
      </c>
      <c r="I187" s="411">
        <f t="shared" ca="1" si="66"/>
        <v>33.696066200179658</v>
      </c>
      <c r="J187" s="412">
        <f ca="1">INDIRECT("'RUNSTATS_VMTCNTY'!J130")</f>
        <v>4711.7177739999997</v>
      </c>
      <c r="K187" s="411">
        <f t="shared" ca="1" si="67"/>
        <v>27.138000494272951</v>
      </c>
      <c r="L187" s="412">
        <f ca="1">INDIRECT("'RUNSTATS_VMTCNTY'!N130")</f>
        <v>4310.8290729999999</v>
      </c>
      <c r="M187" s="411">
        <f t="shared" ca="1" si="68"/>
        <v>41.370654563064711</v>
      </c>
      <c r="N187" s="412">
        <f ca="1">INDIRECT("'RUNSTATS_VMTCNTY'!I130")</f>
        <v>136.192463</v>
      </c>
      <c r="O187" s="50">
        <f ca="1">INDIRECT("'RUNSTATS_VMTCNTY'!M130")</f>
        <v>214.496578</v>
      </c>
      <c r="P187" s="50">
        <f ca="1">INDIRECT("'RUNSTATS_VMTCNTY'!K130")</f>
        <v>173.62066799999999</v>
      </c>
      <c r="Q187" s="50">
        <f ca="1">INDIRECT("'RUNSTATS_VMTCNTY'!O130")</f>
        <v>104.200166</v>
      </c>
      <c r="R187" s="413">
        <f t="shared" ca="1" si="69"/>
        <v>628.50987499999997</v>
      </c>
    </row>
    <row r="188" spans="1:22" ht="13.5" thickBot="1" x14ac:dyDescent="0.25">
      <c r="A188" s="191"/>
      <c r="B188" s="125" t="s">
        <v>154</v>
      </c>
      <c r="C188" s="411"/>
      <c r="D188" s="412">
        <f ca="1">+F188+J188+H188+L188</f>
        <v>381526.06352099997</v>
      </c>
      <c r="E188" s="414">
        <f t="shared" ca="1" si="64"/>
        <v>27.22119491962868</v>
      </c>
      <c r="F188" s="412">
        <f ca="1">INDIRECT("'RUNSTATS_VMTCNTY'!H131")</f>
        <v>82665.220388000002</v>
      </c>
      <c r="G188" s="414">
        <f t="shared" ca="1" si="65"/>
        <v>27.046750681726316</v>
      </c>
      <c r="H188" s="412">
        <f ca="1">INDIRECT("'RUNSTATS_VMTCNTY'!L131")</f>
        <v>140589.76430099999</v>
      </c>
      <c r="I188" s="414">
        <f t="shared" ca="1" si="66"/>
        <v>27.51201232723071</v>
      </c>
      <c r="J188" s="412">
        <f ca="1">INDIRECT("'RUNSTATS_VMTCNTY'!J131")</f>
        <v>92316.008446000007</v>
      </c>
      <c r="K188" s="414">
        <f t="shared" ca="1" si="67"/>
        <v>25.508810087346006</v>
      </c>
      <c r="L188" s="412">
        <f ca="1">INDIRECT("'RUNSTATS_VMTCNTY'!N131")</f>
        <v>65955.070386000007</v>
      </c>
      <c r="M188" s="414">
        <f t="shared" ca="1" si="68"/>
        <v>29.572535716637468</v>
      </c>
      <c r="N188" s="412">
        <f ca="1">INDIRECT("'RUNSTATS_VMTCNTY'!I131")</f>
        <v>3056.3826819999999</v>
      </c>
      <c r="O188" s="50">
        <f ca="1">INDIRECT("'RUNSTATS_VMTCNTY'!M131")</f>
        <v>5110.1229030000004</v>
      </c>
      <c r="P188" s="50">
        <f ca="1">INDIRECT("'RUNSTATS_VMTCNTY'!K131")</f>
        <v>3618.9852890000002</v>
      </c>
      <c r="Q188" s="50">
        <f ca="1">INDIRECT("'RUNSTATS_VMTCNTY'!O131")</f>
        <v>2230.2811980000001</v>
      </c>
      <c r="R188" s="417">
        <f t="shared" ca="1" si="69"/>
        <v>14015.772072000002</v>
      </c>
    </row>
    <row r="189" spans="1:22" x14ac:dyDescent="0.2">
      <c r="A189" s="124" t="str">
        <f ca="1">INDIRECT("'RUNSTATS_VMTCNTY'!B119")</f>
        <v>57IU</v>
      </c>
      <c r="B189" s="126" t="s">
        <v>77</v>
      </c>
      <c r="C189" s="407">
        <f ca="1">INDIRECT("'RUNSTATS_VMTCNTY'!E119")</f>
        <v>0</v>
      </c>
      <c r="D189" s="408">
        <f t="shared" ca="1" si="63"/>
        <v>0</v>
      </c>
      <c r="E189" s="407">
        <f t="shared" ca="1" si="64"/>
        <v>0</v>
      </c>
      <c r="F189" s="408">
        <f ca="1">INDIRECT("'RUNSTATS_VMTCNTY'!H119")</f>
        <v>0</v>
      </c>
      <c r="G189" s="407">
        <f t="shared" ca="1" si="65"/>
        <v>0</v>
      </c>
      <c r="H189" s="408">
        <f ca="1">INDIRECT("'RUNSTATS_VMTCNTY'!L119")</f>
        <v>0</v>
      </c>
      <c r="I189" s="407">
        <f t="shared" ca="1" si="66"/>
        <v>0</v>
      </c>
      <c r="J189" s="408">
        <f ca="1">INDIRECT("'RUNSTATS_VMTCNTY'!J119")</f>
        <v>0</v>
      </c>
      <c r="K189" s="407">
        <f t="shared" ca="1" si="67"/>
        <v>0</v>
      </c>
      <c r="L189" s="408">
        <f ca="1">INDIRECT("'RUNSTATS_VMTCNTY'!N119")</f>
        <v>0</v>
      </c>
      <c r="M189" s="407">
        <f t="shared" ca="1" si="68"/>
        <v>0</v>
      </c>
      <c r="N189" s="408">
        <f ca="1">INDIRECT("'RUNSTATS_VMTCNTY'!I119")</f>
        <v>0</v>
      </c>
      <c r="O189" s="409">
        <f ca="1">INDIRECT("'RUNSTATS_VMTCNTY'!M119")</f>
        <v>0</v>
      </c>
      <c r="P189" s="409">
        <f ca="1">INDIRECT("'RUNSTATS_VMTCNTY'!K119")</f>
        <v>0</v>
      </c>
      <c r="Q189" s="409">
        <f ca="1">INDIRECT("'RUNSTATS_VMTCNTY'!O119")</f>
        <v>0</v>
      </c>
      <c r="R189" s="410">
        <f t="shared" ca="1" si="69"/>
        <v>0</v>
      </c>
    </row>
    <row r="190" spans="1:22" x14ac:dyDescent="0.2">
      <c r="A190" s="124" t="str">
        <f ca="1">INDIRECT("'RUNSTATS_VMTCNTY'!B120")</f>
        <v>57FU</v>
      </c>
      <c r="B190" s="123" t="s">
        <v>78</v>
      </c>
      <c r="C190" s="411">
        <f ca="1">INDIRECT("'RUNSTATS_VMTCNTY'!E120")</f>
        <v>0</v>
      </c>
      <c r="D190" s="412">
        <f t="shared" ca="1" si="63"/>
        <v>0</v>
      </c>
      <c r="E190" s="411">
        <f t="shared" ca="1" si="64"/>
        <v>0</v>
      </c>
      <c r="F190" s="412">
        <f ca="1">INDIRECT("'RUNSTATS_VMTCNTY'!H120")</f>
        <v>0</v>
      </c>
      <c r="G190" s="411">
        <f t="shared" ca="1" si="65"/>
        <v>0</v>
      </c>
      <c r="H190" s="412">
        <f ca="1">INDIRECT("'RUNSTATS_VMTCNTY'!L120")</f>
        <v>0</v>
      </c>
      <c r="I190" s="411">
        <f t="shared" ca="1" si="66"/>
        <v>0</v>
      </c>
      <c r="J190" s="412">
        <f ca="1">INDIRECT("'RUNSTATS_VMTCNTY'!J120")</f>
        <v>0</v>
      </c>
      <c r="K190" s="411">
        <f t="shared" ca="1" si="67"/>
        <v>0</v>
      </c>
      <c r="L190" s="412">
        <f ca="1">INDIRECT("'RUNSTATS_VMTCNTY'!N120")</f>
        <v>0</v>
      </c>
      <c r="M190" s="411">
        <f t="shared" ca="1" si="68"/>
        <v>0</v>
      </c>
      <c r="N190" s="412">
        <f ca="1">INDIRECT("'RUNSTATS_VMTCNTY'!I120")</f>
        <v>0</v>
      </c>
      <c r="O190" s="50">
        <f ca="1">INDIRECT("'RUNSTATS_VMTCNTY'!M120")</f>
        <v>0</v>
      </c>
      <c r="P190" s="50">
        <f ca="1">INDIRECT("'RUNSTATS_VMTCNTY'!K120")</f>
        <v>0</v>
      </c>
      <c r="Q190" s="50">
        <f ca="1">INDIRECT("'RUNSTATS_VMTCNTY'!O120")</f>
        <v>0</v>
      </c>
      <c r="R190" s="413">
        <f t="shared" ca="1" si="69"/>
        <v>0</v>
      </c>
    </row>
    <row r="191" spans="1:22" x14ac:dyDescent="0.2">
      <c r="A191" s="124" t="str">
        <f ca="1">INDIRECT("'RUNSTATS_VMTCNTY'!B121")</f>
        <v>57PU</v>
      </c>
      <c r="B191" s="123" t="s">
        <v>79</v>
      </c>
      <c r="C191" s="411">
        <f ca="1">INDIRECT("'RUNSTATS_VMTCNTY'!E121")</f>
        <v>1.7224619999999999</v>
      </c>
      <c r="D191" s="412">
        <f t="shared" ca="1" si="63"/>
        <v>37209.160250999994</v>
      </c>
      <c r="E191" s="411">
        <f t="shared" ca="1" si="64"/>
        <v>24.994936195116274</v>
      </c>
      <c r="F191" s="412">
        <f ca="1">INDIRECT("'RUNSTATS_VMTCNTY'!H121")</f>
        <v>8930.2763539999996</v>
      </c>
      <c r="G191" s="411">
        <f t="shared" ca="1" si="65"/>
        <v>22.138615817775111</v>
      </c>
      <c r="H191" s="412">
        <f ca="1">INDIRECT("'RUNSTATS_VMTCNTY'!L121")</f>
        <v>12195.374765</v>
      </c>
      <c r="I191" s="411">
        <f t="shared" ca="1" si="66"/>
        <v>28.195401349054048</v>
      </c>
      <c r="J191" s="412">
        <f ca="1">INDIRECT("'RUNSTATS_VMTCNTY'!J121")</f>
        <v>9344.7493429999995</v>
      </c>
      <c r="K191" s="411">
        <f t="shared" ca="1" si="67"/>
        <v>18.721358581706195</v>
      </c>
      <c r="L191" s="412">
        <f ca="1">INDIRECT("'RUNSTATS_VMTCNTY'!N121")</f>
        <v>6738.7597889999997</v>
      </c>
      <c r="M191" s="411">
        <f t="shared" ca="1" si="68"/>
        <v>43.869809171571248</v>
      </c>
      <c r="N191" s="412">
        <f ca="1">INDIRECT("'RUNSTATS_VMTCNTY'!I121")</f>
        <v>403.38006799999999</v>
      </c>
      <c r="O191" s="50">
        <f ca="1">INDIRECT("'RUNSTATS_VMTCNTY'!M121")</f>
        <v>432.53063200000003</v>
      </c>
      <c r="P191" s="50">
        <f ca="1">INDIRECT("'RUNSTATS_VMTCNTY'!K121")</f>
        <v>499.14910300000003</v>
      </c>
      <c r="Q191" s="50">
        <f ca="1">INDIRECT("'RUNSTATS_VMTCNTY'!O121")</f>
        <v>153.60813999999999</v>
      </c>
      <c r="R191" s="413">
        <f t="shared" ca="1" si="69"/>
        <v>1488.6679430000002</v>
      </c>
    </row>
    <row r="192" spans="1:22" x14ac:dyDescent="0.2">
      <c r="A192" s="124" t="str">
        <f ca="1">INDIRECT("'RUNSTATS_VMTCNTY'!B122")</f>
        <v>57MU</v>
      </c>
      <c r="B192" s="123" t="s">
        <v>80</v>
      </c>
      <c r="C192" s="411">
        <f ca="1">INDIRECT("'RUNSTATS_VMTCNTY'!E122")</f>
        <v>0</v>
      </c>
      <c r="D192" s="412">
        <f t="shared" ca="1" si="63"/>
        <v>0</v>
      </c>
      <c r="E192" s="411">
        <f t="shared" ca="1" si="64"/>
        <v>0</v>
      </c>
      <c r="F192" s="412">
        <f ca="1">INDIRECT("'RUNSTATS_VMTCNTY'!H122")</f>
        <v>0</v>
      </c>
      <c r="G192" s="411">
        <f t="shared" ca="1" si="65"/>
        <v>0</v>
      </c>
      <c r="H192" s="412">
        <f ca="1">INDIRECT("'RUNSTATS_VMTCNTY'!L122")</f>
        <v>0</v>
      </c>
      <c r="I192" s="411">
        <f t="shared" ca="1" si="66"/>
        <v>0</v>
      </c>
      <c r="J192" s="412">
        <f ca="1">INDIRECT("'RUNSTATS_VMTCNTY'!J122")</f>
        <v>0</v>
      </c>
      <c r="K192" s="411">
        <f t="shared" ca="1" si="67"/>
        <v>0</v>
      </c>
      <c r="L192" s="412">
        <f ca="1">INDIRECT("'RUNSTATS_VMTCNTY'!N122")</f>
        <v>0</v>
      </c>
      <c r="M192" s="411">
        <f t="shared" ca="1" si="68"/>
        <v>0</v>
      </c>
      <c r="N192" s="412">
        <f ca="1">INDIRECT("'RUNSTATS_VMTCNTY'!I122")</f>
        <v>0</v>
      </c>
      <c r="O192" s="50">
        <f ca="1">INDIRECT("'RUNSTATS_VMTCNTY'!M122")</f>
        <v>0</v>
      </c>
      <c r="P192" s="50">
        <f ca="1">INDIRECT("'RUNSTATS_VMTCNTY'!K122")</f>
        <v>0</v>
      </c>
      <c r="Q192" s="50">
        <f ca="1">INDIRECT("'RUNSTATS_VMTCNTY'!O122")</f>
        <v>0</v>
      </c>
      <c r="R192" s="413">
        <f t="shared" ca="1" si="69"/>
        <v>0</v>
      </c>
    </row>
    <row r="193" spans="1:22" x14ac:dyDescent="0.2">
      <c r="A193" s="124" t="str">
        <f ca="1">INDIRECT("'RUNSTATS_VMTCNTY'!B123")</f>
        <v>57CU</v>
      </c>
      <c r="B193" s="123" t="s">
        <v>81</v>
      </c>
      <c r="C193" s="411">
        <f ca="1">INDIRECT("'RUNSTATS_VMTCNTY'!E123")</f>
        <v>1.139845</v>
      </c>
      <c r="D193" s="412">
        <f t="shared" ca="1" si="63"/>
        <v>14827.650304999999</v>
      </c>
      <c r="E193" s="411">
        <f t="shared" ca="1" si="64"/>
        <v>27.281958167550929</v>
      </c>
      <c r="F193" s="412">
        <f ca="1">INDIRECT("'RUNSTATS_VMTCNTY'!H123")</f>
        <v>3396.5293839999999</v>
      </c>
      <c r="G193" s="411">
        <f t="shared" ca="1" si="65"/>
        <v>24.596970975673269</v>
      </c>
      <c r="H193" s="412">
        <f ca="1">INDIRECT("'RUNSTATS_VMTCNTY'!L123")</f>
        <v>5187.4080169999997</v>
      </c>
      <c r="I193" s="411">
        <f t="shared" ca="1" si="66"/>
        <v>33.727442098333889</v>
      </c>
      <c r="J193" s="412">
        <f ca="1">INDIRECT("'RUNSTATS_VMTCNTY'!J123")</f>
        <v>3790.6757400000001</v>
      </c>
      <c r="K193" s="411">
        <f t="shared" ca="1" si="67"/>
        <v>19.287443195249107</v>
      </c>
      <c r="L193" s="412">
        <f ca="1">INDIRECT("'RUNSTATS_VMTCNTY'!N123")</f>
        <v>2453.0371639999998</v>
      </c>
      <c r="M193" s="411">
        <f t="shared" ca="1" si="68"/>
        <v>44.544357872484021</v>
      </c>
      <c r="N193" s="412">
        <f ca="1">INDIRECT("'RUNSTATS_VMTCNTY'!I123")</f>
        <v>138.08730299999999</v>
      </c>
      <c r="O193" s="50">
        <f ca="1">INDIRECT("'RUNSTATS_VMTCNTY'!M123")</f>
        <v>153.80377799999999</v>
      </c>
      <c r="P193" s="50">
        <f ca="1">INDIRECT("'RUNSTATS_VMTCNTY'!K123")</f>
        <v>196.53593799999999</v>
      </c>
      <c r="Q193" s="50">
        <f ca="1">INDIRECT("'RUNSTATS_VMTCNTY'!O123")</f>
        <v>55.069536999999997</v>
      </c>
      <c r="R193" s="413">
        <f t="shared" ca="1" si="69"/>
        <v>543.49655599999994</v>
      </c>
    </row>
    <row r="194" spans="1:22" x14ac:dyDescent="0.2">
      <c r="A194" s="191"/>
      <c r="B194" s="127" t="s">
        <v>155</v>
      </c>
      <c r="C194" s="419"/>
      <c r="D194" s="412">
        <f ca="1">+F194+J194+H194+L194</f>
        <v>10357.735423</v>
      </c>
      <c r="E194" s="419">
        <f t="shared" ca="1" si="64"/>
        <v>25.772210430890095</v>
      </c>
      <c r="F194" s="412">
        <f ca="1">INDIRECT("'RUNSTATS_VMTCNTY'!H124")</f>
        <v>2037.458971</v>
      </c>
      <c r="G194" s="419">
        <f t="shared" ca="1" si="65"/>
        <v>25.741855362477576</v>
      </c>
      <c r="H194" s="412">
        <f ca="1">INDIRECT("'RUNSTATS_VMTCNTY'!L124")</f>
        <v>3814.8357820000001</v>
      </c>
      <c r="I194" s="419">
        <f t="shared" ca="1" si="66"/>
        <v>25.789802640836687</v>
      </c>
      <c r="J194" s="412">
        <f ca="1">INDIRECT("'RUNSTATS_VMTCNTY'!J124")</f>
        <v>2362.130357</v>
      </c>
      <c r="K194" s="419">
        <f t="shared" ca="1" si="67"/>
        <v>25.745275122620367</v>
      </c>
      <c r="L194" s="412">
        <f ca="1">INDIRECT("'RUNSTATS_VMTCNTY'!N124")</f>
        <v>2143.310313</v>
      </c>
      <c r="M194" s="419">
        <f t="shared" ca="1" si="68"/>
        <v>25.799555009471149</v>
      </c>
      <c r="N194" s="412">
        <f ca="1">INDIRECT("'RUNSTATS_VMTCNTY'!I124")</f>
        <v>79.149654999999996</v>
      </c>
      <c r="O194" s="50">
        <f ca="1">INDIRECT("'RUNSTATS_VMTCNTY'!M124")</f>
        <v>147.92031700000001</v>
      </c>
      <c r="P194" s="50">
        <f ca="1">INDIRECT("'RUNSTATS_VMTCNTY'!K124")</f>
        <v>91.750052999999994</v>
      </c>
      <c r="Q194" s="50">
        <f ca="1">INDIRECT("'RUNSTATS_VMTCNTY'!O124")</f>
        <v>83.075475999999995</v>
      </c>
      <c r="R194" s="413">
        <f ca="1">+N194+O194+P194+Q194</f>
        <v>401.89550099999997</v>
      </c>
    </row>
    <row r="195" spans="1:22" ht="13.5" thickBot="1" x14ac:dyDescent="0.25">
      <c r="A195" s="124" t="str">
        <f ca="1">INDIRECT("'RUNSTATS_VMTCNTY'!B125")</f>
        <v>57HO</v>
      </c>
      <c r="B195" s="123" t="s">
        <v>21</v>
      </c>
      <c r="C195" s="411">
        <f ca="1">INDIRECT("'RUNSTATS_VMTCNTY'!E125")</f>
        <v>0</v>
      </c>
      <c r="D195" s="420">
        <f t="shared" ca="1" si="63"/>
        <v>0</v>
      </c>
      <c r="E195" s="421">
        <f t="shared" ca="1" si="64"/>
        <v>0</v>
      </c>
      <c r="F195" s="420">
        <f ca="1">INDIRECT("'RUNSTATS_VMTCNTY'!H125")</f>
        <v>0</v>
      </c>
      <c r="G195" s="421">
        <f t="shared" ca="1" si="65"/>
        <v>0</v>
      </c>
      <c r="H195" s="420">
        <f ca="1">INDIRECT("'RUNSTATS_VMTCNTY'!L125")</f>
        <v>0</v>
      </c>
      <c r="I195" s="421">
        <f t="shared" ca="1" si="66"/>
        <v>0</v>
      </c>
      <c r="J195" s="420">
        <f ca="1">INDIRECT("'RUNSTATS_VMTCNTY'!J125")</f>
        <v>0</v>
      </c>
      <c r="K195" s="421">
        <f t="shared" ca="1" si="67"/>
        <v>0</v>
      </c>
      <c r="L195" s="420">
        <f ca="1">INDIRECT("'RUNSTATS_VMTCNTY'!N125")</f>
        <v>0</v>
      </c>
      <c r="M195" s="421">
        <f t="shared" ca="1" si="68"/>
        <v>0</v>
      </c>
      <c r="N195" s="423">
        <f ca="1">INDIRECT("'RUNSTATS_VMTCNTY'!I125")</f>
        <v>0</v>
      </c>
      <c r="O195" s="424">
        <f ca="1">INDIRECT("'RUNSTATS_VMTCNTY'!M125")</f>
        <v>0</v>
      </c>
      <c r="P195" s="424">
        <f ca="1">INDIRECT("'RUNSTATS_VMTCNTY'!K125")</f>
        <v>0</v>
      </c>
      <c r="Q195" s="424">
        <f ca="1">INDIRECT("'RUNSTATS_VMTCNTY'!O125")</f>
        <v>0</v>
      </c>
      <c r="R195" s="425">
        <f t="shared" ca="1" si="69"/>
        <v>0</v>
      </c>
    </row>
    <row r="196" spans="1:22" x14ac:dyDescent="0.2">
      <c r="A196" s="191"/>
      <c r="B196" s="126" t="s">
        <v>41</v>
      </c>
      <c r="C196" s="407">
        <f ca="1">SUM(C183:C188)</f>
        <v>28.937279</v>
      </c>
      <c r="D196" s="408">
        <f ca="1">SUM(D183:D188)</f>
        <v>885287.14388899994</v>
      </c>
      <c r="E196" s="407">
        <f t="shared" ca="1" si="64"/>
        <v>32.423973450017044</v>
      </c>
      <c r="F196" s="408">
        <f ca="1">SUM(F183:F188)</f>
        <v>195803.20517500001</v>
      </c>
      <c r="G196" s="407">
        <f t="shared" ca="1" si="65"/>
        <v>32.025609504677625</v>
      </c>
      <c r="H196" s="408">
        <f ca="1">SUM(H183:H188)</f>
        <v>311296.26754100004</v>
      </c>
      <c r="I196" s="407">
        <f t="shared" ca="1" si="66"/>
        <v>32.309707405591702</v>
      </c>
      <c r="J196" s="408">
        <f ca="1">SUM(J183:J188)</f>
        <v>208555.66868900001</v>
      </c>
      <c r="K196" s="407">
        <f t="shared" ca="1" si="67"/>
        <v>29.297954007391692</v>
      </c>
      <c r="L196" s="408">
        <f ca="1">SUM(L183:L188)</f>
        <v>169632.002484</v>
      </c>
      <c r="M196" s="407">
        <f t="shared" ca="1" si="68"/>
        <v>38.23709822395044</v>
      </c>
      <c r="N196" s="408">
        <f ca="1">SUM(N183:N188)</f>
        <v>6113.9571799999994</v>
      </c>
      <c r="O196" s="409">
        <f ca="1">SUM(O183:O188)</f>
        <v>9634.7597220000007</v>
      </c>
      <c r="P196" s="409">
        <f ca="1">SUM(P183:P188)</f>
        <v>7118.4379850000005</v>
      </c>
      <c r="Q196" s="409">
        <f ca="1">SUM(Q183:Q188)</f>
        <v>4436.3199710000008</v>
      </c>
      <c r="R196" s="410">
        <f ca="1">SUM(R183:R188)</f>
        <v>27303.474858000001</v>
      </c>
    </row>
    <row r="197" spans="1:22" ht="13.5" thickBot="1" x14ac:dyDescent="0.25">
      <c r="A197" s="191"/>
      <c r="B197" s="125" t="s">
        <v>40</v>
      </c>
      <c r="C197" s="414">
        <f ca="1">SUM(C189:C195)</f>
        <v>2.8623069999999999</v>
      </c>
      <c r="D197" s="415">
        <f ca="1">SUM(D189:D195)</f>
        <v>62394.545978999995</v>
      </c>
      <c r="E197" s="414">
        <f t="shared" ca="1" si="64"/>
        <v>25.633939171179016</v>
      </c>
      <c r="F197" s="415">
        <f ca="1">SUM(F189:F195)</f>
        <v>14364.264708999999</v>
      </c>
      <c r="G197" s="414">
        <f t="shared" ca="1" si="65"/>
        <v>23.145134772696363</v>
      </c>
      <c r="H197" s="415">
        <f ca="1">SUM(H189:H195)</f>
        <v>21197.618564000004</v>
      </c>
      <c r="I197" s="414">
        <f t="shared" ca="1" si="66"/>
        <v>28.86957044268372</v>
      </c>
      <c r="J197" s="415">
        <f ca="1">SUM(J189:J195)</f>
        <v>15497.55544</v>
      </c>
      <c r="K197" s="414">
        <f t="shared" ca="1" si="67"/>
        <v>19.681057598380296</v>
      </c>
      <c r="L197" s="415">
        <f ca="1">SUM(L189:L195)</f>
        <v>11335.107265999999</v>
      </c>
      <c r="M197" s="414">
        <f t="shared" ca="1" si="68"/>
        <v>38.851704426995511</v>
      </c>
      <c r="N197" s="415">
        <f ca="1">SUM(N189:N195)</f>
        <v>620.6170259999999</v>
      </c>
      <c r="O197" s="416">
        <f ca="1">SUM(O189:O195)</f>
        <v>734.254727</v>
      </c>
      <c r="P197" s="416">
        <f ca="1">SUM(P189:P195)</f>
        <v>787.43509399999994</v>
      </c>
      <c r="Q197" s="416">
        <f ca="1">SUM(Q189:Q195)</f>
        <v>291.753153</v>
      </c>
      <c r="R197" s="417">
        <f ca="1">SUM(R189:R195)</f>
        <v>2434.06</v>
      </c>
    </row>
    <row r="198" spans="1:22" ht="13.5" thickBot="1" x14ac:dyDescent="0.25">
      <c r="A198" s="191"/>
      <c r="B198" s="128" t="s">
        <v>42</v>
      </c>
      <c r="C198" s="426">
        <f ca="1">+C197+C196</f>
        <v>31.799586000000001</v>
      </c>
      <c r="D198" s="427">
        <f ca="1">+D197+D196</f>
        <v>947681.68986799999</v>
      </c>
      <c r="E198" s="426">
        <f t="shared" ca="1" si="64"/>
        <v>31.868199378101924</v>
      </c>
      <c r="F198" s="427">
        <f ca="1">+F197+F196</f>
        <v>210167.46988400002</v>
      </c>
      <c r="G198" s="426">
        <f t="shared" ca="1" si="65"/>
        <v>31.20723945646877</v>
      </c>
      <c r="H198" s="427">
        <f ca="1">+H197+H196</f>
        <v>332493.88610500004</v>
      </c>
      <c r="I198" s="426">
        <f t="shared" ca="1" si="66"/>
        <v>32.06610307473013</v>
      </c>
      <c r="J198" s="427">
        <f ca="1">+J197+J196</f>
        <v>224053.22412900001</v>
      </c>
      <c r="K198" s="426">
        <f t="shared" ca="1" si="67"/>
        <v>28.340098796190148</v>
      </c>
      <c r="L198" s="427">
        <f ca="1">+L197+L196</f>
        <v>180967.10975</v>
      </c>
      <c r="M198" s="426">
        <f t="shared" ca="1" si="68"/>
        <v>38.275023461756426</v>
      </c>
      <c r="N198" s="298">
        <f ca="1">+N197+N196</f>
        <v>6734.5742059999993</v>
      </c>
      <c r="O198" s="298">
        <f ca="1">+O197+O196</f>
        <v>10369.014449</v>
      </c>
      <c r="P198" s="298">
        <f ca="1">+P197+P196</f>
        <v>7905.8730790000009</v>
      </c>
      <c r="Q198" s="298">
        <f ca="1">+Q197+Q196</f>
        <v>4728.0731240000005</v>
      </c>
      <c r="R198" s="428">
        <f ca="1">+R197+R196</f>
        <v>29737.534858000003</v>
      </c>
      <c r="V198" s="499" t="e">
        <f ca="1">(D198-U198)/U198</f>
        <v>#DIV/0!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6" t="s">
        <v>46</v>
      </c>
      <c r="G201" s="517"/>
      <c r="H201" s="516" t="s">
        <v>45</v>
      </c>
      <c r="I201" s="517"/>
      <c r="J201" s="516" t="s">
        <v>44</v>
      </c>
      <c r="K201" s="517"/>
      <c r="L201" s="516" t="s">
        <v>43</v>
      </c>
      <c r="M201" s="518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str">
        <f ca="1">INDIRECT("'RUNSTATS_VMTCNTY'!B139")</f>
        <v>91IR</v>
      </c>
      <c r="B203" s="122" t="s">
        <v>82</v>
      </c>
      <c r="C203" s="405">
        <f ca="1">INDIRECT("'RUNSTATS_VMTCNTY'!E139")</f>
        <v>24.883838999999998</v>
      </c>
      <c r="D203" s="406">
        <f t="shared" ref="D203:D215" ca="1" si="70">+F203+J203+H203+L203</f>
        <v>1107308.883809</v>
      </c>
      <c r="E203" s="407">
        <f t="shared" ref="E203:E218" ca="1" si="71">IF(R203&gt;0,D203/(R203),0)</f>
        <v>61.211351188210209</v>
      </c>
      <c r="F203" s="406">
        <f ca="1">INDIRECT("'RUNSTATS_VMTCNTY'!H139")</f>
        <v>284808.74322499998</v>
      </c>
      <c r="G203" s="407">
        <f t="shared" ref="G203:G218" ca="1" si="72">IF(N203&gt;0,F203/(N203),0)</f>
        <v>59.47923462275174</v>
      </c>
      <c r="H203" s="406">
        <f ca="1">INDIRECT("'RUNSTATS_VMTCNTY'!L139")</f>
        <v>342931.23475100001</v>
      </c>
      <c r="I203" s="407">
        <f t="shared" ref="I203:I218" ca="1" si="73">IF(O203&gt;0,H203/(O203),0)</f>
        <v>63.682504235569979</v>
      </c>
      <c r="J203" s="406">
        <f ca="1">INDIRECT("'RUNSTATS_VMTCNTY'!J139")</f>
        <v>281975.32820500003</v>
      </c>
      <c r="K203" s="407">
        <f t="shared" ref="K203:K218" ca="1" si="74">IF(P203&gt;0,J203/(P203),0)</f>
        <v>58.499376039815218</v>
      </c>
      <c r="L203" s="406">
        <f ca="1">INDIRECT("'RUNSTATS_VMTCNTY'!N139")</f>
        <v>197593.577628</v>
      </c>
      <c r="M203" s="407">
        <f t="shared" ref="M203:M218" ca="1" si="75">IF(Q203&gt;0,L203/(Q203),0)</f>
        <v>63.814031073368312</v>
      </c>
      <c r="N203" s="408">
        <f ca="1">INDIRECT("'RUNSTATS_VMTCNTY'!I139")</f>
        <v>4788.3726989999996</v>
      </c>
      <c r="O203" s="409">
        <f ca="1">INDIRECT("'RUNSTATS_VMTCNTY'!M139")</f>
        <v>5385.0149090000004</v>
      </c>
      <c r="P203" s="409">
        <f ca="1">INDIRECT("'RUNSTATS_VMTCNTY'!K139")</f>
        <v>4820.1424919999999</v>
      </c>
      <c r="Q203" s="409">
        <f ca="1">INDIRECT("'RUNSTATS_VMTCNTY'!O139")</f>
        <v>3096.3970509999999</v>
      </c>
      <c r="R203" s="410">
        <f t="shared" ref="R203:R215" ca="1" si="76">+N203+O203+P203+Q203</f>
        <v>18089.927151</v>
      </c>
    </row>
    <row r="204" spans="1:22" x14ac:dyDescent="0.2">
      <c r="A204" s="124" t="str">
        <f ca="1">INDIRECT("'RUNSTATS_VMTCNTY'!B140")</f>
        <v>91PR</v>
      </c>
      <c r="B204" s="123" t="s">
        <v>83</v>
      </c>
      <c r="C204" s="411">
        <f ca="1">INDIRECT("'RUNSTATS_VMTCNTY'!E140")</f>
        <v>16.480920999999999</v>
      </c>
      <c r="D204" s="412">
        <f t="shared" ca="1" si="70"/>
        <v>167573.13585199998</v>
      </c>
      <c r="E204" s="411">
        <f t="shared" ca="1" si="71"/>
        <v>42.507307805240558</v>
      </c>
      <c r="F204" s="412">
        <f ca="1">INDIRECT("'RUNSTATS_VMTCNTY'!H140")</f>
        <v>43003.109387999997</v>
      </c>
      <c r="G204" s="411">
        <f t="shared" ca="1" si="72"/>
        <v>36.465780040405704</v>
      </c>
      <c r="H204" s="412">
        <f ca="1">INDIRECT("'RUNSTATS_VMTCNTY'!L140")</f>
        <v>55785.547964999998</v>
      </c>
      <c r="I204" s="411">
        <f t="shared" ca="1" si="73"/>
        <v>53.77183811843949</v>
      </c>
      <c r="J204" s="412">
        <f ca="1">INDIRECT("'RUNSTATS_VMTCNTY'!J140")</f>
        <v>42757.919001000002</v>
      </c>
      <c r="K204" s="411">
        <f t="shared" ca="1" si="74"/>
        <v>33.480746410766436</v>
      </c>
      <c r="L204" s="412">
        <f ca="1">INDIRECT("'RUNSTATS_VMTCNTY'!N140")</f>
        <v>26026.559497999999</v>
      </c>
      <c r="M204" s="411">
        <f t="shared" ca="1" si="75"/>
        <v>58.042199134672884</v>
      </c>
      <c r="N204" s="412">
        <f ca="1">INDIRECT("'RUNSTATS_VMTCNTY'!I140")</f>
        <v>1179.2729879999999</v>
      </c>
      <c r="O204" s="50">
        <f ca="1">INDIRECT("'RUNSTATS_VMTCNTY'!M140")</f>
        <v>1037.4491539999999</v>
      </c>
      <c r="P204" s="50">
        <f ca="1">INDIRECT("'RUNSTATS_VMTCNTY'!K140")</f>
        <v>1277.089778</v>
      </c>
      <c r="Q204" s="50">
        <f ca="1">INDIRECT("'RUNSTATS_VMTCNTY'!O140")</f>
        <v>448.40753599999999</v>
      </c>
      <c r="R204" s="413">
        <f t="shared" ca="1" si="76"/>
        <v>3942.2194559999998</v>
      </c>
    </row>
    <row r="205" spans="1:22" x14ac:dyDescent="0.2">
      <c r="A205" s="124" t="str">
        <f ca="1">INDIRECT("'RUNSTATS_VMTCNTY'!B141")</f>
        <v>91MR</v>
      </c>
      <c r="B205" s="123" t="s">
        <v>84</v>
      </c>
      <c r="C205" s="411">
        <f ca="1">INDIRECT("'RUNSTATS_VMTCNTY'!E141")</f>
        <v>108.102051</v>
      </c>
      <c r="D205" s="412">
        <f t="shared" ca="1" si="70"/>
        <v>959469.62514799996</v>
      </c>
      <c r="E205" s="411">
        <f t="shared" ca="1" si="71"/>
        <v>40.859906477470531</v>
      </c>
      <c r="F205" s="412">
        <f ca="1">INDIRECT("'RUNSTATS_VMTCNTY'!H141")</f>
        <v>228743.38351499999</v>
      </c>
      <c r="G205" s="411">
        <f t="shared" ca="1" si="72"/>
        <v>39.306645125007719</v>
      </c>
      <c r="H205" s="412">
        <f ca="1">INDIRECT("'RUNSTATS_VMTCNTY'!L141")</f>
        <v>301499.51939600002</v>
      </c>
      <c r="I205" s="411">
        <f t="shared" ca="1" si="73"/>
        <v>41.60380595535311</v>
      </c>
      <c r="J205" s="412">
        <f ca="1">INDIRECT("'RUNSTATS_VMTCNTY'!J141")</f>
        <v>242772.11851500001</v>
      </c>
      <c r="K205" s="411">
        <f t="shared" ca="1" si="74"/>
        <v>36.484594039030398</v>
      </c>
      <c r="L205" s="412">
        <f ca="1">INDIRECT("'RUNSTATS_VMTCNTY'!N141")</f>
        <v>186454.603722</v>
      </c>
      <c r="M205" s="411">
        <f t="shared" ca="1" si="75"/>
        <v>49.5698144139078</v>
      </c>
      <c r="N205" s="412">
        <f ca="1">INDIRECT("'RUNSTATS_VMTCNTY'!I141")</f>
        <v>5819.4583329999996</v>
      </c>
      <c r="O205" s="50">
        <f ca="1">INDIRECT("'RUNSTATS_VMTCNTY'!M141")</f>
        <v>7246.9215850000001</v>
      </c>
      <c r="P205" s="50">
        <f ca="1">INDIRECT("'RUNSTATS_VMTCNTY'!K141")</f>
        <v>6654.0994879999998</v>
      </c>
      <c r="Q205" s="50">
        <f ca="1">INDIRECT("'RUNSTATS_VMTCNTY'!O141")</f>
        <v>3761.4545450000001</v>
      </c>
      <c r="R205" s="413">
        <f t="shared" ca="1" si="76"/>
        <v>23481.933950999999</v>
      </c>
    </row>
    <row r="206" spans="1:22" x14ac:dyDescent="0.2">
      <c r="A206" s="124" t="str">
        <f ca="1">INDIRECT("'RUNSTATS_VMTCNTY'!B142")</f>
        <v>91CM</v>
      </c>
      <c r="B206" s="123" t="s">
        <v>85</v>
      </c>
      <c r="C206" s="411">
        <f ca="1">INDIRECT("'RUNSTATS_VMTCNTY'!E142")</f>
        <v>100.979935</v>
      </c>
      <c r="D206" s="412">
        <f t="shared" ca="1" si="70"/>
        <v>564862.21673800005</v>
      </c>
      <c r="E206" s="411">
        <f t="shared" ca="1" si="71"/>
        <v>42.050710951373901</v>
      </c>
      <c r="F206" s="412">
        <f ca="1">INDIRECT("'RUNSTATS_VMTCNTY'!H142")</f>
        <v>137978.18889200001</v>
      </c>
      <c r="G206" s="411">
        <f t="shared" ca="1" si="72"/>
        <v>40.400766792608813</v>
      </c>
      <c r="H206" s="412">
        <f ca="1">INDIRECT("'RUNSTATS_VMTCNTY'!L142")</f>
        <v>181785.56114800001</v>
      </c>
      <c r="I206" s="411">
        <f t="shared" ca="1" si="73"/>
        <v>43.898916082249478</v>
      </c>
      <c r="J206" s="412">
        <f ca="1">INDIRECT("'RUNSTATS_VMTCNTY'!J142")</f>
        <v>144001.84033800001</v>
      </c>
      <c r="K206" s="411">
        <f t="shared" ca="1" si="74"/>
        <v>37.36073098316519</v>
      </c>
      <c r="L206" s="412">
        <f ca="1">INDIRECT("'RUNSTATS_VMTCNTY'!N142")</f>
        <v>101096.62635999999</v>
      </c>
      <c r="M206" s="411">
        <f t="shared" ca="1" si="75"/>
        <v>49.99146749696849</v>
      </c>
      <c r="N206" s="412">
        <f ca="1">INDIRECT("'RUNSTATS_VMTCNTY'!I142")</f>
        <v>3415.2368839999999</v>
      </c>
      <c r="O206" s="50">
        <f ca="1">INDIRECT("'RUNSTATS_VMTCNTY'!M142")</f>
        <v>4141.0034089999999</v>
      </c>
      <c r="P206" s="50">
        <f ca="1">INDIRECT("'RUNSTATS_VMTCNTY'!K142")</f>
        <v>3854.3635669999999</v>
      </c>
      <c r="Q206" s="50">
        <f ca="1">INDIRECT("'RUNSTATS_VMTCNTY'!O142")</f>
        <v>2022.2776289999999</v>
      </c>
      <c r="R206" s="413">
        <f t="shared" ca="1" si="76"/>
        <v>13432.881488999999</v>
      </c>
    </row>
    <row r="207" spans="1:22" x14ac:dyDescent="0.2">
      <c r="A207" s="124" t="str">
        <f ca="1">INDIRECT("'RUNSTATS_VMTCNTY'!B143")</f>
        <v>91CR</v>
      </c>
      <c r="B207" s="123" t="s">
        <v>86</v>
      </c>
      <c r="C207" s="411">
        <f ca="1">INDIRECT("'RUNSTATS_VMTCNTY'!E143")</f>
        <v>12.720371</v>
      </c>
      <c r="D207" s="412">
        <f t="shared" ca="1" si="70"/>
        <v>52158.414120000001</v>
      </c>
      <c r="E207" s="411">
        <f t="shared" ca="1" si="71"/>
        <v>16.710125897525476</v>
      </c>
      <c r="F207" s="412">
        <f ca="1">INDIRECT("'RUNSTATS_VMTCNTY'!H143")</f>
        <v>12022.505487</v>
      </c>
      <c r="G207" s="411">
        <f t="shared" ca="1" si="72"/>
        <v>14.754713788339831</v>
      </c>
      <c r="H207" s="412">
        <f ca="1">INDIRECT("'RUNSTATS_VMTCNTY'!L143")</f>
        <v>17523.572772</v>
      </c>
      <c r="I207" s="411">
        <f t="shared" ca="1" si="73"/>
        <v>17.626460838740865</v>
      </c>
      <c r="J207" s="412">
        <f ca="1">INDIRECT("'RUNSTATS_VMTCNTY'!J143")</f>
        <v>12606.864135</v>
      </c>
      <c r="K207" s="411">
        <f t="shared" ca="1" si="74"/>
        <v>13.059357986589641</v>
      </c>
      <c r="L207" s="412">
        <f ca="1">INDIRECT("'RUNSTATS_VMTCNTY'!N143")</f>
        <v>10005.471726</v>
      </c>
      <c r="M207" s="411">
        <f t="shared" ca="1" si="75"/>
        <v>28.831956594750583</v>
      </c>
      <c r="N207" s="412">
        <f ca="1">INDIRECT("'RUNSTATS_VMTCNTY'!I143")</f>
        <v>814.82471699999996</v>
      </c>
      <c r="O207" s="50">
        <f ca="1">INDIRECT("'RUNSTATS_VMTCNTY'!M143")</f>
        <v>994.16286300000002</v>
      </c>
      <c r="P207" s="50">
        <f ca="1">INDIRECT("'RUNSTATS_VMTCNTY'!K143")</f>
        <v>965.35098800000003</v>
      </c>
      <c r="Q207" s="50">
        <f ca="1">INDIRECT("'RUNSTATS_VMTCNTY'!O143")</f>
        <v>347.02715000000001</v>
      </c>
      <c r="R207" s="413">
        <f t="shared" ca="1" si="76"/>
        <v>3121.365718</v>
      </c>
    </row>
    <row r="208" spans="1:22" ht="13.5" thickBot="1" x14ac:dyDescent="0.25">
      <c r="A208" s="191"/>
      <c r="B208" s="125" t="s">
        <v>154</v>
      </c>
      <c r="C208" s="411"/>
      <c r="D208" s="412">
        <f ca="1">+F208+J208+H208+L208</f>
        <v>1051178.1584969999</v>
      </c>
      <c r="E208" s="414">
        <f t="shared" ca="1" si="71"/>
        <v>27.275774429316687</v>
      </c>
      <c r="F208" s="412">
        <f ca="1">INDIRECT("'RUNSTATS_VMTCNTY'!H144")</f>
        <v>225362.02368899999</v>
      </c>
      <c r="G208" s="414">
        <f t="shared" ca="1" si="72"/>
        <v>27.476681785423871</v>
      </c>
      <c r="H208" s="412">
        <f ca="1">INDIRECT("'RUNSTATS_VMTCNTY'!L144")</f>
        <v>377557.73073900002</v>
      </c>
      <c r="I208" s="414">
        <f t="shared" ca="1" si="73"/>
        <v>27.067463469287887</v>
      </c>
      <c r="J208" s="412">
        <f ca="1">INDIRECT("'RUNSTATS_VMTCNTY'!J144")</f>
        <v>250357.53659999999</v>
      </c>
      <c r="K208" s="414">
        <f t="shared" ca="1" si="74"/>
        <v>27.118805057842135</v>
      </c>
      <c r="L208" s="412">
        <f ca="1">INDIRECT("'RUNSTATS_VMTCNTY'!N144")</f>
        <v>197900.86746899999</v>
      </c>
      <c r="M208" s="414">
        <f t="shared" ca="1" si="75"/>
        <v>27.65403833316681</v>
      </c>
      <c r="N208" s="412">
        <f ca="1">INDIRECT("'RUNSTATS_VMTCNTY'!I144")</f>
        <v>8201.9373899999991</v>
      </c>
      <c r="O208" s="50">
        <f ca="1">INDIRECT("'RUNSTATS_VMTCNTY'!M144")</f>
        <v>13948.766613</v>
      </c>
      <c r="P208" s="50">
        <f ca="1">INDIRECT("'RUNSTATS_VMTCNTY'!K144")</f>
        <v>9231.8793569999998</v>
      </c>
      <c r="Q208" s="50">
        <f ca="1">INDIRECT("'RUNSTATS_VMTCNTY'!O144")</f>
        <v>7156.30987</v>
      </c>
      <c r="R208" s="417">
        <f t="shared" ca="1" si="76"/>
        <v>38538.893229999994</v>
      </c>
    </row>
    <row r="209" spans="1:22" x14ac:dyDescent="0.2">
      <c r="A209" s="124" t="str">
        <f ca="1">INDIRECT("'RUNSTATS_VMTCNTY'!B132")</f>
        <v>91IU</v>
      </c>
      <c r="B209" s="126" t="s">
        <v>77</v>
      </c>
      <c r="C209" s="407">
        <f ca="1">INDIRECT("'RUNSTATS_VMTCNTY'!E132")</f>
        <v>18.493635000000001</v>
      </c>
      <c r="D209" s="408">
        <f t="shared" ca="1" si="70"/>
        <v>960937.12994999997</v>
      </c>
      <c r="E209" s="407">
        <f t="shared" ca="1" si="71"/>
        <v>58.84623298689101</v>
      </c>
      <c r="F209" s="408">
        <f ca="1">INDIRECT("'RUNSTATS_VMTCNTY'!H132")</f>
        <v>243663.46098800001</v>
      </c>
      <c r="G209" s="407">
        <f t="shared" ca="1" si="72"/>
        <v>57.573569269496538</v>
      </c>
      <c r="H209" s="408">
        <f ca="1">INDIRECT("'RUNSTATS_VMTCNTY'!L132")</f>
        <v>292906.14682199998</v>
      </c>
      <c r="I209" s="407">
        <f t="shared" ca="1" si="73"/>
        <v>60.531167626235167</v>
      </c>
      <c r="J209" s="408">
        <f ca="1">INDIRECT("'RUNSTATS_VMTCNTY'!J132")</f>
        <v>244913.467217</v>
      </c>
      <c r="K209" s="407">
        <f t="shared" ca="1" si="74"/>
        <v>56.96801770209602</v>
      </c>
      <c r="L209" s="408">
        <f ca="1">INDIRECT("'RUNSTATS_VMTCNTY'!N132")</f>
        <v>179454.05492299999</v>
      </c>
      <c r="M209" s="407">
        <f t="shared" ca="1" si="75"/>
        <v>60.639739227574729</v>
      </c>
      <c r="N209" s="408">
        <f ca="1">INDIRECT("'RUNSTATS_VMTCNTY'!I132")</f>
        <v>4232.2104410000002</v>
      </c>
      <c r="O209" s="409">
        <f ca="1">INDIRECT("'RUNSTATS_VMTCNTY'!M132")</f>
        <v>4838.931055</v>
      </c>
      <c r="P209" s="409">
        <f ca="1">INDIRECT("'RUNSTATS_VMTCNTY'!K132")</f>
        <v>4299.1397120000001</v>
      </c>
      <c r="Q209" s="409">
        <f ca="1">INDIRECT("'RUNSTATS_VMTCNTY'!O132")</f>
        <v>2959.347405</v>
      </c>
      <c r="R209" s="410">
        <f t="shared" ca="1" si="76"/>
        <v>16329.628613000001</v>
      </c>
    </row>
    <row r="210" spans="1:22" x14ac:dyDescent="0.2">
      <c r="A210" s="124" t="str">
        <f ca="1">INDIRECT("'RUNSTATS_VMTCNTY'!B133")</f>
        <v>91FU</v>
      </c>
      <c r="B210" s="123" t="s">
        <v>78</v>
      </c>
      <c r="C210" s="411">
        <f ca="1">INDIRECT("'RUNSTATS_VMTCNTY'!E133")</f>
        <v>3.1399689999999998</v>
      </c>
      <c r="D210" s="412">
        <f t="shared" ca="1" si="70"/>
        <v>85087.162361999988</v>
      </c>
      <c r="E210" s="411">
        <f t="shared" ca="1" si="71"/>
        <v>45.399335732798207</v>
      </c>
      <c r="F210" s="412">
        <f ca="1">INDIRECT("'RUNSTATS_VMTCNTY'!H133")</f>
        <v>19448.163057999998</v>
      </c>
      <c r="G210" s="411">
        <f t="shared" ca="1" si="72"/>
        <v>45.435177799421915</v>
      </c>
      <c r="H210" s="412">
        <f ca="1">INDIRECT("'RUNSTATS_VMTCNTY'!L133")</f>
        <v>30261.886556000001</v>
      </c>
      <c r="I210" s="411">
        <f t="shared" ca="1" si="73"/>
        <v>45.689698995898596</v>
      </c>
      <c r="J210" s="412">
        <f ca="1">INDIRECT("'RUNSTATS_VMTCNTY'!J133")</f>
        <v>21728.300606000001</v>
      </c>
      <c r="K210" s="411">
        <f t="shared" ca="1" si="74"/>
        <v>45.019534020082375</v>
      </c>
      <c r="L210" s="412">
        <f ca="1">INDIRECT("'RUNSTATS_VMTCNTY'!N133")</f>
        <v>13648.812142000001</v>
      </c>
      <c r="M210" s="411">
        <f t="shared" ca="1" si="75"/>
        <v>45.318480702141514</v>
      </c>
      <c r="N210" s="412">
        <f ca="1">INDIRECT("'RUNSTATS_VMTCNTY'!I133")</f>
        <v>428.04197099999999</v>
      </c>
      <c r="O210" s="50">
        <f ca="1">INDIRECT("'RUNSTATS_VMTCNTY'!M133")</f>
        <v>662.33499500000005</v>
      </c>
      <c r="P210" s="50">
        <f ca="1">INDIRECT("'RUNSTATS_VMTCNTY'!K133")</f>
        <v>482.641615</v>
      </c>
      <c r="Q210" s="50">
        <f ca="1">INDIRECT("'RUNSTATS_VMTCNTY'!O133")</f>
        <v>301.17541299999999</v>
      </c>
      <c r="R210" s="413">
        <f t="shared" ca="1" si="76"/>
        <v>1874.193994</v>
      </c>
    </row>
    <row r="211" spans="1:22" x14ac:dyDescent="0.2">
      <c r="A211" s="124" t="str">
        <f ca="1">INDIRECT("'RUNSTATS_VMTCNTY'!B134")</f>
        <v>91PU</v>
      </c>
      <c r="B211" s="123" t="s">
        <v>79</v>
      </c>
      <c r="C211" s="411">
        <f ca="1">INDIRECT("'RUNSTATS_VMTCNTY'!E134")</f>
        <v>61.692340999999999</v>
      </c>
      <c r="D211" s="412">
        <f t="shared" ca="1" si="70"/>
        <v>1156828.263792</v>
      </c>
      <c r="E211" s="411">
        <f t="shared" ca="1" si="71"/>
        <v>31.320561863424853</v>
      </c>
      <c r="F211" s="412">
        <f ca="1">INDIRECT("'RUNSTATS_VMTCNTY'!H134")</f>
        <v>257097.58127600001</v>
      </c>
      <c r="G211" s="411">
        <f t="shared" ca="1" si="72"/>
        <v>29.442516909497272</v>
      </c>
      <c r="H211" s="412">
        <f ca="1">INDIRECT("'RUNSTATS_VMTCNTY'!L134")</f>
        <v>393005.49342900002</v>
      </c>
      <c r="I211" s="411">
        <f t="shared" ca="1" si="73"/>
        <v>32.456434858520872</v>
      </c>
      <c r="J211" s="412">
        <f ca="1">INDIRECT("'RUNSTATS_VMTCNTY'!J134")</f>
        <v>275593.10021800001</v>
      </c>
      <c r="K211" s="411">
        <f t="shared" ca="1" si="74"/>
        <v>26.743233496319043</v>
      </c>
      <c r="L211" s="412">
        <f ca="1">INDIRECT("'RUNSTATS_VMTCNTY'!N134")</f>
        <v>231132.088869</v>
      </c>
      <c r="M211" s="411">
        <f t="shared" ca="1" si="75"/>
        <v>39.925685041741808</v>
      </c>
      <c r="N211" s="412">
        <f ca="1">INDIRECT("'RUNSTATS_VMTCNTY'!I134")</f>
        <v>8732.1876069999998</v>
      </c>
      <c r="O211" s="50">
        <f ca="1">INDIRECT("'RUNSTATS_VMTCNTY'!M134")</f>
        <v>12108.708031</v>
      </c>
      <c r="P211" s="50">
        <f ca="1">INDIRECT("'RUNSTATS_VMTCNTY'!K134")</f>
        <v>10305.152526</v>
      </c>
      <c r="Q211" s="50">
        <f ca="1">INDIRECT("'RUNSTATS_VMTCNTY'!O134")</f>
        <v>5789.0575609999996</v>
      </c>
      <c r="R211" s="413">
        <f t="shared" ca="1" si="76"/>
        <v>36935.105725000001</v>
      </c>
    </row>
    <row r="212" spans="1:22" x14ac:dyDescent="0.2">
      <c r="A212" s="124" t="str">
        <f ca="1">INDIRECT("'RUNSTATS_VMTCNTY'!B135")</f>
        <v>91MU</v>
      </c>
      <c r="B212" s="123" t="s">
        <v>80</v>
      </c>
      <c r="C212" s="411">
        <f ca="1">INDIRECT("'RUNSTATS_VMTCNTY'!E135")</f>
        <v>103.819839</v>
      </c>
      <c r="D212" s="412">
        <f t="shared" ca="1" si="70"/>
        <v>933570.62397499988</v>
      </c>
      <c r="E212" s="411">
        <f t="shared" ca="1" si="71"/>
        <v>29.46911548760027</v>
      </c>
      <c r="F212" s="412">
        <f ca="1">INDIRECT("'RUNSTATS_VMTCNTY'!H135")</f>
        <v>207749.04381999999</v>
      </c>
      <c r="G212" s="411">
        <f t="shared" ca="1" si="72"/>
        <v>28.533601475723511</v>
      </c>
      <c r="H212" s="412">
        <f ca="1">INDIRECT("'RUNSTATS_VMTCNTY'!L135")</f>
        <v>318071.89199899998</v>
      </c>
      <c r="I212" s="411">
        <f t="shared" ca="1" si="73"/>
        <v>29.158839396256017</v>
      </c>
      <c r="J212" s="412">
        <f ca="1">INDIRECT("'RUNSTATS_VMTCNTY'!J135")</f>
        <v>228976.44886400001</v>
      </c>
      <c r="K212" s="411">
        <f t="shared" ca="1" si="74"/>
        <v>26.433385821257005</v>
      </c>
      <c r="L212" s="412">
        <f ca="1">INDIRECT("'RUNSTATS_VMTCNTY'!N135")</f>
        <v>178773.23929200001</v>
      </c>
      <c r="M212" s="411">
        <f t="shared" ca="1" si="75"/>
        <v>37.027450763961063</v>
      </c>
      <c r="N212" s="412">
        <f ca="1">INDIRECT("'RUNSTATS_VMTCNTY'!I135")</f>
        <v>7280.8560109999999</v>
      </c>
      <c r="O212" s="50">
        <f ca="1">INDIRECT("'RUNSTATS_VMTCNTY'!M135")</f>
        <v>10908.249388</v>
      </c>
      <c r="P212" s="50">
        <f ca="1">INDIRECT("'RUNSTATS_VMTCNTY'!K135")</f>
        <v>8662.3957449999998</v>
      </c>
      <c r="Q212" s="50">
        <f ca="1">INDIRECT("'RUNSTATS_VMTCNTY'!O135")</f>
        <v>4828.1271219999999</v>
      </c>
      <c r="R212" s="413">
        <f t="shared" ca="1" si="76"/>
        <v>31679.628266</v>
      </c>
    </row>
    <row r="213" spans="1:22" x14ac:dyDescent="0.2">
      <c r="A213" s="124" t="str">
        <f ca="1">INDIRECT("'RUNSTATS_VMTCNTY'!B136")</f>
        <v>91CU</v>
      </c>
      <c r="B213" s="123" t="s">
        <v>81</v>
      </c>
      <c r="C213" s="411">
        <f ca="1">INDIRECT("'RUNSTATS_VMTCNTY'!E136")</f>
        <v>69.990059000000002</v>
      </c>
      <c r="D213" s="412">
        <f t="shared" ca="1" si="70"/>
        <v>378832.18397099996</v>
      </c>
      <c r="E213" s="411">
        <f t="shared" ca="1" si="71"/>
        <v>23.074894501604877</v>
      </c>
      <c r="F213" s="412">
        <f ca="1">INDIRECT("'RUNSTATS_VMTCNTY'!H136")</f>
        <v>84284.430840000001</v>
      </c>
      <c r="G213" s="411">
        <f t="shared" ca="1" si="72"/>
        <v>21.876548474138165</v>
      </c>
      <c r="H213" s="412">
        <f ca="1">INDIRECT("'RUNSTATS_VMTCNTY'!L136")</f>
        <v>135596.97637700001</v>
      </c>
      <c r="I213" s="411">
        <f t="shared" ca="1" si="73"/>
        <v>22.662862612721646</v>
      </c>
      <c r="J213" s="412">
        <f ca="1">INDIRECT("'RUNSTATS_VMTCNTY'!J136")</f>
        <v>93380.829509999996</v>
      </c>
      <c r="K213" s="411">
        <f t="shared" ca="1" si="74"/>
        <v>20.011742483152307</v>
      </c>
      <c r="L213" s="412">
        <f ca="1">INDIRECT("'RUNSTATS_VMTCNTY'!N136")</f>
        <v>65569.947243999995</v>
      </c>
      <c r="M213" s="411">
        <f t="shared" ca="1" si="75"/>
        <v>34.235726321887697</v>
      </c>
      <c r="N213" s="412">
        <f ca="1">INDIRECT("'RUNSTATS_VMTCNTY'!I136")</f>
        <v>3852.729828</v>
      </c>
      <c r="O213" s="50">
        <f ca="1">INDIRECT("'RUNSTATS_VMTCNTY'!M136")</f>
        <v>5983.2236860000003</v>
      </c>
      <c r="P213" s="50">
        <f ca="1">INDIRECT("'RUNSTATS_VMTCNTY'!K136")</f>
        <v>4666.3017769999997</v>
      </c>
      <c r="Q213" s="50">
        <f ca="1">INDIRECT("'RUNSTATS_VMTCNTY'!O136")</f>
        <v>1915.249194</v>
      </c>
      <c r="R213" s="413">
        <f t="shared" ca="1" si="76"/>
        <v>16417.504485000001</v>
      </c>
    </row>
    <row r="214" spans="1:22" x14ac:dyDescent="0.2">
      <c r="A214" s="191"/>
      <c r="B214" s="127" t="s">
        <v>155</v>
      </c>
      <c r="C214" s="419"/>
      <c r="D214" s="412">
        <f ca="1">+F214+J214+H214+L214</f>
        <v>837739.37243299989</v>
      </c>
      <c r="E214" s="419">
        <f t="shared" ca="1" si="71"/>
        <v>24.205136722326152</v>
      </c>
      <c r="F214" s="412">
        <f ca="1">INDIRECT("'RUNSTATS_VMTCNTY'!H137")</f>
        <v>168439.651013</v>
      </c>
      <c r="G214" s="419">
        <f t="shared" ca="1" si="72"/>
        <v>24.130771975697066</v>
      </c>
      <c r="H214" s="412">
        <f ca="1">INDIRECT("'RUNSTATS_VMTCNTY'!L137")</f>
        <v>320584.74001399998</v>
      </c>
      <c r="I214" s="419">
        <f t="shared" ca="1" si="73"/>
        <v>24.149289282194136</v>
      </c>
      <c r="J214" s="412">
        <f ca="1">INDIRECT("'RUNSTATS_VMTCNTY'!J137")</f>
        <v>192555.00872899999</v>
      </c>
      <c r="K214" s="419">
        <f t="shared" ca="1" si="74"/>
        <v>23.842680504795101</v>
      </c>
      <c r="L214" s="412">
        <f ca="1">INDIRECT("'RUNSTATS_VMTCNTY'!N137")</f>
        <v>156159.97267700001</v>
      </c>
      <c r="M214" s="419">
        <f t="shared" ca="1" si="75"/>
        <v>24.872123893368858</v>
      </c>
      <c r="N214" s="412">
        <f ca="1">INDIRECT("'RUNSTATS_VMTCNTY'!I137")</f>
        <v>6980.2843929999999</v>
      </c>
      <c r="O214" s="50">
        <f ca="1">INDIRECT("'RUNSTATS_VMTCNTY'!M137")</f>
        <v>13275.121112999999</v>
      </c>
      <c r="P214" s="50">
        <f ca="1">INDIRECT("'RUNSTATS_VMTCNTY'!K137")</f>
        <v>8076.0637919999999</v>
      </c>
      <c r="Q214" s="50">
        <f ca="1">INDIRECT("'RUNSTATS_VMTCNTY'!O137")</f>
        <v>6278.5137830000003</v>
      </c>
      <c r="R214" s="413">
        <f ca="1">+N214+O214+P214+Q214</f>
        <v>34609.983080999998</v>
      </c>
    </row>
    <row r="215" spans="1:22" ht="13.5" thickBot="1" x14ac:dyDescent="0.25">
      <c r="A215" s="124" t="str">
        <f ca="1">INDIRECT("'RUNSTATS_VMTCNTY'!B138")</f>
        <v>91HO</v>
      </c>
      <c r="B215" s="123" t="s">
        <v>21</v>
      </c>
      <c r="C215" s="411">
        <f ca="1">INDIRECT("'RUNSTATS_VMTCNTY'!E138")</f>
        <v>0</v>
      </c>
      <c r="D215" s="420">
        <f t="shared" ca="1" si="70"/>
        <v>0</v>
      </c>
      <c r="E215" s="421">
        <f t="shared" ca="1" si="71"/>
        <v>0</v>
      </c>
      <c r="F215" s="420">
        <f ca="1">INDIRECT("'RUNSTATS_VMTCNTY'!H138")</f>
        <v>0</v>
      </c>
      <c r="G215" s="421">
        <f t="shared" ca="1" si="72"/>
        <v>0</v>
      </c>
      <c r="H215" s="420">
        <f ca="1">INDIRECT("'RUNSTATS_VMTCNTY'!L138")</f>
        <v>0</v>
      </c>
      <c r="I215" s="421">
        <f t="shared" ca="1" si="73"/>
        <v>0</v>
      </c>
      <c r="J215" s="420">
        <f ca="1">INDIRECT("'RUNSTATS_VMTCNTY'!J138")</f>
        <v>0</v>
      </c>
      <c r="K215" s="421">
        <f t="shared" ca="1" si="74"/>
        <v>0</v>
      </c>
      <c r="L215" s="420">
        <f ca="1">INDIRECT("'RUNSTATS_VMTCNTY'!N138")</f>
        <v>0</v>
      </c>
      <c r="M215" s="421">
        <f t="shared" ca="1" si="75"/>
        <v>0</v>
      </c>
      <c r="N215" s="423">
        <f ca="1">INDIRECT("'RUNSTATS_VMTCNTY'!I138")</f>
        <v>0</v>
      </c>
      <c r="O215" s="424">
        <f ca="1">INDIRECT("'RUNSTATS_VMTCNTY'!M138")</f>
        <v>0</v>
      </c>
      <c r="P215" s="424">
        <f ca="1">INDIRECT("'RUNSTATS_VMTCNTY'!K138")</f>
        <v>0</v>
      </c>
      <c r="Q215" s="424">
        <f ca="1">INDIRECT("'RUNSTATS_VMTCNTY'!O138")</f>
        <v>0</v>
      </c>
      <c r="R215" s="425">
        <f t="shared" ca="1" si="76"/>
        <v>0</v>
      </c>
    </row>
    <row r="216" spans="1:22" x14ac:dyDescent="0.2">
      <c r="A216" s="191"/>
      <c r="B216" s="126" t="s">
        <v>41</v>
      </c>
      <c r="C216" s="407">
        <f ca="1">SUM(C203:C208)</f>
        <v>263.16711700000002</v>
      </c>
      <c r="D216" s="408">
        <f ca="1">SUM(D203:D208)</f>
        <v>3902550.4341639997</v>
      </c>
      <c r="E216" s="407">
        <f t="shared" ca="1" si="71"/>
        <v>38.789963539077874</v>
      </c>
      <c r="F216" s="408">
        <f ca="1">SUM(F203:F208)</f>
        <v>931917.95419600001</v>
      </c>
      <c r="G216" s="407">
        <f t="shared" ca="1" si="72"/>
        <v>38.478632085289661</v>
      </c>
      <c r="H216" s="408">
        <f ca="1">SUM(H203:H208)</f>
        <v>1277083.166771</v>
      </c>
      <c r="I216" s="407">
        <f t="shared" ca="1" si="73"/>
        <v>38.990954931308671</v>
      </c>
      <c r="J216" s="408">
        <f ca="1">SUM(J203:J208)</f>
        <v>974471.60679400002</v>
      </c>
      <c r="K216" s="407">
        <f t="shared" ca="1" si="74"/>
        <v>36.356911883119814</v>
      </c>
      <c r="L216" s="408">
        <f ca="1">SUM(L203:L208)</f>
        <v>719077.70640300005</v>
      </c>
      <c r="M216" s="407">
        <f t="shared" ca="1" si="75"/>
        <v>42.721191696120179</v>
      </c>
      <c r="N216" s="408">
        <f ca="1">SUM(N203:N208)</f>
        <v>24219.103010999999</v>
      </c>
      <c r="O216" s="409">
        <f ca="1">SUM(O203:O208)</f>
        <v>32753.318533000001</v>
      </c>
      <c r="P216" s="409">
        <f ca="1">SUM(P203:P208)</f>
        <v>26802.925669999997</v>
      </c>
      <c r="Q216" s="409">
        <f ca="1">SUM(Q203:Q208)</f>
        <v>16831.873780999998</v>
      </c>
      <c r="R216" s="410">
        <f ca="1">SUM(R203:R208)</f>
        <v>100607.220995</v>
      </c>
    </row>
    <row r="217" spans="1:22" ht="13.5" thickBot="1" x14ac:dyDescent="0.25">
      <c r="A217" s="191"/>
      <c r="B217" s="125" t="s">
        <v>40</v>
      </c>
      <c r="C217" s="414">
        <f ca="1">SUM(C209:C215)</f>
        <v>257.13584300000002</v>
      </c>
      <c r="D217" s="415">
        <f ca="1">SUM(D209:D215)</f>
        <v>4352994.7364829993</v>
      </c>
      <c r="E217" s="414">
        <f t="shared" ca="1" si="71"/>
        <v>31.578669978400669</v>
      </c>
      <c r="F217" s="415">
        <f ca="1">SUM(F209:F215)</f>
        <v>980682.33099499997</v>
      </c>
      <c r="G217" s="414">
        <f t="shared" ca="1" si="72"/>
        <v>31.126536975680089</v>
      </c>
      <c r="H217" s="415">
        <f ca="1">SUM(H209:H215)</f>
        <v>1490427.1351970001</v>
      </c>
      <c r="I217" s="414">
        <f t="shared" ca="1" si="73"/>
        <v>31.195776281723123</v>
      </c>
      <c r="J217" s="415">
        <f ca="1">SUM(J209:J215)</f>
        <v>1057147.155144</v>
      </c>
      <c r="K217" s="414">
        <f t="shared" ca="1" si="74"/>
        <v>28.969527184365894</v>
      </c>
      <c r="L217" s="415">
        <f ca="1">SUM(L209:L215)</f>
        <v>824738.11514699995</v>
      </c>
      <c r="M217" s="414">
        <f t="shared" ca="1" si="75"/>
        <v>37.366704496153417</v>
      </c>
      <c r="N217" s="415">
        <f ca="1">SUM(N209:N215)</f>
        <v>31506.310250999995</v>
      </c>
      <c r="O217" s="416">
        <f ca="1">SUM(O209:O215)</f>
        <v>47776.568268000003</v>
      </c>
      <c r="P217" s="416">
        <f ca="1">SUM(P209:P215)</f>
        <v>36491.695166999998</v>
      </c>
      <c r="Q217" s="416">
        <f ca="1">SUM(Q209:Q215)</f>
        <v>22071.470477999999</v>
      </c>
      <c r="R217" s="417">
        <f ca="1">SUM(R209:R215)</f>
        <v>137846.04416399999</v>
      </c>
    </row>
    <row r="218" spans="1:22" ht="13.5" thickBot="1" x14ac:dyDescent="0.25">
      <c r="A218" s="191"/>
      <c r="B218" s="128" t="s">
        <v>42</v>
      </c>
      <c r="C218" s="426">
        <f ca="1">+C217+C216</f>
        <v>520.30295999999998</v>
      </c>
      <c r="D218" s="427">
        <f ca="1">+D217+D216</f>
        <v>8255545.170646999</v>
      </c>
      <c r="E218" s="426">
        <f t="shared" ca="1" si="71"/>
        <v>34.621229301021415</v>
      </c>
      <c r="F218" s="427">
        <f ca="1">+F217+F216</f>
        <v>1912600.285191</v>
      </c>
      <c r="G218" s="426">
        <f t="shared" ca="1" si="72"/>
        <v>34.321868125027102</v>
      </c>
      <c r="H218" s="427">
        <f ca="1">+H217+H216</f>
        <v>2767510.3019679999</v>
      </c>
      <c r="I218" s="426">
        <f t="shared" ca="1" si="73"/>
        <v>34.366250989609405</v>
      </c>
      <c r="J218" s="427">
        <f ca="1">+J217+J216</f>
        <v>2031618.7619380001</v>
      </c>
      <c r="K218" s="426">
        <f t="shared" ca="1" si="74"/>
        <v>32.097810762938977</v>
      </c>
      <c r="L218" s="427">
        <f ca="1">+L217+L216</f>
        <v>1543815.82155</v>
      </c>
      <c r="M218" s="426">
        <f t="shared" ca="1" si="75"/>
        <v>39.683370439106909</v>
      </c>
      <c r="N218" s="298">
        <f ca="1">+N217+N216</f>
        <v>55725.413261999995</v>
      </c>
      <c r="O218" s="298">
        <f ca="1">+O217+O216</f>
        <v>80529.886801000001</v>
      </c>
      <c r="P218" s="298">
        <f ca="1">+P217+P216</f>
        <v>63294.620836999995</v>
      </c>
      <c r="Q218" s="298">
        <f ca="1">+Q217+Q216</f>
        <v>38903.344258999998</v>
      </c>
      <c r="R218" s="428">
        <f ca="1">+R217+R216</f>
        <v>238453.265159</v>
      </c>
      <c r="V218" s="499" t="e">
        <f ca="1">(D218-U218)/U218</f>
        <v>#DIV/0!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5">
        <f t="shared" ref="C223:C233" ca="1" si="77">+C3+C23+C43+C63+C83+C103+C123+C143+C163+C183+C203</f>
        <v>51.185232999999997</v>
      </c>
      <c r="D223" s="424">
        <f t="shared" ref="D223:D235" ca="1" si="78">+F223+J223+H223+L223</f>
        <v>1778662.692427</v>
      </c>
      <c r="E223" s="437">
        <f t="shared" ref="E223:E238" ca="1" si="79">IF(R223&gt;0,D223/(R223),0)</f>
        <v>62.143172286029028</v>
      </c>
      <c r="F223" s="406">
        <f t="shared" ref="F223:F235" ca="1" si="80">+F3+F23+F43+F63+F83+F103+F123+F143+F163+F183+F203</f>
        <v>467288.44970200001</v>
      </c>
      <c r="G223" s="438">
        <f t="shared" ref="G223:G238" ca="1" si="81">IF(N223&gt;0,F223/(N223),0)</f>
        <v>60.325884296897428</v>
      </c>
      <c r="H223" s="424">
        <f t="shared" ref="H223:H235" ca="1" si="82">+H3+H23+H43+H63+H83+H103+H123+H143+H163+H183+H203</f>
        <v>538650.01172000007</v>
      </c>
      <c r="I223" s="438">
        <f t="shared" ref="I223:I238" ca="1" si="83">IF(O223&gt;0,H223/(O223),0)</f>
        <v>64.360584049825576</v>
      </c>
      <c r="J223" s="424">
        <f t="shared" ref="J223:J235" ca="1" si="84">+J3+J23+J43+J63+J83+J103+J123+J143+J163+J183+J203</f>
        <v>451566.87290000002</v>
      </c>
      <c r="K223" s="438">
        <f ca="1">IF(P223&gt;0,J223/(P223),0)</f>
        <v>59.988002831785458</v>
      </c>
      <c r="L223" s="424">
        <f t="shared" ref="L223:L235" ca="1" si="85">+L3+L23+L43+L63+L83+L103+L123+L143+L163+L183+L203</f>
        <v>321157.35810499999</v>
      </c>
      <c r="M223" s="439">
        <f t="shared" ref="M223:M238" ca="1" si="86">IF(Q223&gt;0,L223/(Q223),0)</f>
        <v>64.501454054305739</v>
      </c>
      <c r="N223" s="424">
        <f t="shared" ref="N223:Q235" ca="1" si="87">+N3+N23+N43+N63+N83+N103+N123+N143+N163+N183+N203</f>
        <v>7746.068792</v>
      </c>
      <c r="O223" s="424">
        <f t="shared" ca="1" si="87"/>
        <v>8369.253009</v>
      </c>
      <c r="P223" s="424">
        <f t="shared" ca="1" si="87"/>
        <v>7527.6197169999996</v>
      </c>
      <c r="Q223" s="424">
        <f t="shared" ca="1" si="87"/>
        <v>4979.0716009999996</v>
      </c>
      <c r="R223" s="440">
        <f t="shared" ref="R223:R235" ca="1" si="88">+N223+O223+P223+Q223</f>
        <v>28622.013118999999</v>
      </c>
    </row>
    <row r="224" spans="1:22" x14ac:dyDescent="0.2">
      <c r="A224" s="4"/>
      <c r="B224" s="123" t="s">
        <v>83</v>
      </c>
      <c r="C224" s="411">
        <f t="shared" ca="1" si="77"/>
        <v>170.673269</v>
      </c>
      <c r="D224" s="50">
        <f t="shared" ca="1" si="78"/>
        <v>2137915.9621230001</v>
      </c>
      <c r="E224" s="441">
        <f t="shared" ca="1" si="79"/>
        <v>51.523339559583</v>
      </c>
      <c r="F224" s="412">
        <f t="shared" ca="1" si="80"/>
        <v>559037.68995299994</v>
      </c>
      <c r="G224" s="442">
        <f t="shared" ca="1" si="81"/>
        <v>48.333226028096306</v>
      </c>
      <c r="H224" s="50">
        <f t="shared" ca="1" si="82"/>
        <v>655618.35762400005</v>
      </c>
      <c r="I224" s="442">
        <f t="shared" ca="1" si="83"/>
        <v>55.42887584632313</v>
      </c>
      <c r="J224" s="50">
        <f t="shared" ca="1" si="84"/>
        <v>528357.94830599998</v>
      </c>
      <c r="K224" s="442">
        <f t="shared" ref="K224:K238" ca="1" si="89">IF(P224&gt;0,J224/(P224),0)</f>
        <v>46.613707217438623</v>
      </c>
      <c r="L224" s="50">
        <f t="shared" ca="1" si="85"/>
        <v>394901.96624000004</v>
      </c>
      <c r="M224" s="443">
        <f t="shared" ca="1" si="86"/>
        <v>58.37528346572779</v>
      </c>
      <c r="N224" s="50">
        <f t="shared" ca="1" si="87"/>
        <v>11566.322712000001</v>
      </c>
      <c r="O224" s="50">
        <f t="shared" ca="1" si="87"/>
        <v>11828.101284999999</v>
      </c>
      <c r="P224" s="50">
        <f t="shared" ca="1" si="87"/>
        <v>11334.819302</v>
      </c>
      <c r="Q224" s="50">
        <f t="shared" ca="1" si="87"/>
        <v>6764.8830600000001</v>
      </c>
      <c r="R224" s="413">
        <f t="shared" ca="1" si="88"/>
        <v>41494.126358999994</v>
      </c>
    </row>
    <row r="225" spans="1:22" x14ac:dyDescent="0.2">
      <c r="A225" s="4"/>
      <c r="B225" s="123" t="s">
        <v>84</v>
      </c>
      <c r="C225" s="411">
        <f t="shared" ca="1" si="77"/>
        <v>301.993424</v>
      </c>
      <c r="D225" s="50">
        <f t="shared" ca="1" si="78"/>
        <v>3304764.725292</v>
      </c>
      <c r="E225" s="441">
        <f t="shared" ca="1" si="79"/>
        <v>42.400313984152994</v>
      </c>
      <c r="F225" s="412">
        <f t="shared" ca="1" si="80"/>
        <v>793848.078935</v>
      </c>
      <c r="G225" s="442">
        <f t="shared" ca="1" si="81"/>
        <v>41.12189386784226</v>
      </c>
      <c r="H225" s="50">
        <f t="shared" ca="1" si="82"/>
        <v>1035919.948692</v>
      </c>
      <c r="I225" s="442">
        <f t="shared" ca="1" si="83"/>
        <v>42.341639058904612</v>
      </c>
      <c r="J225" s="50">
        <f t="shared" ca="1" si="84"/>
        <v>817660.83894699998</v>
      </c>
      <c r="K225" s="442">
        <f t="shared" ca="1" si="89"/>
        <v>38.998954104174551</v>
      </c>
      <c r="L225" s="50">
        <f t="shared" ca="1" si="85"/>
        <v>657335.858718</v>
      </c>
      <c r="M225" s="443">
        <f t="shared" ca="1" si="86"/>
        <v>49.778344125245582</v>
      </c>
      <c r="N225" s="50">
        <f t="shared" ca="1" si="87"/>
        <v>19304.754821999999</v>
      </c>
      <c r="O225" s="50">
        <f t="shared" ca="1" si="87"/>
        <v>24465.749831999998</v>
      </c>
      <c r="P225" s="50">
        <f t="shared" ca="1" si="87"/>
        <v>20966.224805999998</v>
      </c>
      <c r="Q225" s="50">
        <f t="shared" ca="1" si="87"/>
        <v>13205.257633000001</v>
      </c>
      <c r="R225" s="413">
        <f t="shared" ca="1" si="88"/>
        <v>77941.987093000003</v>
      </c>
    </row>
    <row r="226" spans="1:22" x14ac:dyDescent="0.2">
      <c r="A226" s="4"/>
      <c r="B226" s="123" t="s">
        <v>85</v>
      </c>
      <c r="C226" s="411">
        <f t="shared" ca="1" si="77"/>
        <v>828.43060700000012</v>
      </c>
      <c r="D226" s="50">
        <f t="shared" ca="1" si="78"/>
        <v>4606318.2740310002</v>
      </c>
      <c r="E226" s="441">
        <f t="shared" ca="1" si="79"/>
        <v>47.52966386812048</v>
      </c>
      <c r="F226" s="412">
        <f t="shared" ca="1" si="80"/>
        <v>1150545.9200590001</v>
      </c>
      <c r="G226" s="442">
        <f t="shared" ca="1" si="81"/>
        <v>46.475870313519792</v>
      </c>
      <c r="H226" s="50">
        <f t="shared" ca="1" si="82"/>
        <v>1421184.46575</v>
      </c>
      <c r="I226" s="442">
        <f t="shared" ca="1" si="83"/>
        <v>48.583542779778675</v>
      </c>
      <c r="J226" s="50">
        <f t="shared" ca="1" si="84"/>
        <v>1184785.0537070001</v>
      </c>
      <c r="K226" s="442">
        <f t="shared" ca="1" si="89"/>
        <v>44.621207225154521</v>
      </c>
      <c r="L226" s="50">
        <f t="shared" ca="1" si="85"/>
        <v>849802.834515</v>
      </c>
      <c r="M226" s="443">
        <f t="shared" ca="1" si="86"/>
        <v>51.961779763221173</v>
      </c>
      <c r="N226" s="50">
        <f t="shared" ca="1" si="87"/>
        <v>24755.769225999997</v>
      </c>
      <c r="O226" s="50">
        <f t="shared" ca="1" si="87"/>
        <v>29252.384334999999</v>
      </c>
      <c r="P226" s="50">
        <f t="shared" ca="1" si="87"/>
        <v>26552.061841999999</v>
      </c>
      <c r="Q226" s="50">
        <f t="shared" ca="1" si="87"/>
        <v>16354.382748000002</v>
      </c>
      <c r="R226" s="413">
        <f t="shared" ca="1" si="88"/>
        <v>96914.598150999998</v>
      </c>
    </row>
    <row r="227" spans="1:22" x14ac:dyDescent="0.2">
      <c r="A227" s="4"/>
      <c r="B227" s="123" t="s">
        <v>86</v>
      </c>
      <c r="C227" s="411">
        <f t="shared" ca="1" si="77"/>
        <v>722.32833699999992</v>
      </c>
      <c r="D227" s="50">
        <f t="shared" ca="1" si="78"/>
        <v>2450822.5085450001</v>
      </c>
      <c r="E227" s="441">
        <f t="shared" ca="1" si="79"/>
        <v>41.681743102702846</v>
      </c>
      <c r="F227" s="412">
        <f t="shared" ca="1" si="80"/>
        <v>620509.54218500003</v>
      </c>
      <c r="G227" s="442">
        <f t="shared" ca="1" si="81"/>
        <v>41.458807344797059</v>
      </c>
      <c r="H227" s="50">
        <f ca="1">+H7+H27+H47+H67+H87+H107+H127+H147+H167+H187+H207</f>
        <v>750805.34720099997</v>
      </c>
      <c r="I227" s="442">
        <f t="shared" ca="1" si="83"/>
        <v>41.470110338960446</v>
      </c>
      <c r="J227" s="50">
        <f t="shared" ca="1" si="84"/>
        <v>660834.81223900011</v>
      </c>
      <c r="K227" s="442">
        <f t="shared" ca="1" si="89"/>
        <v>39.479845142911664</v>
      </c>
      <c r="L227" s="50">
        <f t="shared" ca="1" si="85"/>
        <v>418672.80692000006</v>
      </c>
      <c r="M227" s="443">
        <f t="shared" ca="1" si="86"/>
        <v>46.579749946285432</v>
      </c>
      <c r="N227" s="50">
        <f t="shared" ref="N227:Q228" ca="1" si="90">+N7+N27+N47+N67+N87+N107+N127+N147+N167+N187+N207</f>
        <v>14966.893211000001</v>
      </c>
      <c r="O227" s="50">
        <f t="shared" ca="1" si="90"/>
        <v>18104.734736999999</v>
      </c>
      <c r="P227" s="50">
        <f t="shared" ca="1" si="90"/>
        <v>16738.536077000001</v>
      </c>
      <c r="Q227" s="50">
        <f t="shared" ca="1" si="90"/>
        <v>8988.3008690000006</v>
      </c>
      <c r="R227" s="413">
        <f t="shared" ca="1" si="88"/>
        <v>58798.464894000004</v>
      </c>
    </row>
    <row r="228" spans="1:22" ht="13.5" thickBot="1" x14ac:dyDescent="0.25">
      <c r="B228" s="125" t="s">
        <v>154</v>
      </c>
      <c r="C228" s="414">
        <f t="shared" si="77"/>
        <v>0</v>
      </c>
      <c r="D228" s="50">
        <f t="shared" ca="1" si="78"/>
        <v>6853411.9703520006</v>
      </c>
      <c r="E228" s="441">
        <f t="shared" ca="1" si="79"/>
        <v>28.335238788115067</v>
      </c>
      <c r="F228" s="412">
        <f t="shared" ca="1" si="80"/>
        <v>1512593.6985999998</v>
      </c>
      <c r="G228" s="442">
        <f t="shared" ca="1" si="81"/>
        <v>28.782153021428005</v>
      </c>
      <c r="H228" s="50">
        <f ca="1">+H8+H28+H48+H68+H88+H108+H128+H148+H168+H188+H208</f>
        <v>2405374.0109890001</v>
      </c>
      <c r="I228" s="442">
        <f t="shared" ca="1" si="83"/>
        <v>27.908545851318102</v>
      </c>
      <c r="J228" s="50">
        <f t="shared" ca="1" si="84"/>
        <v>1672963.3586530001</v>
      </c>
      <c r="K228" s="442">
        <f t="shared" ca="1" si="89"/>
        <v>28.281179964270805</v>
      </c>
      <c r="L228" s="50">
        <f t="shared" ca="1" si="85"/>
        <v>1262480.9021099999</v>
      </c>
      <c r="M228" s="443">
        <f t="shared" ca="1" si="86"/>
        <v>28.710165307921766</v>
      </c>
      <c r="N228" s="50">
        <f t="shared" ca="1" si="90"/>
        <v>52553.181045000005</v>
      </c>
      <c r="O228" s="50">
        <f t="shared" ca="1" si="90"/>
        <v>86187.722707000008</v>
      </c>
      <c r="P228" s="50">
        <f t="shared" ca="1" si="90"/>
        <v>59154.651989999998</v>
      </c>
      <c r="Q228" s="50">
        <f t="shared" ca="1" si="90"/>
        <v>43973.306616999995</v>
      </c>
      <c r="R228" s="413">
        <f t="shared" ca="1" si="88"/>
        <v>241868.86235899999</v>
      </c>
    </row>
    <row r="229" spans="1:22" x14ac:dyDescent="0.2">
      <c r="A229" s="4"/>
      <c r="B229" s="126" t="s">
        <v>77</v>
      </c>
      <c r="C229" s="407">
        <f t="shared" ca="1" si="77"/>
        <v>381.30504500000001</v>
      </c>
      <c r="D229" s="409">
        <f t="shared" ca="1" si="78"/>
        <v>17603939.922868997</v>
      </c>
      <c r="E229" s="444">
        <f t="shared" ca="1" si="79"/>
        <v>52.479740660515574</v>
      </c>
      <c r="F229" s="408">
        <f t="shared" ca="1" si="80"/>
        <v>4456652.2466049995</v>
      </c>
      <c r="G229" s="445">
        <f t="shared" ca="1" si="81"/>
        <v>49.335626074863349</v>
      </c>
      <c r="H229" s="409">
        <f t="shared" ca="1" si="82"/>
        <v>5218283.3135639997</v>
      </c>
      <c r="I229" s="445">
        <f t="shared" ca="1" si="83"/>
        <v>57.375823253379814</v>
      </c>
      <c r="J229" s="409">
        <f t="shared" ca="1" si="84"/>
        <v>4564414.9703630004</v>
      </c>
      <c r="K229" s="445">
        <f t="shared" ca="1" si="89"/>
        <v>45.561695926595952</v>
      </c>
      <c r="L229" s="409">
        <f t="shared" ca="1" si="85"/>
        <v>3364589.3923369995</v>
      </c>
      <c r="M229" s="446">
        <f t="shared" ca="1" si="86"/>
        <v>62.331335142026461</v>
      </c>
      <c r="N229" s="409">
        <f t="shared" ca="1" si="87"/>
        <v>90333.347343000016</v>
      </c>
      <c r="O229" s="409">
        <f t="shared" ca="1" si="87"/>
        <v>90949.166698999979</v>
      </c>
      <c r="P229" s="409">
        <f t="shared" ca="1" si="87"/>
        <v>100180.97170300002</v>
      </c>
      <c r="Q229" s="409">
        <f t="shared" ca="1" si="87"/>
        <v>53979.100313999996</v>
      </c>
      <c r="R229" s="410">
        <f t="shared" ca="1" si="88"/>
        <v>335442.58605899999</v>
      </c>
    </row>
    <row r="230" spans="1:22" x14ac:dyDescent="0.2">
      <c r="A230" s="4"/>
      <c r="B230" s="123" t="s">
        <v>78</v>
      </c>
      <c r="C230" s="411">
        <f t="shared" ca="1" si="77"/>
        <v>209.53826700000002</v>
      </c>
      <c r="D230" s="50">
        <f t="shared" ca="1" si="78"/>
        <v>8999805.6304870006</v>
      </c>
      <c r="E230" s="441">
        <f t="shared" ca="1" si="79"/>
        <v>51.429463261998109</v>
      </c>
      <c r="F230" s="412">
        <f t="shared" ca="1" si="80"/>
        <v>2206883.8100160002</v>
      </c>
      <c r="G230" s="442">
        <f t="shared" ca="1" si="81"/>
        <v>48.784870160212051</v>
      </c>
      <c r="H230" s="50">
        <f t="shared" ca="1" si="82"/>
        <v>2785310.3784690001</v>
      </c>
      <c r="I230" s="442">
        <f t="shared" ca="1" si="83"/>
        <v>57.455040400578788</v>
      </c>
      <c r="J230" s="50">
        <f t="shared" ca="1" si="84"/>
        <v>2349928.7572599999</v>
      </c>
      <c r="K230" s="442">
        <f t="shared" ca="1" si="89"/>
        <v>42.590851584362134</v>
      </c>
      <c r="L230" s="50">
        <f t="shared" ca="1" si="85"/>
        <v>1657682.684742</v>
      </c>
      <c r="M230" s="443">
        <f t="shared" ca="1" si="86"/>
        <v>63.504107995302817</v>
      </c>
      <c r="N230" s="50">
        <f t="shared" ca="1" si="87"/>
        <v>45237.054086000004</v>
      </c>
      <c r="O230" s="50">
        <f t="shared" ca="1" si="87"/>
        <v>48478.085805000002</v>
      </c>
      <c r="P230" s="50">
        <f t="shared" ca="1" si="87"/>
        <v>55174.495691999997</v>
      </c>
      <c r="Q230" s="50">
        <f t="shared" ca="1" si="87"/>
        <v>26103.550417000002</v>
      </c>
      <c r="R230" s="413">
        <f t="shared" ca="1" si="88"/>
        <v>174993.18599999999</v>
      </c>
    </row>
    <row r="231" spans="1:22" x14ac:dyDescent="0.2">
      <c r="A231" s="4"/>
      <c r="B231" s="123" t="s">
        <v>79</v>
      </c>
      <c r="C231" s="411">
        <f t="shared" ca="1" si="77"/>
        <v>517.37220500000001</v>
      </c>
      <c r="D231" s="50">
        <f t="shared" ca="1" si="78"/>
        <v>10301715.210014001</v>
      </c>
      <c r="E231" s="441">
        <f t="shared" ca="1" si="79"/>
        <v>26.901069213192336</v>
      </c>
      <c r="F231" s="412">
        <f t="shared" ca="1" si="80"/>
        <v>2311620.733616</v>
      </c>
      <c r="G231" s="442">
        <f t="shared" ca="1" si="81"/>
        <v>25.709908897285938</v>
      </c>
      <c r="H231" s="50">
        <f t="shared" ca="1" si="82"/>
        <v>3490804.472751</v>
      </c>
      <c r="I231" s="442">
        <f t="shared" ca="1" si="83"/>
        <v>27.248764237803002</v>
      </c>
      <c r="J231" s="50">
        <f t="shared" ca="1" si="84"/>
        <v>2533514.2695780001</v>
      </c>
      <c r="K231" s="442">
        <f t="shared" ca="1" si="89"/>
        <v>22.596916061082876</v>
      </c>
      <c r="L231" s="50">
        <f t="shared" ca="1" si="85"/>
        <v>1965775.734069</v>
      </c>
      <c r="M231" s="443">
        <f t="shared" ca="1" si="86"/>
        <v>37.223496792772906</v>
      </c>
      <c r="N231" s="50">
        <f t="shared" ca="1" si="87"/>
        <v>89911.665687000001</v>
      </c>
      <c r="O231" s="50">
        <f t="shared" ca="1" si="87"/>
        <v>128108.72604299999</v>
      </c>
      <c r="P231" s="50">
        <f t="shared" ca="1" si="87"/>
        <v>112117.70060700002</v>
      </c>
      <c r="Q231" s="50">
        <f t="shared" ca="1" si="87"/>
        <v>52810.077059999996</v>
      </c>
      <c r="R231" s="413">
        <f t="shared" ca="1" si="88"/>
        <v>382948.16939699999</v>
      </c>
    </row>
    <row r="232" spans="1:22" x14ac:dyDescent="0.2">
      <c r="A232" s="4"/>
      <c r="B232" s="123" t="s">
        <v>80</v>
      </c>
      <c r="C232" s="411">
        <f t="shared" ca="1" si="77"/>
        <v>782.08298799999989</v>
      </c>
      <c r="D232" s="50">
        <f t="shared" ca="1" si="78"/>
        <v>9693414.6393589992</v>
      </c>
      <c r="E232" s="441">
        <f t="shared" ca="1" si="79"/>
        <v>26.863584076854721</v>
      </c>
      <c r="F232" s="412">
        <f t="shared" ca="1" si="80"/>
        <v>2178523.4008069998</v>
      </c>
      <c r="G232" s="442">
        <f t="shared" ca="1" si="81"/>
        <v>25.844504795222317</v>
      </c>
      <c r="H232" s="50">
        <f t="shared" ca="1" si="82"/>
        <v>3320637.5820899997</v>
      </c>
      <c r="I232" s="442">
        <f t="shared" ca="1" si="83"/>
        <v>27.453988293662391</v>
      </c>
      <c r="J232" s="50">
        <f t="shared" ca="1" si="84"/>
        <v>2432182.7487999997</v>
      </c>
      <c r="K232" s="442">
        <f t="shared" ca="1" si="89"/>
        <v>22.862709554816888</v>
      </c>
      <c r="L232" s="50">
        <f t="shared" ca="1" si="85"/>
        <v>1762070.907662</v>
      </c>
      <c r="M232" s="443">
        <f t="shared" ca="1" si="86"/>
        <v>35.807120782280791</v>
      </c>
      <c r="N232" s="50">
        <f t="shared" ca="1" si="87"/>
        <v>84293.485910000003</v>
      </c>
      <c r="O232" s="50">
        <f t="shared" ca="1" si="87"/>
        <v>120952.830116</v>
      </c>
      <c r="P232" s="50">
        <f t="shared" ca="1" si="87"/>
        <v>106382.086645</v>
      </c>
      <c r="Q232" s="50">
        <f t="shared" ca="1" si="87"/>
        <v>49210.069649999998</v>
      </c>
      <c r="R232" s="413">
        <f t="shared" ca="1" si="88"/>
        <v>360838.47232100001</v>
      </c>
    </row>
    <row r="233" spans="1:22" x14ac:dyDescent="0.2">
      <c r="A233" s="4"/>
      <c r="B233" s="123" t="s">
        <v>81</v>
      </c>
      <c r="C233" s="411">
        <f t="shared" ca="1" si="77"/>
        <v>910.35002499999996</v>
      </c>
      <c r="D233" s="50">
        <f t="shared" ca="1" si="78"/>
        <v>7579040.6110420004</v>
      </c>
      <c r="E233" s="441">
        <f t="shared" ca="1" si="79"/>
        <v>25.027536084382916</v>
      </c>
      <c r="F233" s="412">
        <f t="shared" ca="1" si="80"/>
        <v>1714803.1475719998</v>
      </c>
      <c r="G233" s="442">
        <f t="shared" ca="1" si="81"/>
        <v>23.686289601645736</v>
      </c>
      <c r="H233" s="50">
        <f t="shared" ca="1" si="82"/>
        <v>2585034.5210410003</v>
      </c>
      <c r="I233" s="442">
        <f t="shared" ca="1" si="83"/>
        <v>25.691482926162418</v>
      </c>
      <c r="J233" s="50">
        <f t="shared" ca="1" si="84"/>
        <v>1920424.5967070002</v>
      </c>
      <c r="K233" s="442">
        <f t="shared" ca="1" si="89"/>
        <v>20.983809961972387</v>
      </c>
      <c r="L233" s="50">
        <f t="shared" ca="1" si="85"/>
        <v>1358778.3457219999</v>
      </c>
      <c r="M233" s="443">
        <f t="shared" ca="1" si="86"/>
        <v>35.482857107697448</v>
      </c>
      <c r="N233" s="50">
        <f t="shared" ca="1" si="87"/>
        <v>72396.444373999984</v>
      </c>
      <c r="O233" s="50">
        <f t="shared" ca="1" si="87"/>
        <v>100618.34610600001</v>
      </c>
      <c r="P233" s="50">
        <f t="shared" ca="1" si="87"/>
        <v>91519.347543999989</v>
      </c>
      <c r="Q233" s="50">
        <f t="shared" ca="1" si="87"/>
        <v>38293.938439000005</v>
      </c>
      <c r="R233" s="413">
        <f t="shared" ca="1" si="88"/>
        <v>302828.07646299998</v>
      </c>
    </row>
    <row r="234" spans="1:22" x14ac:dyDescent="0.2">
      <c r="B234" s="127" t="s">
        <v>155</v>
      </c>
      <c r="C234" s="419"/>
      <c r="D234" s="447">
        <f t="shared" ca="1" si="78"/>
        <v>13491827.607589997</v>
      </c>
      <c r="E234" s="448">
        <f t="shared" ca="1" si="79"/>
        <v>23.178585141467536</v>
      </c>
      <c r="F234" s="447">
        <f t="shared" ca="1" si="80"/>
        <v>2861098.6033269996</v>
      </c>
      <c r="G234" s="449">
        <f t="shared" ca="1" si="81"/>
        <v>23.365738477493501</v>
      </c>
      <c r="H234" s="68">
        <f t="shared" ca="1" si="82"/>
        <v>4973053.3365939995</v>
      </c>
      <c r="I234" s="449">
        <f t="shared" ca="1" si="83"/>
        <v>22.786673306008225</v>
      </c>
      <c r="J234" s="68">
        <f t="shared" ca="1" si="84"/>
        <v>3328804.8650939995</v>
      </c>
      <c r="K234" s="449">
        <f t="shared" ca="1" si="89"/>
        <v>22.427621138947128</v>
      </c>
      <c r="L234" s="68">
        <f t="shared" ca="1" si="85"/>
        <v>2328870.8025749996</v>
      </c>
      <c r="M234" s="450">
        <f t="shared" ca="1" si="86"/>
        <v>25.051089422880331</v>
      </c>
      <c r="N234" s="68">
        <f t="shared" ca="1" si="87"/>
        <v>122448.45614800001</v>
      </c>
      <c r="O234" s="68">
        <f t="shared" ca="1" si="87"/>
        <v>218243.93889399999</v>
      </c>
      <c r="P234" s="68">
        <f t="shared" ca="1" si="87"/>
        <v>148424.33999000001</v>
      </c>
      <c r="Q234" s="68">
        <f t="shared" ca="1" si="87"/>
        <v>92964.851278999995</v>
      </c>
      <c r="R234" s="451">
        <f t="shared" ca="1" si="88"/>
        <v>582081.58631099993</v>
      </c>
    </row>
    <row r="235" spans="1:22" ht="13.5" thickBot="1" x14ac:dyDescent="0.25">
      <c r="A235" s="4"/>
      <c r="B235" s="123" t="s">
        <v>21</v>
      </c>
      <c r="C235" s="411">
        <f ca="1">+C15+C35+C55+C75+C95+C115+C135+C155+C175+C195+C215</f>
        <v>9.3201940000000008</v>
      </c>
      <c r="D235" s="50">
        <f t="shared" ca="1" si="78"/>
        <v>65041.807747000006</v>
      </c>
      <c r="E235" s="441">
        <f t="shared" ca="1" si="79"/>
        <v>66.173558097134233</v>
      </c>
      <c r="F235" s="412">
        <f t="shared" ca="1" si="80"/>
        <v>18218.975717000001</v>
      </c>
      <c r="G235" s="442">
        <f t="shared" ca="1" si="81"/>
        <v>67.063675456374455</v>
      </c>
      <c r="H235" s="50">
        <f t="shared" ca="1" si="82"/>
        <v>13788.559367</v>
      </c>
      <c r="I235" s="442">
        <f t="shared" ca="1" si="83"/>
        <v>66.051455785829205</v>
      </c>
      <c r="J235" s="50">
        <f t="shared" ca="1" si="84"/>
        <v>26826.504046999999</v>
      </c>
      <c r="K235" s="442">
        <f t="shared" ca="1" si="89"/>
        <v>65.652254498177243</v>
      </c>
      <c r="L235" s="50">
        <f t="shared" ca="1" si="85"/>
        <v>6207.7686160000003</v>
      </c>
      <c r="M235" s="443">
        <f t="shared" ca="1" si="86"/>
        <v>66.138257015750867</v>
      </c>
      <c r="N235" s="50">
        <f t="shared" ca="1" si="87"/>
        <v>271.66682400000002</v>
      </c>
      <c r="O235" s="50">
        <f t="shared" ca="1" si="87"/>
        <v>208.75481400000001</v>
      </c>
      <c r="P235" s="50">
        <f t="shared" ca="1" si="87"/>
        <v>408.61512299999998</v>
      </c>
      <c r="Q235" s="50">
        <f t="shared" ca="1" si="87"/>
        <v>93.860480999999993</v>
      </c>
      <c r="R235" s="413">
        <f t="shared" ca="1" si="88"/>
        <v>982.89724200000001</v>
      </c>
    </row>
    <row r="236" spans="1:22" x14ac:dyDescent="0.2">
      <c r="B236" s="126" t="s">
        <v>41</v>
      </c>
      <c r="C236" s="407">
        <f ca="1">SUM(C223:C228)</f>
        <v>2074.61087</v>
      </c>
      <c r="D236" s="409">
        <f ca="1">SUM(D223:D228)</f>
        <v>21131896.132770002</v>
      </c>
      <c r="E236" s="444">
        <f t="shared" ca="1" si="79"/>
        <v>38.728638149419091</v>
      </c>
      <c r="F236" s="408">
        <f ca="1">SUM(F223:F228)</f>
        <v>5103823.3794339998</v>
      </c>
      <c r="G236" s="445">
        <f t="shared" ca="1" si="81"/>
        <v>38.992335547690736</v>
      </c>
      <c r="H236" s="409">
        <f ca="1">SUM(H223:H228)</f>
        <v>6807552.1419759998</v>
      </c>
      <c r="I236" s="445">
        <f t="shared" ca="1" si="83"/>
        <v>38.200048305393771</v>
      </c>
      <c r="J236" s="409">
        <f ca="1">SUM(J223:J228)</f>
        <v>5316168.8847519998</v>
      </c>
      <c r="K236" s="445">
        <f t="shared" ca="1" si="89"/>
        <v>37.365731673701511</v>
      </c>
      <c r="L236" s="409">
        <f ca="1">SUM(L223:L228)</f>
        <v>3904351.7266079998</v>
      </c>
      <c r="M236" s="446">
        <f t="shared" ca="1" si="86"/>
        <v>41.418801656404163</v>
      </c>
      <c r="N236" s="409">
        <f ca="1">SUM(N223:N228)</f>
        <v>130892.989808</v>
      </c>
      <c r="O236" s="409">
        <f ca="1">SUM(O223:O228)</f>
        <v>178207.945905</v>
      </c>
      <c r="P236" s="409">
        <f ca="1">SUM(P223:P228)</f>
        <v>142273.913734</v>
      </c>
      <c r="Q236" s="409">
        <f ca="1">SUM(Q223:Q228)</f>
        <v>94265.202527999994</v>
      </c>
      <c r="R236" s="410">
        <f ca="1">SUM(R223:R228)</f>
        <v>545640.05197500007</v>
      </c>
    </row>
    <row r="237" spans="1:22" ht="13.5" thickBot="1" x14ac:dyDescent="0.25">
      <c r="B237" s="125" t="s">
        <v>40</v>
      </c>
      <c r="C237" s="414">
        <f ca="1">SUM(C229:C235)</f>
        <v>2809.9687239999998</v>
      </c>
      <c r="D237" s="416">
        <f ca="1">SUM(D229:D235)</f>
        <v>67734785.429107994</v>
      </c>
      <c r="E237" s="452">
        <f t="shared" ca="1" si="79"/>
        <v>31.650068458265725</v>
      </c>
      <c r="F237" s="415">
        <f ca="1">SUM(F229:F235)</f>
        <v>15747800.917659998</v>
      </c>
      <c r="G237" s="453">
        <f t="shared" ca="1" si="81"/>
        <v>31.190427186815985</v>
      </c>
      <c r="H237" s="416">
        <f ca="1">SUM(H229:H235)</f>
        <v>22386912.163876001</v>
      </c>
      <c r="I237" s="453">
        <f t="shared" ca="1" si="83"/>
        <v>31.639602235857666</v>
      </c>
      <c r="J237" s="416">
        <f ca="1">SUM(J229:J235)</f>
        <v>17156096.711849</v>
      </c>
      <c r="K237" s="453">
        <f t="shared" ca="1" si="89"/>
        <v>27.932083394014064</v>
      </c>
      <c r="L237" s="416">
        <f ca="1">SUM(L229:L235)</f>
        <v>12443975.635722999</v>
      </c>
      <c r="M237" s="454">
        <f t="shared" ca="1" si="86"/>
        <v>39.699343971889633</v>
      </c>
      <c r="N237" s="416">
        <f ca="1">SUM(N229:N235)</f>
        <v>504892.12037200003</v>
      </c>
      <c r="O237" s="416">
        <f ca="1">SUM(O229:O235)</f>
        <v>707559.84847700002</v>
      </c>
      <c r="P237" s="416">
        <f ca="1">SUM(P229:P235)</f>
        <v>614207.55730400002</v>
      </c>
      <c r="Q237" s="416">
        <f ca="1">SUM(Q229:Q235)</f>
        <v>313455.44763999997</v>
      </c>
      <c r="R237" s="417">
        <f ca="1">SUM(R229:R235)</f>
        <v>2140114.9737929995</v>
      </c>
    </row>
    <row r="238" spans="1:22" ht="13.5" thickBot="1" x14ac:dyDescent="0.25">
      <c r="B238" s="128" t="s">
        <v>42</v>
      </c>
      <c r="C238" s="426">
        <f ca="1">+C237+C236</f>
        <v>4884.5795939999998</v>
      </c>
      <c r="D238" s="298">
        <f ca="1">+D237+D236</f>
        <v>88866681.561877996</v>
      </c>
      <c r="E238" s="455">
        <f t="shared" ca="1" si="79"/>
        <v>33.088156108529034</v>
      </c>
      <c r="F238" s="427">
        <f ca="1">+F237+F236</f>
        <v>20851624.297093999</v>
      </c>
      <c r="G238" s="456">
        <f t="shared" ca="1" si="81"/>
        <v>32.796654031722447</v>
      </c>
      <c r="H238" s="298">
        <f ca="1">+H237+H236</f>
        <v>29194464.305852</v>
      </c>
      <c r="I238" s="456">
        <f t="shared" ca="1" si="83"/>
        <v>32.959500775506264</v>
      </c>
      <c r="J238" s="298">
        <f ca="1">+J237+J236</f>
        <v>22472265.596601002</v>
      </c>
      <c r="K238" s="456">
        <f t="shared" ca="1" si="89"/>
        <v>29.706300097166775</v>
      </c>
      <c r="L238" s="298">
        <f ca="1">+L237+L236</f>
        <v>16348327.362330999</v>
      </c>
      <c r="M238" s="457">
        <f t="shared" ca="1" si="86"/>
        <v>40.09688338227344</v>
      </c>
      <c r="N238" s="298">
        <f ca="1">+N237+N236</f>
        <v>635785.11018000008</v>
      </c>
      <c r="O238" s="298">
        <f ca="1">+O237+O236</f>
        <v>885767.79438199999</v>
      </c>
      <c r="P238" s="298">
        <f ca="1">+P237+P236</f>
        <v>756481.47103799996</v>
      </c>
      <c r="Q238" s="298">
        <f ca="1">+Q237+Q236</f>
        <v>407720.65016799996</v>
      </c>
      <c r="R238" s="428">
        <f ca="1">+R237+R236</f>
        <v>2685755.0257679997</v>
      </c>
    </row>
    <row r="239" spans="1:22" x14ac:dyDescent="0.2">
      <c r="B239" s="8"/>
      <c r="C239" s="7"/>
      <c r="D239" s="10"/>
    </row>
    <row r="240" spans="1:22" x14ac:dyDescent="0.2">
      <c r="L240" s="2"/>
      <c r="U240" s="500">
        <f>SUM(U18:U178)</f>
        <v>74997797.645542741</v>
      </c>
      <c r="V240" s="499">
        <f>(D240-U240)/U240</f>
        <v>-1</v>
      </c>
    </row>
    <row r="241" spans="6:8" x14ac:dyDescent="0.2">
      <c r="F241" s="2"/>
      <c r="H241" s="2"/>
    </row>
  </sheetData>
  <mergeCells count="45"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81:G181"/>
    <mergeCell ref="H181:I181"/>
    <mergeCell ref="J181:K181"/>
    <mergeCell ref="L181:M181"/>
    <mergeCell ref="F201:G201"/>
    <mergeCell ref="H201:I201"/>
    <mergeCell ref="J201:K201"/>
    <mergeCell ref="L201:M20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I1" zoomScaleNormal="100" workbookViewId="0">
      <selection activeCell="N31" sqref="N31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>
        <f>tudu!B5</f>
        <v>44974</v>
      </c>
      <c r="B1" s="115">
        <f>tudu!B2</f>
        <v>2018</v>
      </c>
      <c r="C1" s="116" t="str">
        <f>tudu!B3</f>
        <v>MRM22v2.0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>
        <f ca="1">SUMIF(INDIRECT("'Transit_RunStats'!$A:$A"),Transit_Stats!B5,(INDIRECT("'Transit_RunStats'!$E:$E")))</f>
        <v>88570.137462999992</v>
      </c>
      <c r="D5" s="343">
        <f ca="1">SUMIF(INDIRECT("'Transit_RunStats'!$A:$A"),Transit_Stats!B5,(INDIRECT("'Transit_RunStats'!$H:$H")))</f>
        <v>46336.251569999986</v>
      </c>
      <c r="E5" s="343">
        <f ca="1">SUMIF(INDIRECT("'Transit_RunStats'!$A:$A"),Transit_Stats!B5,(INDIRECT("'Transit_RunStats'!$I:$I")))</f>
        <v>42233.886040999983</v>
      </c>
      <c r="F5" s="343">
        <v>83200</v>
      </c>
      <c r="G5" s="351">
        <f ca="1">C5/F5</f>
        <v>1.0645449214302884</v>
      </c>
      <c r="H5" s="21"/>
      <c r="I5" s="21"/>
      <c r="J5" s="344" t="s">
        <v>156</v>
      </c>
      <c r="K5" s="343">
        <v>1</v>
      </c>
      <c r="L5" s="501">
        <f ca="1">SUMIF(INDIRECT("'Transit_RunStats'!$A:$A"),Transit_Stats!K5,(INDIRECT("'Transit_RunStats'!$AI:$AI ")))</f>
        <v>11000.083648000002</v>
      </c>
      <c r="M5" s="343">
        <f ca="1">SUMIF(INDIRECT("'Transit_RunStats'!$A:$A"),Transit_Stats!K5,(INDIRECT("'Transit_RunStats'!$AJ:$AJ")))</f>
        <v>12344.795179999996</v>
      </c>
      <c r="N5" s="343">
        <f ca="1">SUMIF(INDIRECT("'Transit_RunStats'!$A:$A"),Transit_Stats!K5,(INDIRECT("'Transit_RunStats'!$AK:$AK")))</f>
        <v>10675.915758000003</v>
      </c>
      <c r="O5" s="343">
        <f ca="1">SUMIF(INDIRECT("'Transit_RunStats'!$A:$A"),Transit_Stats!K5,(INDIRECT("'Transit_RunStats'!$AL:$AL")))</f>
        <v>13358.999500000005</v>
      </c>
      <c r="P5" s="361">
        <f ca="1">SUM(L5:O5)</f>
        <v>47379.794086000009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>
        <f ca="1">SUMIFS(INDIRECT("'Transit_RunStats'!$E:$E"),INDIRECT("'Transit_RunStats'!$A:$A"),Transit_Stats!$B$5,(INDIRECT("'Transit_RunStats'!$B:$B")),Transit_Stats!$B6)</f>
        <v>24982.552299999999</v>
      </c>
      <c r="D6" s="348">
        <f ca="1">SUMIFS(INDIRECT("'Transit_RunStats'!$H:$H"),INDIRECT("'Transit_RunStats'!$A:$A"),Transit_Stats!$B$5,(INDIRECT("'Transit_RunStats'!$B:$B")),Transit_Stats!$B6)</f>
        <v>13762.090442999999</v>
      </c>
      <c r="E6" s="348">
        <f ca="1">SUMIFS(INDIRECT("'Transit_RunStats'!$I:$I"),INDIRECT("'Transit_RunStats'!$A:$A"),Transit_Stats!$B$5,(INDIRECT("'Transit_RunStats'!$B:$B")),Transit_Stats!$B6)</f>
        <v>11220.461952</v>
      </c>
      <c r="F6" s="348">
        <v>26000</v>
      </c>
      <c r="G6" s="349">
        <f t="shared" ref="G6:G15" ca="1" si="0">C6/F6</f>
        <v>0.96086739615384609</v>
      </c>
      <c r="H6" s="21"/>
      <c r="I6" s="21"/>
      <c r="J6" s="345" t="s">
        <v>221</v>
      </c>
      <c r="K6" s="33">
        <v>1</v>
      </c>
      <c r="L6" s="502">
        <f ca="1">SUMIFS(INDIRECT("'Transit_RunStats'!$AI:$AI"),INDIRECT("'Transit_RunStats'!$A:$A"),Transit_Stats!$K$5,(INDIRECT("'Transit_RunStats'!$B:$B")),Transit_Stats!$K6)</f>
        <v>742.68700000000001</v>
      </c>
      <c r="M6" s="348">
        <f ca="1">SUMIFS(INDIRECT("'Transit_RunStats'!$AJ:$AJ"),INDIRECT("'Transit_RunStats'!$A:$A"),Transit_Stats!$K$5,(INDIRECT("'Transit_RunStats'!$B:$B")),Transit_Stats!$K6)</f>
        <v>854.09</v>
      </c>
      <c r="N6" s="348">
        <f ca="1">SUMIFS(INDIRECT("'Transit_RunStats'!$AK:$AK"),INDIRECT("'Transit_RunStats'!$A:$A"),Transit_Stats!$K$5,(INDIRECT("'Transit_RunStats'!$B:$B")),Transit_Stats!$K6)</f>
        <v>742.68700000000001</v>
      </c>
      <c r="O6" s="348">
        <f ca="1">SUMIFS(INDIRECT("'Transit_RunStats'!$AL:$AL"),INDIRECT("'Transit_RunStats'!$A:$A"),Transit_Stats!$K$5,(INDIRECT("'Transit_RunStats'!$B:$B")),Transit_Stats!$K6)</f>
        <v>854.09</v>
      </c>
      <c r="P6" s="360">
        <f ca="1">SUM(L6:O6)</f>
        <v>3193.5540000000001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>
        <f ca="1">SUMIFS(INDIRECT("'Transit_RunStats'!$E:$E"),INDIRECT("'Transit_RunStats'!$A:$A"),Transit_Stats!$B$5,(INDIRECT("'Transit_RunStats'!$B:$B")),Transit_Stats!$B7)</f>
        <v>2323.4043670000001</v>
      </c>
      <c r="D7" s="348">
        <f ca="1">SUMIFS(INDIRECT("'Transit_RunStats'!$H:$H"),INDIRECT("'Transit_RunStats'!$A:$A"),Transit_Stats!$B$5,(INDIRECT("'Transit_RunStats'!$B:$B")),Transit_Stats!$B7)</f>
        <v>1102.8917839999999</v>
      </c>
      <c r="E7" s="348">
        <f ca="1">SUMIFS(INDIRECT("'Transit_RunStats'!$I:$I"),INDIRECT("'Transit_RunStats'!$A:$A"),Transit_Stats!$B$5,(INDIRECT("'Transit_RunStats'!$B:$B")),Transit_Stats!$B7)</f>
        <v>1220.51259</v>
      </c>
      <c r="F7" s="348">
        <v>1000</v>
      </c>
      <c r="G7" s="349">
        <f t="shared" ca="1" si="0"/>
        <v>2.3234043670000002</v>
      </c>
      <c r="H7" s="21"/>
      <c r="I7" s="21"/>
      <c r="J7" s="345" t="s">
        <v>222</v>
      </c>
      <c r="K7" s="33">
        <v>2</v>
      </c>
      <c r="L7" s="502">
        <f ca="1">SUMIFS(INDIRECT("'Transit_RunStats'!$AI:$AI"),INDIRECT("'Transit_RunStats'!$A:$A"),Transit_Stats!$K$5,(INDIRECT("'Transit_RunStats'!$B:$B")),Transit_Stats!$K7)</f>
        <v>100.38894000000001</v>
      </c>
      <c r="M7" s="348">
        <f ca="1">SUMIFS(INDIRECT("'Transit_RunStats'!$AJ:$AJ"),INDIRECT("'Transit_RunStats'!$A:$A"),Transit_Stats!$K$5,(INDIRECT("'Transit_RunStats'!$B:$B")),Transit_Stats!$K7)</f>
        <v>177.61122</v>
      </c>
      <c r="N7" s="348">
        <f ca="1">SUMIFS(INDIRECT("'Transit_RunStats'!$AK:$AK"),INDIRECT("'Transit_RunStats'!$A:$A"),Transit_Stats!$K$5,(INDIRECT("'Transit_RunStats'!$B:$B")),Transit_Stats!$K7)</f>
        <v>100.38894000000001</v>
      </c>
      <c r="O7" s="348">
        <f ca="1">SUMIFS(INDIRECT("'Transit_RunStats'!$AL:$AL"),INDIRECT("'Transit_RunStats'!$A:$A"),Transit_Stats!$K$5,(INDIRECT("'Transit_RunStats'!$B:$B")),Transit_Stats!$K7)</f>
        <v>239.38900000000001</v>
      </c>
      <c r="P7" s="360">
        <f t="shared" ref="P7:P12" ca="1" si="1">SUM(L7:O7)</f>
        <v>617.77809999999999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>
        <f ca="1">SUMIFS(INDIRECT("'Transit_RunStats'!$E:$E"),INDIRECT("'Transit_RunStats'!$A:$A"),Transit_Stats!$B$5,(INDIRECT("'Transit_RunStats'!$B:$B")),Transit_Stats!$B8)</f>
        <v>389.581501</v>
      </c>
      <c r="D8" s="348">
        <f ca="1">SUMIFS(INDIRECT("'Transit_RunStats'!$H:$H"),INDIRECT("'Transit_RunStats'!$A:$A"),Transit_Stats!$B$5,(INDIRECT("'Transit_RunStats'!$B:$B")),Transit_Stats!$B8)</f>
        <v>389.581501</v>
      </c>
      <c r="E8" s="348">
        <f ca="1">SUMIFS(INDIRECT("'Transit_RunStats'!$I:$I"),INDIRECT("'Transit_RunStats'!$A:$A"),Transit_Stats!$B$5,(INDIRECT("'Transit_RunStats'!$B:$B")),Transit_Stats!$B8)</f>
        <v>0</v>
      </c>
      <c r="F8" s="348">
        <v>500</v>
      </c>
      <c r="G8" s="349">
        <f t="shared" ca="1" si="0"/>
        <v>0.77916300199999999</v>
      </c>
      <c r="H8" s="21"/>
      <c r="I8" s="27"/>
      <c r="J8" s="345" t="s">
        <v>157</v>
      </c>
      <c r="K8" s="33">
        <v>5</v>
      </c>
      <c r="L8" s="502">
        <f ca="1">SUMIFS(INDIRECT("'Transit_RunStats'!$AI:$AI"),INDIRECT("'Transit_RunStats'!$A:$A"),Transit_Stats!$K$5,(INDIRECT("'Transit_RunStats'!$B:$B")),Transit_Stats!$K8)</f>
        <v>451.30028000000004</v>
      </c>
      <c r="M8" s="348">
        <f ca="1">SUMIFS(INDIRECT("'Transit_RunStats'!$AJ:$AJ"),INDIRECT("'Transit_RunStats'!$A:$A"),Transit_Stats!$K$5,(INDIRECT("'Transit_RunStats'!$B:$B")),Transit_Stats!$K8)</f>
        <v>0</v>
      </c>
      <c r="N8" s="348">
        <f ca="1">SUMIFS(INDIRECT("'Transit_RunStats'!$AK:$AK"),INDIRECT("'Transit_RunStats'!$A:$A"),Transit_Stats!$K$5,(INDIRECT("'Transit_RunStats'!$B:$B")),Transit_Stats!$K8)</f>
        <v>427.17079999999999</v>
      </c>
      <c r="O8" s="348">
        <f ca="1">SUMIFS(INDIRECT("'Transit_RunStats'!$AL:$AL"),INDIRECT("'Transit_RunStats'!$A:$A"),Transit_Stats!$K$5,(INDIRECT("'Transit_RunStats'!$B:$B")),Transit_Stats!$K8)</f>
        <v>0</v>
      </c>
      <c r="P8" s="360">
        <f t="shared" ca="1" si="1"/>
        <v>878.47108000000003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>
        <f ca="1">SUMIFS(INDIRECT("'Transit_RunStats'!$E:$E"),INDIRECT("'Transit_RunStats'!$A:$A"),Transit_Stats!$B$5,(INDIRECT("'Transit_RunStats'!$B:$B")),Transit_Stats!$B9)</f>
        <v>5633.2916080000005</v>
      </c>
      <c r="D9" s="348">
        <f ca="1">SUMIFS(INDIRECT("'Transit_RunStats'!$H:$H"),INDIRECT("'Transit_RunStats'!$A:$A"),Transit_Stats!$B$5,(INDIRECT("'Transit_RunStats'!$B:$B")),Transit_Stats!$B9)</f>
        <v>5172.6680000000006</v>
      </c>
      <c r="E9" s="348">
        <f ca="1">SUMIFS(INDIRECT("'Transit_RunStats'!$I:$I"),INDIRECT("'Transit_RunStats'!$A:$A"),Transit_Stats!$B$5,(INDIRECT("'Transit_RunStats'!$B:$B")),Transit_Stats!$B9)</f>
        <v>460.62360799999999</v>
      </c>
      <c r="F9" s="348">
        <v>3400</v>
      </c>
      <c r="G9" s="349">
        <f t="shared" ca="1" si="0"/>
        <v>1.6568504729411766</v>
      </c>
      <c r="H9" s="21"/>
      <c r="I9" s="21"/>
      <c r="J9" s="345" t="s">
        <v>158</v>
      </c>
      <c r="K9" s="33">
        <v>6</v>
      </c>
      <c r="L9" s="502">
        <f ca="1">SUMIFS(INDIRECT("'Transit_RunStats'!$AI:$AI"),INDIRECT("'Transit_RunStats'!$A:$A"),Transit_Stats!$K$5,(INDIRECT("'Transit_RunStats'!$B:$B")),Transit_Stats!$K9)</f>
        <v>2793.2223099999997</v>
      </c>
      <c r="M9" s="348">
        <f ca="1">SUMIFS(INDIRECT("'Transit_RunStats'!$AJ:$AJ"),INDIRECT("'Transit_RunStats'!$A:$A"),Transit_Stats!$K$5,(INDIRECT("'Transit_RunStats'!$B:$B")),Transit_Stats!$K9)</f>
        <v>931.55179999999996</v>
      </c>
      <c r="N9" s="348">
        <f ca="1">SUMIFS(INDIRECT("'Transit_RunStats'!$AK:$AK"),INDIRECT("'Transit_RunStats'!$A:$A"),Transit_Stats!$K$5,(INDIRECT("'Transit_RunStats'!$B:$B")),Transit_Stats!$K9)</f>
        <v>2666.8520800000001</v>
      </c>
      <c r="O9" s="348">
        <f ca="1">SUMIFS(INDIRECT("'Transit_RunStats'!$AL:$AL"),INDIRECT("'Transit_RunStats'!$A:$A"),Transit_Stats!$K$5,(INDIRECT("'Transit_RunStats'!$B:$B")),Transit_Stats!$K9)</f>
        <v>0</v>
      </c>
      <c r="P9" s="360">
        <f t="shared" ca="1" si="1"/>
        <v>6391.626189999999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>
        <f ca="1">SUMIFS(INDIRECT("'Transit_RunStats'!$E:$E"),INDIRECT("'Transit_RunStats'!$A:$A"),Transit_Stats!$B$5,(INDIRECT("'Transit_RunStats'!$B:$B")),Transit_Stats!$B10)</f>
        <v>3101.4945849999999</v>
      </c>
      <c r="D10" s="348">
        <f ca="1">SUMIFS(INDIRECT("'Transit_RunStats'!$H:$H"),INDIRECT("'Transit_RunStats'!$A:$A"),Transit_Stats!$B$5,(INDIRECT("'Transit_RunStats'!$B:$B")),Transit_Stats!$B10)</f>
        <v>1316.8592800000001</v>
      </c>
      <c r="E10" s="348">
        <f ca="1">SUMIFS(INDIRECT("'Transit_RunStats'!$I:$I"),INDIRECT("'Transit_RunStats'!$A:$A"),Transit_Stats!$B$5,(INDIRECT("'Transit_RunStats'!$B:$B")),Transit_Stats!$B10)</f>
        <v>1784.6353049999998</v>
      </c>
      <c r="F10" s="348">
        <v>2200</v>
      </c>
      <c r="G10" s="349">
        <f t="shared" ca="1" si="0"/>
        <v>1.4097702659090909</v>
      </c>
      <c r="H10" s="21"/>
      <c r="I10" s="21"/>
      <c r="J10" s="345" t="s">
        <v>159</v>
      </c>
      <c r="K10" s="350">
        <v>7</v>
      </c>
      <c r="L10" s="502">
        <f ca="1">SUMIFS(INDIRECT("'Transit_RunStats'!$AI:$AI"),INDIRECT("'Transit_RunStats'!$A:$A"),Transit_Stats!$K$5,(INDIRECT("'Transit_RunStats'!$B:$B")),Transit_Stats!$K10)</f>
        <v>520.69182999999998</v>
      </c>
      <c r="M10" s="348">
        <f ca="1">SUMIFS(INDIRECT("'Transit_RunStats'!$AJ:$AJ"),INDIRECT("'Transit_RunStats'!$A:$A"),Transit_Stats!$K$5,(INDIRECT("'Transit_RunStats'!$B:$B")),Transit_Stats!$K10)</f>
        <v>920.58256000000006</v>
      </c>
      <c r="N10" s="348">
        <f ca="1">SUMIFS(INDIRECT("'Transit_RunStats'!$AK:$AK"),INDIRECT("'Transit_RunStats'!$A:$A"),Transit_Stats!$K$5,(INDIRECT("'Transit_RunStats'!$B:$B")),Transit_Stats!$K10)</f>
        <v>473.04547000000002</v>
      </c>
      <c r="O10" s="348">
        <f ca="1">SUMIFS(INDIRECT("'Transit_RunStats'!$AL:$AL"),INDIRECT("'Transit_RunStats'!$A:$A"),Transit_Stats!$K$5,(INDIRECT("'Transit_RunStats'!$B:$B")),Transit_Stats!$K10)</f>
        <v>745.60496999999998</v>
      </c>
      <c r="P10" s="360">
        <f t="shared" ca="1" si="1"/>
        <v>2659.9248299999999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>
        <f ca="1">SUMIFS(INDIRECT("'Transit_RunStats'!$E:$E"),INDIRECT("'Transit_RunStats'!$A:$A"),Transit_Stats!$B$5,(INDIRECT("'Transit_RunStats'!$B:$B")),Transit_Stats!$B11)</f>
        <v>52139.813101999993</v>
      </c>
      <c r="D11" s="348">
        <f ca="1">SUMIFS(INDIRECT("'Transit_RunStats'!$H:$H"),INDIRECT("'Transit_RunStats'!$A:$A"),Transit_Stats!$B$5,(INDIRECT("'Transit_RunStats'!$B:$B")),Transit_Stats!$B11)</f>
        <v>24592.160562000005</v>
      </c>
      <c r="E11" s="348">
        <f ca="1">SUMIFS(INDIRECT("'Transit_RunStats'!$I:$I"),INDIRECT("'Transit_RunStats'!$A:$A"),Transit_Stats!$B$5,(INDIRECT("'Transit_RunStats'!$B:$B")),Transit_Stats!$B11)</f>
        <v>27547.652585999997</v>
      </c>
      <c r="F11" s="348">
        <v>50100</v>
      </c>
      <c r="G11" s="349">
        <f t="shared" ca="1" si="0"/>
        <v>1.0407148323752493</v>
      </c>
      <c r="H11" s="21"/>
      <c r="I11" s="21"/>
      <c r="J11" s="345" t="s">
        <v>160</v>
      </c>
      <c r="K11" s="350">
        <v>8</v>
      </c>
      <c r="L11" s="502">
        <f ca="1">SUMIFS(INDIRECT("'Transit_RunStats'!$AI:$AI"),INDIRECT("'Transit_RunStats'!$A:$A"),Transit_Stats!$K$5,(INDIRECT("'Transit_RunStats'!$B:$B")),Transit_Stats!$K11)</f>
        <v>6391.7932880000017</v>
      </c>
      <c r="M11" s="348">
        <f ca="1">SUMIFS(INDIRECT("'Transit_RunStats'!$AJ:$AJ"),INDIRECT("'Transit_RunStats'!$A:$A"),Transit_Stats!$K$5,(INDIRECT("'Transit_RunStats'!$B:$B")),Transit_Stats!$K11)</f>
        <v>9460.9596000000001</v>
      </c>
      <c r="N11" s="348">
        <f ca="1">SUMIFS(INDIRECT("'Transit_RunStats'!$AK:$AK"),INDIRECT("'Transit_RunStats'!$A:$A"),Transit_Stats!$K$5,(INDIRECT("'Transit_RunStats'!$B:$B")),Transit_Stats!$K11)</f>
        <v>6265.7714679999999</v>
      </c>
      <c r="O11" s="348">
        <f ca="1">SUMIFS(INDIRECT("'Transit_RunStats'!$AL:$AL"),INDIRECT("'Transit_RunStats'!$A:$A"),Transit_Stats!$K$5,(INDIRECT("'Transit_RunStats'!$B:$B")),Transit_Stats!$K11)</f>
        <v>11519.915530000002</v>
      </c>
      <c r="P11" s="360">
        <f t="shared" ca="1" si="1"/>
        <v>33638.439886000007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2">
        <f ca="1">SUMIFS(INDIRECT("'Transit_RunStats'!$A:$A"),INDIRECT("'Transit_RunStats'!$A:$A"),Transit_Stats!$K$5,(INDIRECT("'Transit_RunStats'!$B:$B")),Transit_Stats!$K12)</f>
        <v>0</v>
      </c>
      <c r="M12" s="348">
        <f ca="1">SUMIFS(INDIRECT("'Transit_RunStats'!$AJ:$AJ"),INDIRECT("'Transit_RunStats'!$A:$A"),Transit_Stats!$K$5,(INDIRECT("'Transit_RunStats'!$B:$B")),Transit_Stats!$K12)</f>
        <v>0</v>
      </c>
      <c r="N12" s="348">
        <f ca="1">SUMIFS(INDIRECT("'Transit_RunStats'!$AK:$AK"),INDIRECT("'Transit_RunStats'!$A:$A"),Transit_Stats!$K$5,(INDIRECT("'Transit_RunStats'!$B:$B")),Transit_Stats!$K12)</f>
        <v>0</v>
      </c>
      <c r="O12" s="348">
        <f ca="1">SUMIFS(INDIRECT("'Transit_RunStats'!$AL:$AL"),INDIRECT("'Transit_RunStats'!$A:$A"),Transit_Stats!$K$5,(INDIRECT("'Transit_RunStats'!$B:$B")),Transit_Stats!$K12)</f>
        <v>0</v>
      </c>
      <c r="P12" s="360">
        <f t="shared" ca="1" si="1"/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>
        <f ca="1">SUMIF(INDIRECT("'Transit_RunStats'!$A:$A"),Transit_Stats!B13,(INDIRECT("'Transit_RunStats'!$E:$E")))</f>
        <v>1495.2944229999998</v>
      </c>
      <c r="D13" s="343">
        <f ca="1">SUMIF(INDIRECT("'Transit_RunStats'!$A:$A"),Transit_Stats!B13,(INDIRECT("'Transit_RunStats'!$H:$H")))</f>
        <v>624.61273700000004</v>
      </c>
      <c r="E13" s="343">
        <f ca="1">SUMIF(INDIRECT("'Transit_RunStats'!$A:$A"),Transit_Stats!B13,(INDIRECT("'Transit_RunStats'!$I:$I")))</f>
        <v>870.68168600000013</v>
      </c>
      <c r="F13" s="343">
        <v>700</v>
      </c>
      <c r="G13" s="351">
        <f t="shared" ca="1" si="0"/>
        <v>2.1361348899999997</v>
      </c>
      <c r="H13" s="27"/>
      <c r="I13" s="21"/>
      <c r="J13" s="344" t="s">
        <v>164</v>
      </c>
      <c r="K13" s="343">
        <v>2</v>
      </c>
      <c r="L13" s="501">
        <f ca="1">SUMIF(INDIRECT("'Transit_RunStats'!$A:$A"),Transit_Stats!K13,(INDIRECT("'Transit_RunStats'!$AI:$AI")))</f>
        <v>216.9812</v>
      </c>
      <c r="M13" s="343">
        <f ca="1">SUMIF(INDIRECT("'Transit_RunStats'!$A:$A"),Transit_Stats!K13,(INDIRECT("'Transit_RunStats'!$AJ:$AJ")))</f>
        <v>433.96244999999999</v>
      </c>
      <c r="N13" s="343">
        <f ca="1">SUMIF(INDIRECT("'Transit_RunStats'!$A:$A"),Transit_Stats!K13,(INDIRECT("'Transit_RunStats'!$AK:$AK")))</f>
        <v>216.9812</v>
      </c>
      <c r="O13" s="343">
        <f ca="1">SUMIF(INDIRECT("'Transit_RunStats'!$A:$A"),Transit_Stats!K13,(INDIRECT("'Transit_RunStats'!$AL:$AL")))</f>
        <v>0</v>
      </c>
      <c r="P13" s="361">
        <f ca="1">SUM(L13:O13)</f>
        <v>867.92484999999988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>
        <f ca="1">SUMIFS(INDIRECT("'Transit_RunStats'!$E:$E"),INDIRECT("'Transit_RunStats'!$A:$A"),Transit_Stats!$B$13,(INDIRECT("'Transit_RunStats'!$B:$B")),Transit_Stats!$B14)</f>
        <v>1495.2944229999998</v>
      </c>
      <c r="D14" s="348">
        <f ca="1">SUMIFS(INDIRECT("'Transit_RunStats'!$H:$H"),INDIRECT("'Transit_RunStats'!$A:$A"),Transit_Stats!$B$13,(INDIRECT("'Transit_RunStats'!$B:$B")),Transit_Stats!$B14)</f>
        <v>624.61273700000004</v>
      </c>
      <c r="E14" s="348">
        <f ca="1">SUMIFS(INDIRECT("'Transit_RunStats'!$I:$I"),INDIRECT("'Transit_RunStats'!$A:$A"),Transit_Stats!$B$13,(INDIRECT("'Transit_RunStats'!$B:$B")),Transit_Stats!$B14)</f>
        <v>870.68168600000013</v>
      </c>
      <c r="F14" s="33"/>
      <c r="G14" s="32"/>
      <c r="H14" s="21"/>
      <c r="I14" s="21"/>
      <c r="J14" s="345" t="s">
        <v>160</v>
      </c>
      <c r="K14" s="350">
        <v>8</v>
      </c>
      <c r="L14" s="502">
        <f ca="1">SUMIFS(INDIRECT("'Transit_RunStats'!$AI:$AI"),INDIRECT("'Transit_RunStats'!$A:$A"),Transit_Stats!$K$13,(INDIRECT("'Transit_RunStats'!$B:$B")),Transit_Stats!$K14)</f>
        <v>216.9812</v>
      </c>
      <c r="M14" s="348">
        <f ca="1">SUMIFS(INDIRECT("'Transit_RunStats'!$AJ:$AJ"),INDIRECT("'Transit_RunStats'!$A:$A"),Transit_Stats!$K$13,(INDIRECT("'Transit_RunStats'!$B:$B")),Transit_Stats!$K14)</f>
        <v>433.96244999999999</v>
      </c>
      <c r="N14" s="348">
        <f ca="1">SUMIFS(INDIRECT("'Transit_RunStats'!$AK:$AK"),INDIRECT("'Transit_RunStats'!$A:$A"),Transit_Stats!$K$13,(INDIRECT("'Transit_RunStats'!$B:$B")),Transit_Stats!$K14)</f>
        <v>216.9812</v>
      </c>
      <c r="O14" s="348">
        <f ca="1">SUMIFS(INDIRECT("'Transit_RunStats'!$AL:$AL"),INDIRECT("'Transit_RunStats'!$A:$A"),Transit_Stats!$K$13,(INDIRECT("'Transit_RunStats'!$B:$B")),Transit_Stats!$K14)</f>
        <v>0</v>
      </c>
      <c r="P14" s="362">
        <f t="shared" ref="P14:P22" ca="1" si="2">SUM(L14:O14)</f>
        <v>867.92484999999988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>
        <f ca="1">SUMIF(INDIRECT("'Transit_RunStats'!$A:$A"),Transit_Stats!B15,(INDIRECT("'Transit_RunStats'!$E:$E")))</f>
        <v>2667.0235769999999</v>
      </c>
      <c r="D15" s="343">
        <f ca="1">SUMIF(INDIRECT("'Transit_RunStats'!$A:$A"),Transit_Stats!B15,(INDIRECT("'Transit_RunStats'!$H:$H")))</f>
        <v>1236.1003879999998</v>
      </c>
      <c r="E15" s="343">
        <f ca="1">SUMIF(INDIRECT("'Transit_RunStats'!$A:$A"),Transit_Stats!B15,(INDIRECT("'Transit_RunStats'!$I:$I")))</f>
        <v>1430.9231889999999</v>
      </c>
      <c r="F15" s="343">
        <v>1600</v>
      </c>
      <c r="G15" s="351">
        <f t="shared" ca="1" si="0"/>
        <v>1.6668897356249999</v>
      </c>
      <c r="H15" s="27"/>
      <c r="I15" s="21"/>
      <c r="J15" s="344" t="s">
        <v>162</v>
      </c>
      <c r="K15" s="343">
        <v>4</v>
      </c>
      <c r="L15" s="501">
        <f ca="1">SUMIF(INDIRECT("'Transit_RunStats'!$A:$A"),Transit_Stats!K15,(INDIRECT("'Transit_RunStats'!$AI:$AI")))</f>
        <v>435.42370000000005</v>
      </c>
      <c r="M15" s="343">
        <f ca="1">SUMIF(INDIRECT("'Transit_RunStats'!$A:$A"),Transit_Stats!K15,(INDIRECT("'Transit_RunStats'!$AJ:$AJ")))</f>
        <v>727.87396999999999</v>
      </c>
      <c r="N15" s="343">
        <f ca="1">SUMIF(INDIRECT("'Transit_RunStats'!$A:$A"),Transit_Stats!K15,(INDIRECT("'Transit_RunStats'!$AK:$AK")))</f>
        <v>437.5914600000001</v>
      </c>
      <c r="O15" s="343">
        <f ca="1">SUMIF(INDIRECT("'Transit_RunStats'!$A:$A"),Transit_Stats!K15,(INDIRECT("'Transit_RunStats'!$AL:$AL")))</f>
        <v>0</v>
      </c>
      <c r="P15" s="361">
        <f t="shared" ca="1" si="2"/>
        <v>1600.88913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>
        <f ca="1">SUMIFS(INDIRECT("'Transit_RunStats'!$E:$E"),INDIRECT("'Transit_RunStats'!$A:$A"),Transit_Stats!$B$15,(INDIRECT("'Transit_RunStats'!$B:$B")),Transit_Stats!$B16)</f>
        <v>2667.0235769999999</v>
      </c>
      <c r="D16" s="348">
        <f ca="1">SUMIFS(INDIRECT("'Transit_RunStats'!$H:$H"),INDIRECT("'Transit_RunStats'!$A:$A"),Transit_Stats!$B$15,(INDIRECT("'Transit_RunStats'!$B:$B")),Transit_Stats!$B16)</f>
        <v>1236.1003879999998</v>
      </c>
      <c r="E16" s="348">
        <f ca="1">SUMIFS(INDIRECT("'Transit_RunStats'!$I:$I"),INDIRECT("'Transit_RunStats'!$A:$A"),Transit_Stats!$B$15,(INDIRECT("'Transit_RunStats'!$B:$B")),Transit_Stats!$B16)</f>
        <v>1430.9231889999999</v>
      </c>
      <c r="F16" s="33"/>
      <c r="G16" s="32"/>
      <c r="H16" s="21"/>
      <c r="I16" s="21"/>
      <c r="J16" s="345" t="s">
        <v>160</v>
      </c>
      <c r="K16" s="350">
        <v>8</v>
      </c>
      <c r="L16" s="502">
        <f ca="1">SUMIFS(INDIRECT("'Transit_RunStats'!$AI:$AI"),INDIRECT("'Transit_RunStats'!$A:$A"),Transit_Stats!$K$15,(INDIRECT("'Transit_RunStats'!$B:$B")),Transit_Stats!$K16)</f>
        <v>435.42370000000005</v>
      </c>
      <c r="M16" s="348">
        <f ca="1">SUMIFS(INDIRECT("'Transit_RunStats'!$AJ:$AJ"),INDIRECT("'Transit_RunStats'!$A:$A"),Transit_Stats!$K$15,(INDIRECT("'Transit_RunStats'!$B:$B")),Transit_Stats!$K16)</f>
        <v>727.87396999999999</v>
      </c>
      <c r="N16" s="348">
        <f ca="1">SUMIFS(INDIRECT("'Transit_RunStats'!$AK:$AK"),INDIRECT("'Transit_RunStats'!$A:$A"),Transit_Stats!$K$15,(INDIRECT("'Transit_RunStats'!$B:$B")),Transit_Stats!$K16)</f>
        <v>437.5914600000001</v>
      </c>
      <c r="O16" s="348">
        <f ca="1">SUMIFS(INDIRECT("'Transit_RunStats'!$AL:$AL"),INDIRECT("'Transit_RunStats'!$A:$A"),Transit_Stats!$K$15,(INDIRECT("'Transit_RunStats'!$B:$B")),Transit_Stats!$K16)</f>
        <v>0</v>
      </c>
      <c r="P16" s="362">
        <f t="shared" ca="1" si="2"/>
        <v>1600.88913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>
        <f ca="1">SUMIFS(INDIRECT("'Transit_RunStats'!$E:$E"),INDIRECT("'Transit_RunStats'!$A:$A"),Transit_Stats!$B$15,(INDIRECT("'Transit_RunStats'!$B:$B")),Transit_Stats!$B17)</f>
        <v>0</v>
      </c>
      <c r="D17" s="348">
        <f ca="1">SUMIFS(INDIRECT("'Transit_RunStats'!$H:$H"),INDIRECT("'Transit_RunStats'!$A:$A"),Transit_Stats!$B$15,(INDIRECT("'Transit_RunStats'!$B:$B")),Transit_Stats!$B17)</f>
        <v>0</v>
      </c>
      <c r="E17" s="348">
        <f ca="1">SUMIFS(INDIRECT("'Transit_RunStats'!$I:$I"),INDIRECT("'Transit_RunStats'!$A:$A"),Transit_Stats!$B$15,(INDIRECT("'Transit_RunStats'!$B:$B")),Transit_Stats!$B17)</f>
        <v>0</v>
      </c>
      <c r="F17" s="33"/>
      <c r="G17" s="32"/>
      <c r="H17" s="21"/>
      <c r="I17" s="21"/>
      <c r="J17" s="345" t="s">
        <v>158</v>
      </c>
      <c r="K17" s="33">
        <v>6</v>
      </c>
      <c r="L17" s="502">
        <f ca="1">SUMIFS(INDIRECT("'Transit_RunStats'!$A:$A"),INDIRECT("'Transit_RunStats'!$A:$A"),Transit_Stats!$K$15,(INDIRECT("'Transit_RunStats'!$B:$B")),Transit_Stats!$K17)</f>
        <v>0</v>
      </c>
      <c r="M17" s="348">
        <f ca="1">SUMIFS(INDIRECT("'Transit_RunStats'!$AJ:$AJ"),INDIRECT("'Transit_RunStats'!$A:$A"),Transit_Stats!$K$15,(INDIRECT("'Transit_RunStats'!$B:$B")),Transit_Stats!$K17)</f>
        <v>0</v>
      </c>
      <c r="N17" s="348">
        <f ca="1">SUMIFS(INDIRECT("'Transit_RunStats'!$AK:$AK"),INDIRECT("'Transit_RunStats'!$A:$A"),Transit_Stats!$K$15,(INDIRECT("'Transit_RunStats'!$B:$B")),Transit_Stats!$K17)</f>
        <v>0</v>
      </c>
      <c r="O17" s="348">
        <f ca="1">SUMIFS(INDIRECT("'Transit_RunStats'!$AL:$AL"),INDIRECT("'Transit_RunStats'!$A:$A"),Transit_Stats!$K$15,(INDIRECT("'Transit_RunStats'!$B:$B")),Transit_Stats!$K17)</f>
        <v>0</v>
      </c>
      <c r="P17" s="362">
        <f t="shared" ca="1" si="2"/>
        <v>0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>
        <f ca="1">SUMIF(INDIRECT("'Transit_RunStats'!$A:$A"),Transit_Stats!B18,(INDIRECT("'Transit_RunStats'!$E:$E")))</f>
        <v>615.682365</v>
      </c>
      <c r="D18" s="343">
        <f ca="1">SUMIF(INDIRECT("'Transit_RunStats'!$A:$A"),Transit_Stats!B18,(INDIRECT("'Transit_RunStats'!$H:$H")))</f>
        <v>242.30246</v>
      </c>
      <c r="E18" s="343">
        <f ca="1">SUMIF(INDIRECT("'Transit_RunStats'!$A:$A"),Transit_Stats!B18,(INDIRECT("'Transit_RunStats'!$I:$I")))</f>
        <v>373.37990500000001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1">
        <f ca="1">SUMIF(INDIRECT("'Transit_RunStats'!$A:$A"),Transit_Stats!K18,(INDIRECT("'Transit_RunStats'!$AI:$AI")))</f>
        <v>124.33385000000001</v>
      </c>
      <c r="M18" s="343">
        <f ca="1">SUMIF(INDIRECT("'Transit_RunStats'!$A:$A"),Transit_Stats!K18,(INDIRECT("'Transit_RunStats'!$AJ:$AJ")))</f>
        <v>248.66773999999998</v>
      </c>
      <c r="N18" s="343">
        <f ca="1">SUMIF(INDIRECT("'Transit_RunStats'!$A:$A"),Transit_Stats!K18,(INDIRECT("'Transit_RunStats'!$AK:$AK")))</f>
        <v>124.33385000000001</v>
      </c>
      <c r="O18" s="343">
        <f ca="1">SUMIF(INDIRECT("'Transit_RunStats'!$A:$A"),Transit_Stats!K18,(INDIRECT("'Transit_RunStats'!$AL:$AL")))</f>
        <v>0</v>
      </c>
      <c r="P18" s="361">
        <f t="shared" ca="1" si="2"/>
        <v>497.33543999999995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>
        <f ca="1">SUMIFS(INDIRECT("'Transit_RunStats'!$E:$E"),INDIRECT("'Transit_RunStats'!$A:$A"),Transit_Stats!$B$18,(INDIRECT("'Transit_RunStats'!$B:$B")),Transit_Stats!$B19)</f>
        <v>0</v>
      </c>
      <c r="D19" s="348">
        <f ca="1">SUMIFS(INDIRECT("'Transit_RunStats'!$H:$H"),INDIRECT("'Transit_RunStats'!$A:$A"),Transit_Stats!$B$18,(INDIRECT("'Transit_RunStats'!$B:$B")),Transit_Stats!$B19)</f>
        <v>0</v>
      </c>
      <c r="E19" s="348">
        <f ca="1">SUMIFS(INDIRECT("'Transit_RunStats'!$I:$I"),INDIRECT("'Transit_RunStats'!$A:$A"),Transit_Stats!$B$18,(INDIRECT("'Transit_RunStats'!$B:$B")),Transit_Stats!$B19)</f>
        <v>0</v>
      </c>
      <c r="F19" s="352"/>
      <c r="G19" s="353"/>
      <c r="H19" s="43"/>
      <c r="I19" s="21"/>
      <c r="J19" s="345" t="s">
        <v>157</v>
      </c>
      <c r="K19" s="33">
        <v>5</v>
      </c>
      <c r="L19" s="502">
        <f ca="1">SUMIFS(INDIRECT("'Transit_RunStats'!$AI:$AI"),INDIRECT("'Transit_RunStats'!$A:$A"),Transit_Stats!$K$18,(INDIRECT("'Transit_RunStats'!$B:$B")),Transit_Stats!$K19)</f>
        <v>0</v>
      </c>
      <c r="M19" s="348">
        <f ca="1">SUMIFS(INDIRECT("'Transit_RunStats'!$AJ:$AJ"),INDIRECT("'Transit_RunStats'!$A:$A"),Transit_Stats!$K$18,(INDIRECT("'Transit_RunStats'!$B:$B")),Transit_Stats!$K19)</f>
        <v>0</v>
      </c>
      <c r="N19" s="348">
        <f ca="1">SUMIFS(INDIRECT("'Transit_RunStats'!$AK:$AK"),INDIRECT("'Transit_RunStats'!$A:$A"),Transit_Stats!$K$18,(INDIRECT("'Transit_RunStats'!$B:$B")),Transit_Stats!$K19)</f>
        <v>0</v>
      </c>
      <c r="O19" s="348">
        <f ca="1">SUMIFS(INDIRECT("'Transit_RunStats'!$AL:$AL"),INDIRECT("'Transit_RunStats'!$A:$A"),Transit_Stats!$K$18,(INDIRECT("'Transit_RunStats'!$B:$B")),Transit_Stats!$K19)</f>
        <v>0</v>
      </c>
      <c r="P19" s="360">
        <f t="shared" ca="1" si="2"/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>
        <f ca="1">SUMIFS(INDIRECT("'Transit_RunStats'!$E:$E"),INDIRECT("'Transit_RunStats'!$A:$A"),Transit_Stats!$B$18,(INDIRECT("'Transit_RunStats'!$B:$B")),Transit_Stats!$B20)</f>
        <v>615.682365</v>
      </c>
      <c r="D20" s="348">
        <f ca="1">SUMIFS(INDIRECT("'Transit_RunStats'!$H:$H"),INDIRECT("'Transit_RunStats'!$A:$A"),Transit_Stats!$B$18,(INDIRECT("'Transit_RunStats'!$B:$B")),Transit_Stats!$B20)</f>
        <v>242.30246</v>
      </c>
      <c r="E20" s="348">
        <f ca="1">SUMIFS(INDIRECT("'Transit_RunStats'!$I:$I"),INDIRECT("'Transit_RunStats'!$A:$A"),Transit_Stats!$B$18,(INDIRECT("'Transit_RunStats'!$B:$B")),Transit_Stats!$B20)</f>
        <v>373.37990500000001</v>
      </c>
      <c r="F20" s="33"/>
      <c r="G20" s="32"/>
      <c r="H20" s="21"/>
      <c r="I20" s="21"/>
      <c r="J20" s="345" t="s">
        <v>160</v>
      </c>
      <c r="K20" s="350">
        <v>8</v>
      </c>
      <c r="L20" s="502">
        <f ca="1">SUMIFS(INDIRECT("'Transit_RunStats'!$AI:$AI"),INDIRECT("'Transit_RunStats'!$A:$A"),Transit_Stats!$K$18,(INDIRECT("'Transit_RunStats'!$B:$B")),Transit_Stats!$K20)</f>
        <v>124.33385000000001</v>
      </c>
      <c r="M20" s="348">
        <f ca="1">SUMIFS(INDIRECT("'Transit_RunStats'!$AJ:$AJ"),INDIRECT("'Transit_RunStats'!$A:$A"),Transit_Stats!$K$18,(INDIRECT("'Transit_RunStats'!$B:$B")),Transit_Stats!$K20)</f>
        <v>248.66773999999998</v>
      </c>
      <c r="N20" s="348">
        <f ca="1">SUMIFS(INDIRECT("'Transit_RunStats'!$AK:$AK"),INDIRECT("'Transit_RunStats'!$A:$A"),Transit_Stats!$K$18,(INDIRECT("'Transit_RunStats'!$B:$B")),Transit_Stats!$K20)</f>
        <v>124.33385000000001</v>
      </c>
      <c r="O20" s="348">
        <f ca="1">SUMIFS(INDIRECT("'Transit_RunStats'!$AL:$AL"),INDIRECT("'Transit_RunStats'!$A:$A"),Transit_Stats!$K$18,(INDIRECT("'Transit_RunStats'!$B:$B")),Transit_Stats!$K20)</f>
        <v>0</v>
      </c>
      <c r="P20" s="362">
        <f t="shared" ca="1" si="2"/>
        <v>497.33543999999995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>
        <f ca="1">SUMIF(INDIRECT("'Transit_RunStats'!$A:$A"),Transit_Stats!B21,(INDIRECT("'Transit_RunStats'!$E:$E")))</f>
        <v>470.50710700000002</v>
      </c>
      <c r="D21" s="343">
        <f ca="1">SUMIF(INDIRECT("'Transit_RunStats'!$A:$A"),Transit_Stats!B21,(INDIRECT("'Transit_RunStats'!$H:$H")))</f>
        <v>193.939547</v>
      </c>
      <c r="E21" s="343">
        <f ca="1">SUMIF(INDIRECT("'Transit_RunStats'!$A:$A"),Transit_Stats!B21,(INDIRECT("'Transit_RunStats'!$I:$I")))</f>
        <v>276.56755999999996</v>
      </c>
      <c r="F21" s="343">
        <v>200</v>
      </c>
      <c r="G21" s="351">
        <f t="shared" ref="G21" ca="1" si="3">C21/F21</f>
        <v>2.3525355349999999</v>
      </c>
      <c r="H21" s="27"/>
      <c r="I21" s="21"/>
      <c r="J21" s="344" t="s">
        <v>237</v>
      </c>
      <c r="K21" s="343">
        <v>6</v>
      </c>
      <c r="L21" s="501">
        <f ca="1">SUMIF(INDIRECT("'Transit_RunStats'!$A:$A"),Transit_Stats!K21,(INDIRECT("'Transit_RunStats'!$AI:$AI")))</f>
        <v>70.871949999999998</v>
      </c>
      <c r="M21" s="343">
        <f ca="1">SUMIF(INDIRECT("'Transit_RunStats'!$A:$A"),Transit_Stats!K21,(INDIRECT("'Transit_RunStats'!$AJ:$AJ")))</f>
        <v>141.74393000000001</v>
      </c>
      <c r="N21" s="343">
        <f ca="1">SUMIF(INDIRECT("'Transit_RunStats'!$A:$A"),Transit_Stats!K21,(INDIRECT("'Transit_RunStats'!$AK:$AK")))</f>
        <v>0</v>
      </c>
      <c r="O21" s="343">
        <f ca="1">SUMIF(INDIRECT("'Transit_RunStats'!$A:$A"),Transit_Stats!K21,(INDIRECT("'Transit_RunStats'!$AL:$AL")))</f>
        <v>0</v>
      </c>
      <c r="P21" s="361">
        <f t="shared" ca="1" si="2"/>
        <v>212.61588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>
        <f ca="1">SUMIFS(INDIRECT("'Transit_RunStats'!$E:$E"),INDIRECT("'Transit_RunStats'!$A:$A"),Transit_Stats!$B$21,(INDIRECT("'Transit_RunStats'!$B:$B")),Transit_Stats!$B22)</f>
        <v>470.50710700000002</v>
      </c>
      <c r="D22" s="348">
        <f ca="1">SUMIFS(INDIRECT("'Transit_RunStats'!$H:$H"),INDIRECT("'Transit_RunStats'!$A:$A"),Transit_Stats!$B$21,(INDIRECT("'Transit_RunStats'!$B:$B")),Transit_Stats!$B22)</f>
        <v>193.939547</v>
      </c>
      <c r="E22" s="348">
        <f ca="1">SUMIFS(INDIRECT("'Transit_RunStats'!$I:$I"),INDIRECT("'Transit_RunStats'!$A:$A"),Transit_Stats!$B$21,(INDIRECT("'Transit_RunStats'!$B:$B")),Transit_Stats!$B22)</f>
        <v>276.56755999999996</v>
      </c>
      <c r="F22" s="354"/>
      <c r="G22" s="355"/>
      <c r="H22" s="21"/>
      <c r="I22" s="21"/>
      <c r="J22" s="346" t="s">
        <v>160</v>
      </c>
      <c r="K22" s="354">
        <v>8</v>
      </c>
      <c r="L22" s="502">
        <f ca="1">SUMIFS(INDIRECT("'Transit_RunStats'!$AI:$AI"),INDIRECT("'Transit_RunStats'!$A:$A"),Transit_Stats!$K$21,(INDIRECT("'Transit_RunStats'!$B:$B")),Transit_Stats!$K22)</f>
        <v>70.871949999999998</v>
      </c>
      <c r="M22" s="348">
        <f ca="1">SUMIFS(INDIRECT("'Transit_RunStats'!$AJ:$AJ"),INDIRECT("'Transit_RunStats'!$A:$A"),Transit_Stats!$K$21,(INDIRECT("'Transit_RunStats'!$B:$B")),Transit_Stats!$K22)</f>
        <v>141.74393000000001</v>
      </c>
      <c r="N22" s="348">
        <f ca="1">SUMIFS(INDIRECT("'Transit_RunStats'!$AK:$AK"),INDIRECT("'Transit_RunStats'!$A:$A"),Transit_Stats!$K$21,(INDIRECT("'Transit_RunStats'!$B:$B")),Transit_Stats!$K22)</f>
        <v>0</v>
      </c>
      <c r="O22" s="348">
        <f ca="1">SUMIFS(INDIRECT("'Transit_RunStats'!$AL:$AL"),INDIRECT("'Transit_RunStats'!$A:$A"),Transit_Stats!$K$21,(INDIRECT("'Transit_RunStats'!$B:$B")),Transit_Stats!$K22)</f>
        <v>0</v>
      </c>
      <c r="P22" s="363">
        <f t="shared" ca="1" si="2"/>
        <v>212.61588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>
        <f ca="1">C5+C13+C15+C18+C21</f>
        <v>93818.644934999989</v>
      </c>
      <c r="D23" s="357">
        <f t="shared" ref="D23:E23" ca="1" si="4">D5+D13+D15+D18+D21</f>
        <v>48633.206701999989</v>
      </c>
      <c r="E23" s="357">
        <f t="shared" ca="1" si="4"/>
        <v>45185.438380999993</v>
      </c>
      <c r="F23" s="357">
        <f>F5+F13+F15+F21</f>
        <v>85700</v>
      </c>
      <c r="G23" s="358">
        <f ca="1">C23/F23</f>
        <v>1.0947333131271877</v>
      </c>
      <c r="H23" s="21"/>
      <c r="I23" s="21"/>
      <c r="J23" s="347" t="s">
        <v>49</v>
      </c>
      <c r="K23" s="356" t="s">
        <v>7</v>
      </c>
      <c r="L23" s="357">
        <f ca="1">L5+L13+L15+L18+L21</f>
        <v>11847.694348000003</v>
      </c>
      <c r="M23" s="357">
        <f ca="1">M5+M13+M15+M18+M21</f>
        <v>13897.043269999998</v>
      </c>
      <c r="N23" s="357">
        <f t="shared" ref="N23" ca="1" si="5">N5+N13+N15+N18+N21</f>
        <v>11454.822268000004</v>
      </c>
      <c r="O23" s="357">
        <f ca="1">O5+O13+O15+O21</f>
        <v>13358.999500000005</v>
      </c>
      <c r="P23" s="357">
        <f ca="1">P5+P13+P15+P21</f>
        <v>50061.223946000013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>
        <f ca="1">SUMIF(INDIRECT("'Transit_RunStats'!$A:$A"),Transit_Stats!B28,(INDIRECT("'Transit_RunStats'!$E:$E")))</f>
        <v>88570.137462999992</v>
      </c>
      <c r="D28" s="343">
        <f ca="1">SUMIF(INDIRECT("'Transit_RunStats'!$A:$A"),Transit_Stats!B28,(INDIRECT("'Transit_RunStats'!$J:$J")))</f>
        <v>47922.163258000015</v>
      </c>
      <c r="E28" s="343">
        <f ca="1">SUMIF(INDIRECT("'Transit_RunStats'!$A:$A"),Transit_Stats!B28,(INDIRECT("'Transit_RunStats'!$K:$K")))</f>
        <v>40647.974353000012</v>
      </c>
      <c r="F28" s="343">
        <f ca="1">SUMIF(INDIRECT("'Transit_RunStats'!$A:$A"),Transit_Stats!B28,(INDIRECT("'Transit_RunStats'!$M:$M")))</f>
        <v>13545.934253000003</v>
      </c>
      <c r="G28" s="343">
        <f ca="1">SUMIF(INDIRECT("'Transit_RunStats'!$A:$A"),Transit_Stats!B28,(INDIRECT("'Transit_RunStats'!$N:$N")))</f>
        <v>2829.2238510000011</v>
      </c>
      <c r="H28" s="359">
        <f ca="1">SUMIF(INDIRECT("'Transit_RunStats'!$A:$A"),Transit_Stats!B28,(INDIRECT("'Transit_RunStats'!$L:$L")))</f>
        <v>72194.979506999996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>
        <f ca="1">SUMIFS(INDIRECT("'Transit_RunStats'!$E:$E"),INDIRECT("'Transit_RunStats'!$A:$A"),Transit_Stats!$B$5,(INDIRECT("'Transit_RunStats'!$B:$B")),Transit_Stats!$B29)</f>
        <v>24982.552299999999</v>
      </c>
      <c r="D29" s="348">
        <f ca="1">SUMIFS(INDIRECT("'Transit_RunStats'!$J:$J"),INDIRECT("'Transit_RunStats'!$A:$A"),Transit_Stats!$B$28,(INDIRECT("'Transit_RunStats'!$B:$B")),Transit_Stats!$B29)</f>
        <v>24982.552394999999</v>
      </c>
      <c r="E29" s="348">
        <f ca="1">SUMIFS(INDIRECT("'Transit_RunStats'!$K:$K"),INDIRECT("'Transit_RunStats'!$A:$A"),Transit_Stats!$B$28,(INDIRECT("'Transit_RunStats'!$B:$B")),Transit_Stats!$B29)</f>
        <v>0</v>
      </c>
      <c r="F29" s="348">
        <f ca="1">SUMIFS(INDIRECT("'Transit_RunStats'!$M:$M"),INDIRECT("'Transit_RunStats'!$A:$A"),Transit_Stats!$B$28,(INDIRECT("'Transit_RunStats'!$B:$B")),Transit_Stats!$B29)</f>
        <v>7617.0372340000004</v>
      </c>
      <c r="G29" s="348">
        <f ca="1">SUMIFS(INDIRECT("'Transit_RunStats'!$N:$N"),INDIRECT("'Transit_RunStats'!$A:$A"),Transit_Stats!$B$28,(INDIRECT("'Transit_RunStats'!$B:$B")),Transit_Stats!$B29)</f>
        <v>1006.649551</v>
      </c>
      <c r="H29" s="360">
        <f ca="1">SUMIFS(INDIRECT("'Transit_RunStats'!$L:$L"),INDIRECT("'Transit_RunStats'!$A:$A"),Transit_Stats!$B$28,(INDIRECT("'Transit_RunStats'!$B:$B")),Transit_Stats!$B29)</f>
        <v>16358.865610000001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>
        <f ca="1">SUMIFS(INDIRECT("'Transit_RunStats'!$E:$E"),INDIRECT("'Transit_RunStats'!$A:$A"),Transit_Stats!$B$5,(INDIRECT("'Transit_RunStats'!$B:$B")),Transit_Stats!$B30)</f>
        <v>2323.4043670000001</v>
      </c>
      <c r="D30" s="348">
        <f ca="1">SUMIFS(INDIRECT("'Transit_RunStats'!$J:$J"),INDIRECT("'Transit_RunStats'!$A:$A"),Transit_Stats!$B$28,(INDIRECT("'Transit_RunStats'!$B:$B")),Transit_Stats!$B30)</f>
        <v>2323.4043740000002</v>
      </c>
      <c r="E30" s="348">
        <f ca="1">SUMIFS(INDIRECT("'Transit_RunStats'!$K:$K"),INDIRECT("'Transit_RunStats'!$A:$A"),Transit_Stats!$B$28,(INDIRECT("'Transit_RunStats'!$B:$B")),Transit_Stats!$B30)</f>
        <v>0</v>
      </c>
      <c r="F30" s="348">
        <f ca="1">SUMIFS(INDIRECT("'Transit_RunStats'!$M:$M"),INDIRECT("'Transit_RunStats'!$A:$A"),Transit_Stats!$B$28,(INDIRECT("'Transit_RunStats'!$B:$B")),Transit_Stats!$B30)</f>
        <v>189.19516999999999</v>
      </c>
      <c r="G30" s="348">
        <f ca="1">SUMIFS(INDIRECT("'Transit_RunStats'!$N:$N"),INDIRECT("'Transit_RunStats'!$A:$A"),Transit_Stats!$B$28,(INDIRECT("'Transit_RunStats'!$B:$B")),Transit_Stats!$B30)</f>
        <v>31.038943</v>
      </c>
      <c r="H30" s="360">
        <f ca="1">SUMIFS(INDIRECT("'Transit_RunStats'!$L:$L"),INDIRECT("'Transit_RunStats'!$A:$A"),Transit_Stats!$B$28,(INDIRECT("'Transit_RunStats'!$B:$B")),Transit_Stats!$B30)</f>
        <v>2103.1702610000002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>
        <f ca="1">SUMIFS(INDIRECT("'Transit_RunStats'!$E:$E"),INDIRECT("'Transit_RunStats'!$A:$A"),Transit_Stats!$B$5,(INDIRECT("'Transit_RunStats'!$B:$B")),Transit_Stats!$B31)</f>
        <v>389.581501</v>
      </c>
      <c r="D31" s="348">
        <f ca="1">SUMIFS(INDIRECT("'Transit_RunStats'!$J:$J"),INDIRECT("'Transit_RunStats'!$A:$A"),Transit_Stats!$B$28,(INDIRECT("'Transit_RunStats'!$B:$B")),Transit_Stats!$B31)</f>
        <v>97.393581999999995</v>
      </c>
      <c r="E31" s="348">
        <f ca="1">SUMIFS(INDIRECT("'Transit_RunStats'!$K:$K"),INDIRECT("'Transit_RunStats'!$A:$A"),Transit_Stats!$B$28,(INDIRECT("'Transit_RunStats'!$B:$B")),Transit_Stats!$B31)</f>
        <v>292.18791900000002</v>
      </c>
      <c r="F31" s="348">
        <f ca="1">SUMIFS(INDIRECT("'Transit_RunStats'!$M:$M"),INDIRECT("'Transit_RunStats'!$A:$A"),Transit_Stats!$B$28,(INDIRECT("'Transit_RunStats'!$B:$B")),Transit_Stats!$B31)</f>
        <v>124.884857</v>
      </c>
      <c r="G31" s="348">
        <f ca="1">SUMIFS(INDIRECT("'Transit_RunStats'!$N:$N"),INDIRECT("'Transit_RunStats'!$A:$A"),Transit_Stats!$B$28,(INDIRECT("'Transit_RunStats'!$B:$B")),Transit_Stats!$B31)</f>
        <v>50.256562000000002</v>
      </c>
      <c r="H31" s="360">
        <f ca="1">SUMIFS(INDIRECT("'Transit_RunStats'!$L:$L"),INDIRECT("'Transit_RunStats'!$A:$A"),Transit_Stats!$B$28,(INDIRECT("'Transit_RunStats'!$B:$B")),Transit_Stats!$B31)</f>
        <v>214.44008200000002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>
        <f ca="1">SUMIFS(INDIRECT("'Transit_RunStats'!$E:$E"),INDIRECT("'Transit_RunStats'!$A:$A"),Transit_Stats!$B$5,(INDIRECT("'Transit_RunStats'!$B:$B")),Transit_Stats!$B32)</f>
        <v>5633.2916080000005</v>
      </c>
      <c r="D32" s="348">
        <f ca="1">SUMIFS(INDIRECT("'Transit_RunStats'!$J:$J"),INDIRECT("'Transit_RunStats'!$A:$A"),Transit_Stats!$B$28,(INDIRECT("'Transit_RunStats'!$B:$B")),Transit_Stats!$B32)</f>
        <v>1716.1027340000003</v>
      </c>
      <c r="E32" s="348">
        <f ca="1">SUMIFS(INDIRECT("'Transit_RunStats'!$K:$K"),INDIRECT("'Transit_RunStats'!$A:$A"),Transit_Stats!$B$28,(INDIRECT("'Transit_RunStats'!$B:$B")),Transit_Stats!$B32)</f>
        <v>3917.1888740000004</v>
      </c>
      <c r="F32" s="348">
        <f ca="1">SUMIFS(INDIRECT("'Transit_RunStats'!$M:$M"),INDIRECT("'Transit_RunStats'!$A:$A"),Transit_Stats!$B$28,(INDIRECT("'Transit_RunStats'!$B:$B")),Transit_Stats!$B32)</f>
        <v>2059.5413200000003</v>
      </c>
      <c r="G32" s="348">
        <f ca="1">SUMIFS(INDIRECT("'Transit_RunStats'!$N:$N"),INDIRECT("'Transit_RunStats'!$A:$A"),Transit_Stats!$B$28,(INDIRECT("'Transit_RunStats'!$B:$B")),Transit_Stats!$B32)</f>
        <v>310.02297499999997</v>
      </c>
      <c r="H32" s="360">
        <f ca="1">SUMIFS(INDIRECT("'Transit_RunStats'!$L:$L"),INDIRECT("'Transit_RunStats'!$A:$A"),Transit_Stats!$B$28,(INDIRECT("'Transit_RunStats'!$B:$B")),Transit_Stats!$B32)</f>
        <v>3263.7273130000003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>
        <f ca="1">SUMIFS(INDIRECT("'Transit_RunStats'!$E:$E"),INDIRECT("'Transit_RunStats'!$A:$A"),Transit_Stats!$B$5,(INDIRECT("'Transit_RunStats'!$B:$B")),Transit_Stats!$B33)</f>
        <v>3101.4945849999999</v>
      </c>
      <c r="D33" s="348">
        <f ca="1">SUMIFS(INDIRECT("'Transit_RunStats'!$J:$J"),INDIRECT("'Transit_RunStats'!$A:$A"),Transit_Stats!$B$28,(INDIRECT("'Transit_RunStats'!$B:$B")),Transit_Stats!$B33)</f>
        <v>657.32459799999992</v>
      </c>
      <c r="E33" s="348">
        <f ca="1">SUMIFS(INDIRECT("'Transit_RunStats'!$K:$K"),INDIRECT("'Transit_RunStats'!$A:$A"),Transit_Stats!$B$28,(INDIRECT("'Transit_RunStats'!$B:$B")),Transit_Stats!$B33)</f>
        <v>2444.1699870000002</v>
      </c>
      <c r="F33" s="348">
        <f ca="1">SUMIFS(INDIRECT("'Transit_RunStats'!$M:$M"),INDIRECT("'Transit_RunStats'!$A:$A"),Transit_Stats!$B$28,(INDIRECT("'Transit_RunStats'!$B:$B")),Transit_Stats!$B33)</f>
        <v>190.60640999999998</v>
      </c>
      <c r="G33" s="348">
        <f ca="1">SUMIFS(INDIRECT("'Transit_RunStats'!$N:$N"),INDIRECT("'Transit_RunStats'!$A:$A"),Transit_Stats!$B$28,(INDIRECT("'Transit_RunStats'!$B:$B")),Transit_Stats!$B33)</f>
        <v>114.78054600000002</v>
      </c>
      <c r="H33" s="360">
        <f ca="1">SUMIFS(INDIRECT("'Transit_RunStats'!$L:$L"),INDIRECT("'Transit_RunStats'!$A:$A"),Transit_Stats!$B$28,(INDIRECT("'Transit_RunStats'!$B:$B")),Transit_Stats!$B33)</f>
        <v>2796.1076290000005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>
        <f ca="1">SUMIFS(INDIRECT("'Transit_RunStats'!$E:$E"),INDIRECT("'Transit_RunStats'!$A:$A"),Transit_Stats!$B$5,(INDIRECT("'Transit_RunStats'!$B:$B")),Transit_Stats!$B34)</f>
        <v>52139.813101999993</v>
      </c>
      <c r="D34" s="348">
        <f ca="1">SUMIFS(INDIRECT("'Transit_RunStats'!$J:$J"),INDIRECT("'Transit_RunStats'!$A:$A"),Transit_Stats!$B$28,(INDIRECT("'Transit_RunStats'!$B:$B")),Transit_Stats!$B34)</f>
        <v>18145.385575000004</v>
      </c>
      <c r="E34" s="348">
        <f ca="1">SUMIFS(INDIRECT("'Transit_RunStats'!$K:$K"),INDIRECT("'Transit_RunStats'!$A:$A"),Transit_Stats!$B$28,(INDIRECT("'Transit_RunStats'!$B:$B")),Transit_Stats!$B34)</f>
        <v>33994.427572999994</v>
      </c>
      <c r="F34" s="348">
        <f ca="1">SUMIFS(INDIRECT("'Transit_RunStats'!$M:$M"),INDIRECT("'Transit_RunStats'!$A:$A"),Transit_Stats!$B$28,(INDIRECT("'Transit_RunStats'!$B:$B")),Transit_Stats!$B34)</f>
        <v>3364.6692619999999</v>
      </c>
      <c r="G34" s="348">
        <f ca="1">SUMIFS(INDIRECT("'Transit_RunStats'!$N:$N"),INDIRECT("'Transit_RunStats'!$A:$A"),Transit_Stats!$B$28,(INDIRECT("'Transit_RunStats'!$B:$B")),Transit_Stats!$B34)</f>
        <v>1316.4752740000001</v>
      </c>
      <c r="H34" s="360">
        <f ca="1">SUMIFS(INDIRECT("'Transit_RunStats'!$L:$L"),INDIRECT("'Transit_RunStats'!$A:$A"),Transit_Stats!$B$28,(INDIRECT("'Transit_RunStats'!$B:$B")),Transit_Stats!$B34)</f>
        <v>47458.668612000001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>
        <f ca="1">SUMIFS(INDIRECT("'Transit_RunStats'!$E:$E"),INDIRECT("'Transit_RunStats'!$A:$A"),Transit_Stats!$B$5,(INDIRECT("'Transit_RunStats'!$B:$B")),Transit_Stats!$B35)</f>
        <v>0</v>
      </c>
      <c r="D35" s="348">
        <f ca="1">SUMIFS(INDIRECT("'Transit_RunStats'!$J:$J"),INDIRECT("'Transit_RunStats'!$A:$A"),Transit_Stats!$B$28,(INDIRECT("'Transit_RunStats'!$B:$B")),Transit_Stats!$B35)</f>
        <v>0</v>
      </c>
      <c r="E35" s="348">
        <f ca="1">SUMIFS(INDIRECT("'Transit_RunStats'!$K:$K"),INDIRECT("'Transit_RunStats'!$A:$A"),Transit_Stats!$B$28,(INDIRECT("'Transit_RunStats'!$B:$B")),Transit_Stats!$B35)</f>
        <v>0</v>
      </c>
      <c r="F35" s="348">
        <f ca="1">SUMIFS(INDIRECT("'Transit_RunStats'!$M:$M"),INDIRECT("'Transit_RunStats'!$A:$A"),Transit_Stats!$B$28,(INDIRECT("'Transit_RunStats'!$B:$B")),Transit_Stats!$B35)</f>
        <v>0</v>
      </c>
      <c r="G35" s="348">
        <f ca="1">SUMIFS(INDIRECT("'Transit_RunStats'!$N:$N"),INDIRECT("'Transit_RunStats'!$A:$A"),Transit_Stats!$B$28,(INDIRECT("'Transit_RunStats'!$B:$B")),Transit_Stats!$B35)</f>
        <v>0</v>
      </c>
      <c r="H35" s="360">
        <f ca="1">SUMIFS(INDIRECT("'Transit_RunStats'!$L:$L"),INDIRECT("'Transit_RunStats'!$A:$A"),Transit_Stats!$B$28,(INDIRECT("'Transit_RunStats'!$B:$B")),Transit_Stats!$B35)</f>
        <v>0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>
        <f ca="1">SUMIF(INDIRECT("'Transit_RunStats'!$A:$A"),Transit_Stats!B36,(INDIRECT("'Transit_RunStats'!$E:$E")))</f>
        <v>1495.2944229999998</v>
      </c>
      <c r="D36" s="343">
        <f ca="1">SUMIF(INDIRECT("'Transit_RunStats'!$A:$A"),Transit_Stats!B36,(INDIRECT("'Transit_RunStats'!$J:$J")))</f>
        <v>18.956384</v>
      </c>
      <c r="E36" s="343">
        <f ca="1">SUMIF(INDIRECT("'Transit_RunStats'!$A:$A"),Transit_Stats!B36,(INDIRECT("'Transit_RunStats'!$K:$K")))</f>
        <v>1476.338039</v>
      </c>
      <c r="F36" s="343">
        <f ca="1">SUMIF(INDIRECT("'Transit_RunStats'!$A:$A"),Transit_Stats!B36,(INDIRECT("'Transit_RunStats'!$M:$M")))</f>
        <v>0</v>
      </c>
      <c r="G36" s="343">
        <f ca="1">SUMIF(INDIRECT("'Transit_RunStats'!$A:$A"),Transit_Stats!B36,(INDIRECT("'Transit_RunStats'!$N:$N")))</f>
        <v>0</v>
      </c>
      <c r="H36" s="361">
        <f ca="1">SUMIF(INDIRECT("'Transit_RunStats'!$A:$A"),Transit_Stats!B36,(INDIRECT("'Transit_RunStats'!$L:$L")))</f>
        <v>1495.2944229999998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>
        <f ca="1">SUMIFS(INDIRECT("'Transit_RunStats'!$E:$E"),INDIRECT("'Transit_RunStats'!$A:$A"),Transit_Stats!$B$36,(INDIRECT("'Transit_RunStats'!$B:$B")),Transit_Stats!$B37)</f>
        <v>1495.2944229999998</v>
      </c>
      <c r="D37" s="348">
        <f ca="1">SUMIFS(INDIRECT("'Transit_RunStats'!$J:$J"),INDIRECT("'Transit_RunStats'!$A:$A"),Transit_Stats!$B$36,(INDIRECT("'Transit_RunStats'!$B:$B")),Transit_Stats!$B37)</f>
        <v>18.956384</v>
      </c>
      <c r="E37" s="348">
        <f ca="1">SUMIFS(INDIRECT("'Transit_RunStats'!$K:$K"),INDIRECT("'Transit_RunStats'!$A:$A"),Transit_Stats!$B$36,(INDIRECT("'Transit_RunStats'!$B:$B")),Transit_Stats!$B37)</f>
        <v>1476.338039</v>
      </c>
      <c r="F37" s="348">
        <f ca="1">SUMIFS(INDIRECT("'Transit_RunStats'!$M:$M"),INDIRECT("'Transit_RunStats'!$A:$A"),Transit_Stats!$B$36,(INDIRECT("'Transit_RunStats'!$B:$B")),Transit_Stats!$B37)</f>
        <v>0</v>
      </c>
      <c r="G37" s="348">
        <f ca="1">SUMIFS(INDIRECT("'Transit_RunStats'!$N:$N"),INDIRECT("'Transit_RunStats'!$A:$A"),Transit_Stats!$B$36,(INDIRECT("'Transit_RunStats'!$B:$B")),Transit_Stats!$B37)</f>
        <v>0</v>
      </c>
      <c r="H37" s="362">
        <f ca="1">SUMIFS(INDIRECT("'Transit_RunStats'!$L:$L"),INDIRECT("'Transit_RunStats'!$A:$A"),Transit_Stats!$B$36,(INDIRECT("'Transit_RunStats'!$B:$B")),Transit_Stats!$B37)</f>
        <v>1495.2944229999998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>
        <f ca="1">SUMIF(INDIRECT("'Transit_RunStats'!$A:$A"),Transit_Stats!B38,(INDIRECT("'Transit_RunStats'!$E:$E")))</f>
        <v>2667.0235769999999</v>
      </c>
      <c r="D38" s="343">
        <f ca="1">SUMIF(INDIRECT("'Transit_RunStats'!$A:$A"),Transit_Stats!B38,(INDIRECT("'Transit_RunStats'!$J:$J")))</f>
        <v>753.08710299999996</v>
      </c>
      <c r="E38" s="343">
        <f ca="1">SUMIF(INDIRECT("'Transit_RunStats'!$A:$A"),Transit_Stats!B38,(INDIRECT("'Transit_RunStats'!$K:$K")))</f>
        <v>1913.9364740000001</v>
      </c>
      <c r="F38" s="343">
        <f ca="1">SUMIF(INDIRECT("'Transit_RunStats'!$A:$A"),Transit_Stats!B38,(INDIRECT("'Transit_RunStats'!$M:$M")))</f>
        <v>191.55975599999999</v>
      </c>
      <c r="G38" s="343">
        <f ca="1">SUMIF(INDIRECT("'Transit_RunStats'!$A:$A"),Transit_Stats!B38,(INDIRECT("'Transit_RunStats'!$N:$N")))</f>
        <v>131.878255</v>
      </c>
      <c r="H38" s="361">
        <f ca="1">SUMIF(INDIRECT("'Transit_RunStats'!$A:$A"),Transit_Stats!B38,(INDIRECT("'Transit_RunStats'!$L:$L")))</f>
        <v>2343.5855659999997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>
        <f ca="1">SUMIFS(INDIRECT("'Transit_RunStats'!$E:$E"),INDIRECT("'Transit_RunStats'!$A:$A"),Transit_Stats!$B$38,(INDIRECT("'Transit_RunStats'!$B:$B")),Transit_Stats!$B39)</f>
        <v>2667.0235769999999</v>
      </c>
      <c r="D39" s="348">
        <f ca="1">SUMIFS(INDIRECT("'Transit_RunStats'!$J:$J"),INDIRECT("'Transit_RunStats'!$A:$A"),Transit_Stats!$B$38,(INDIRECT("'Transit_RunStats'!$B:$B")),Transit_Stats!$B39)</f>
        <v>753.08710299999996</v>
      </c>
      <c r="E39" s="348">
        <f ca="1">SUMIFS(INDIRECT("'Transit_RunStats'!$K:$K"),INDIRECT("'Transit_RunStats'!$A:$A"),Transit_Stats!$B$38,(INDIRECT("'Transit_RunStats'!$B:$B")),Transit_Stats!$B39)</f>
        <v>1913.9364740000001</v>
      </c>
      <c r="F39" s="348">
        <f ca="1">SUMIFS(INDIRECT("'Transit_RunStats'!$M:$M"),INDIRECT("'Transit_RunStats'!$A:$A"),Transit_Stats!$B$38,(INDIRECT("'Transit_RunStats'!$B:$B")),Transit_Stats!$B39)</f>
        <v>191.55975599999999</v>
      </c>
      <c r="G39" s="348">
        <f ca="1">SUMIFS(INDIRECT("'Transit_RunStats'!$N:$N"),INDIRECT("'Transit_RunStats'!$A:$A"),Transit_Stats!$B$38,(INDIRECT("'Transit_RunStats'!$B:$B")),Transit_Stats!$B39)</f>
        <v>131.878255</v>
      </c>
      <c r="H39" s="362">
        <f ca="1">SUMIFS(INDIRECT("'Transit_RunStats'!$L:$L"),INDIRECT("'Transit_RunStats'!$A:$A"),Transit_Stats!$B$38,(INDIRECT("'Transit_RunStats'!$B:$B")),Transit_Stats!$B39)</f>
        <v>2343.5855659999997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>
        <f ca="1">SUMIFS(INDIRECT("'Transit_RunStats'!$E:$E"),INDIRECT("'Transit_RunStats'!$A:$A"),Transit_Stats!$B$38,(INDIRECT("'Transit_RunStats'!$B:$B")),Transit_Stats!$B40)</f>
        <v>0</v>
      </c>
      <c r="D40" s="348">
        <f ca="1">SUMIFS(INDIRECT("'Transit_RunStats'!$J:$J"),INDIRECT("'Transit_RunStats'!$A:$A"),Transit_Stats!$B$38,(INDIRECT("'Transit_RunStats'!$B:$B")),Transit_Stats!$B40)</f>
        <v>0</v>
      </c>
      <c r="E40" s="348">
        <f ca="1">SUMIFS(INDIRECT("'Transit_RunStats'!$K:$K"),INDIRECT("'Transit_RunStats'!$A:$A"),Transit_Stats!$B$38,(INDIRECT("'Transit_RunStats'!$B:$B")),Transit_Stats!$B40)</f>
        <v>0</v>
      </c>
      <c r="F40" s="348">
        <f ca="1">SUMIFS(INDIRECT("'Transit_RunStats'!$M:$M"),INDIRECT("'Transit_RunStats'!$A:$A"),Transit_Stats!$B$38,(INDIRECT("'Transit_RunStats'!$B:$B")),Transit_Stats!$B40)</f>
        <v>0</v>
      </c>
      <c r="G40" s="348">
        <f ca="1">SUMIFS(INDIRECT("'Transit_RunStats'!$N:$N"),INDIRECT("'Transit_RunStats'!$A:$A"),Transit_Stats!$B$38,(INDIRECT("'Transit_RunStats'!$B:$B")),Transit_Stats!$B40)</f>
        <v>0</v>
      </c>
      <c r="H40" s="362">
        <f ca="1">SUMIFS(INDIRECT("'Transit_RunStats'!$L:$L"),INDIRECT("'Transit_RunStats'!$A:$A"),Transit_Stats!$B$38,(INDIRECT("'Transit_RunStats'!$B:$B")),Transit_Stats!$B40)</f>
        <v>0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>
        <f ca="1">SUMIF(INDIRECT("'Transit_RunStats'!$A:$A"),Transit_Stats!B41,(INDIRECT("'Transit_RunStats'!$E:$E")))</f>
        <v>615.682365</v>
      </c>
      <c r="D41" s="343">
        <f ca="1">SUMIF(INDIRECT("'Transit_RunStats'!$A:$A"),Transit_Stats!B41,(INDIRECT("'Transit_RunStats'!$J:$J")))</f>
        <v>0</v>
      </c>
      <c r="E41" s="343">
        <f ca="1">SUMIF(INDIRECT("'Transit_RunStats'!$A:$A"),Transit_Stats!B41,(INDIRECT("'Transit_RunStats'!$K:$K")))</f>
        <v>615.682365</v>
      </c>
      <c r="F41" s="343">
        <f ca="1">SUMIF(INDIRECT("'Transit_RunStats'!$A:$A"),Transit_Stats!B41,(INDIRECT("'Transit_RunStats'!$M:$M")))</f>
        <v>0</v>
      </c>
      <c r="G41" s="343">
        <f ca="1">SUMIF(INDIRECT("'Transit_RunStats'!$A:$A"),Transit_Stats!B41,(INDIRECT("'Transit_RunStats'!$N:$N")))</f>
        <v>0</v>
      </c>
      <c r="H41" s="361">
        <f ca="1">SUMIF(INDIRECT("'Transit_RunStats'!$A:$A"),Transit_Stats!B41,(INDIRECT("'Transit_RunStats'!$L:$L")))</f>
        <v>615.682365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>
        <f ca="1">SUMIFS(INDIRECT("'Transit_RunStats'!$E:$E"),INDIRECT("'Transit_RunStats'!$A:$A"),Transit_Stats!$B$41,(INDIRECT("'Transit_RunStats'!$B:$B")),Transit_Stats!$B42)</f>
        <v>0</v>
      </c>
      <c r="D42" s="348">
        <f ca="1">SUMIFS(INDIRECT("'Transit_RunStats'!$J:$J"),INDIRECT("'Transit_RunStats'!$A:$A"),Transit_Stats!$B$41,(INDIRECT("'Transit_RunStats'!$B:$B")),Transit_Stats!$B42)</f>
        <v>0</v>
      </c>
      <c r="E42" s="348">
        <f ca="1">SUMIFS(INDIRECT("'Transit_RunStats'!$K:$K"),INDIRECT("'Transit_RunStats'!$A:$A"),Transit_Stats!$B$41,(INDIRECT("'Transit_RunStats'!$B:$B")),Transit_Stats!$B42)</f>
        <v>0</v>
      </c>
      <c r="F42" s="348">
        <f ca="1">SUMIFS(INDIRECT("'Transit_RunStats'!$M:$M"),INDIRECT("'Transit_RunStats'!$A:$A"),Transit_Stats!$B$41,(INDIRECT("'Transit_RunStats'!$B:$B")),Transit_Stats!$B42)</f>
        <v>0</v>
      </c>
      <c r="G42" s="348">
        <f ca="1">SUMIFS(INDIRECT("'Transit_RunStats'!$N:$N"),INDIRECT("'Transit_RunStats'!$A:$A"),Transit_Stats!$B$41,(INDIRECT("'Transit_RunStats'!$B:$B")),Transit_Stats!$B42)</f>
        <v>0</v>
      </c>
      <c r="H42" s="360">
        <f ca="1">SUMIFS(INDIRECT("'Transit_RunStats'!$L:$L"),INDIRECT("'Transit_RunStats'!$A:$A"),Transit_Stats!$B$41,(INDIRECT("'Transit_RunStats'!$B:$B")),Transit_Stats!$B42)</f>
        <v>0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>
        <f ca="1">SUMIFS(INDIRECT("'Transit_RunStats'!$E:$E"),INDIRECT("'Transit_RunStats'!$A:$A"),Transit_Stats!$B$41,(INDIRECT("'Transit_RunStats'!$B:$B")),Transit_Stats!$B43)</f>
        <v>615.682365</v>
      </c>
      <c r="D43" s="348">
        <f ca="1">SUMIFS(INDIRECT("'Transit_RunStats'!$J:$J"),INDIRECT("'Transit_RunStats'!$A:$A"),Transit_Stats!$B$41,(INDIRECT("'Transit_RunStats'!$B:$B")),Transit_Stats!$B43)</f>
        <v>0</v>
      </c>
      <c r="E43" s="348">
        <f ca="1">SUMIFS(INDIRECT("'Transit_RunStats'!$K:$K"),INDIRECT("'Transit_RunStats'!$A:$A"),Transit_Stats!$B$41,(INDIRECT("'Transit_RunStats'!$B:$B")),Transit_Stats!$B43)</f>
        <v>615.682365</v>
      </c>
      <c r="F43" s="348">
        <f ca="1">SUMIFS(INDIRECT("'Transit_RunStats'!$M:$M"),INDIRECT("'Transit_RunStats'!$A:$A"),Transit_Stats!$B$41,(INDIRECT("'Transit_RunStats'!$B:$B")),Transit_Stats!$B43)</f>
        <v>0</v>
      </c>
      <c r="G43" s="348">
        <f ca="1">SUMIFS(INDIRECT("'Transit_RunStats'!$N:$N"),INDIRECT("'Transit_RunStats'!$A:$A"),Transit_Stats!$B$41,(INDIRECT("'Transit_RunStats'!$B:$B")),Transit_Stats!$B43)</f>
        <v>0</v>
      </c>
      <c r="H43" s="362">
        <f ca="1">SUMIFS(INDIRECT("'Transit_RunStats'!$L:$L"),INDIRECT("'Transit_RunStats'!$A:$A"),Transit_Stats!$B$41,(INDIRECT("'Transit_RunStats'!$B:$B")),Transit_Stats!$B43)</f>
        <v>615.682365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>
        <f ca="1">SUMIF(INDIRECT("'Transit_RunStats'!$A:$A"),Transit_Stats!B44,(INDIRECT("'Transit_RunStats'!$E:$E")))</f>
        <v>470.50710700000002</v>
      </c>
      <c r="D44" s="343">
        <f ca="1">SUMIF(INDIRECT("'Transit_RunStats'!$A:$A"),Transit_Stats!B44,(INDIRECT("'Transit_RunStats'!$J:$J")))</f>
        <v>0</v>
      </c>
      <c r="E44" s="343">
        <f ca="1">SUMIF(INDIRECT("'Transit_RunStats'!$A:$A"),Transit_Stats!B44,(INDIRECT("'Transit_RunStats'!$K:$K")))</f>
        <v>470.50710700000002</v>
      </c>
      <c r="F44" s="343">
        <f ca="1">SUMIF(INDIRECT("'Transit_RunStats'!$A:$A"),Transit_Stats!B44,(INDIRECT("'Transit_RunStats'!$M:$M")))</f>
        <v>0</v>
      </c>
      <c r="G44" s="343">
        <f ca="1">SUMIF(INDIRECT("'Transit_RunStats'!$A:$A"),Transit_Stats!B44,(INDIRECT("'Transit_RunStats'!$N:$N")))</f>
        <v>0</v>
      </c>
      <c r="H44" s="361">
        <f ca="1">SUMIF(INDIRECT("'Transit_RunStats'!$A:$A"),Transit_Stats!B44,(INDIRECT("'Transit_RunStats'!$L:$L")))</f>
        <v>470.50710700000002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>
        <f ca="1">SUMIFS(INDIRECT("'Transit_RunStats'!$E:$E"),INDIRECT("'Transit_RunStats'!$A:$A"),Transit_Stats!$B$44,(INDIRECT("'Transit_RunStats'!$B:$B")),Transit_Stats!$B45)</f>
        <v>470.50710700000002</v>
      </c>
      <c r="D45" s="348">
        <f ca="1">SUMIFS(INDIRECT("'Transit_RunStats'!$J:$J"),INDIRECT("'Transit_RunStats'!$A:$A"),Transit_Stats!$B$44,(INDIRECT("'Transit_RunStats'!$B:$B")),Transit_Stats!$B45)</f>
        <v>0</v>
      </c>
      <c r="E45" s="348">
        <f ca="1">SUMIFS(INDIRECT("'Transit_RunStats'!$K:$K"),INDIRECT("'Transit_RunStats'!$A:$A"),Transit_Stats!$B$44,(INDIRECT("'Transit_RunStats'!$B:$B")),Transit_Stats!$B45)</f>
        <v>470.50710700000002</v>
      </c>
      <c r="F45" s="348">
        <f ca="1">SUMIFS(INDIRECT("'Transit_RunStats'!$M:$M"),INDIRECT("'Transit_RunStats'!$A:$A"),Transit_Stats!$B$44,(INDIRECT("'Transit_RunStats'!$B:$B")),Transit_Stats!$B45)</f>
        <v>0</v>
      </c>
      <c r="G45" s="348">
        <f ca="1">SUMIFS(INDIRECT("'Transit_RunStats'!$N:$N"),INDIRECT("'Transit_RunStats'!$A:$A"),Transit_Stats!$B$44,(INDIRECT("'Transit_RunStats'!$B:$B")),Transit_Stats!$B45)</f>
        <v>0</v>
      </c>
      <c r="H45" s="363">
        <f ca="1">SUMIFS(INDIRECT("'Transit_RunStats'!$L:$L"),INDIRECT("'Transit_RunStats'!$A:$A"),Transit_Stats!$B$44,(INDIRECT("'Transit_RunStats'!$B:$B")),Transit_Stats!$B45)</f>
        <v>470.50710700000002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>
        <f ca="1">C28+C36+C38+C41+C44</f>
        <v>93818.644934999989</v>
      </c>
      <c r="D46" s="357">
        <f t="shared" ref="D46:H46" ca="1" si="6">D28+D36+D38+D41+D44</f>
        <v>48694.20674500001</v>
      </c>
      <c r="E46" s="357">
        <f t="shared" ca="1" si="6"/>
        <v>45124.438338000014</v>
      </c>
      <c r="F46" s="357">
        <f t="shared" ca="1" si="6"/>
        <v>13737.494009000004</v>
      </c>
      <c r="G46" s="357">
        <f t="shared" ca="1" si="6"/>
        <v>2961.1021060000012</v>
      </c>
      <c r="H46" s="357">
        <f t="shared" ca="1" si="6"/>
        <v>77120.048967999988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>
        <f ca="1">SUMIF(INDIRECT("'Transit_RunStats'!$A:$A"),Transit_Stats!B51,(INDIRECT("'Transit_RunStats'!$J:$J")))</f>
        <v>47922.163258000015</v>
      </c>
      <c r="D51" s="343">
        <f ca="1">SUMIF(INDIRECT("'Transit_RunStats'!$A:$A"),Transit_Stats!B51,(INDIRECT("'Transit_RunStats'!$Q:$Q")))</f>
        <v>7745.5507309999975</v>
      </c>
      <c r="E51" s="343">
        <f ca="1">SUMIF(INDIRECT("'Transit_RunStats'!$A:$A"),Transit_Stats!B51,(INDIRECT("'Transit_RunStats'!$W:$W")))</f>
        <v>1100.7735099999993</v>
      </c>
      <c r="F51" s="343">
        <f ca="1">SUMIF(INDIRECT("'Transit_RunStats'!$A:$A"),Transit_Stats!B51,(INDIRECT("'Transit_RunStats'!$O:$O")))</f>
        <v>18061.324187000002</v>
      </c>
      <c r="G51" s="343">
        <f ca="1">SUMIF(INDIRECT("'Transit_RunStats'!$A:$A"),Transit_Stats!B51,(INDIRECT("'Transit_RunStats'!$U:$U")))</f>
        <v>3193.2100959999993</v>
      </c>
      <c r="H51" s="343">
        <f ca="1">SUMIF(INDIRECT("'Transit_RunStats'!$A:$A"),Transit_Stats!B51,(INDIRECT("'Transit_RunStats'!$Y:$Y")))</f>
        <v>667.19584300000008</v>
      </c>
      <c r="I51" s="359">
        <f ca="1">SUMIF(INDIRECT("'Transit_RunStats'!$A:$A"),Transit_Stats!B51,(INDIRECT("'Transit_RunStats'!$S:$S")))</f>
        <v>17154.108890999996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>
        <f ca="1">SUMIFS(INDIRECT("'Transit_RunStats'!$J:$J"),INDIRECT("'Transit_RunStats'!$A:$A"),Transit_Stats!$B$51,(INDIRECT("'Transit_RunStats'!$B:$B")),Transit_Stats!$B52)</f>
        <v>24982.552394999999</v>
      </c>
      <c r="D52" s="348">
        <f ca="1">SUMIFS(INDIRECT("'Transit_RunStats'!$Q:$Q"),INDIRECT("'Transit_RunStats'!$A:$A"),Transit_Stats!$B$51,(INDIRECT("'Transit_RunStats'!$B:$B")),Transit_Stats!$B52)</f>
        <v>5139.1660099999999</v>
      </c>
      <c r="E52" s="348">
        <f ca="1">SUMIFS(INDIRECT("'Transit_RunStats'!$W:$W"),INDIRECT("'Transit_RunStats'!$A:$A"),Transit_Stats!$B$51,(INDIRECT("'Transit_RunStats'!$B:$B")),Transit_Stats!$B52)</f>
        <v>578.82455300000004</v>
      </c>
      <c r="F52" s="348">
        <f ca="1">SUMIFS(INDIRECT("'Transit_RunStats'!$O:$O"),INDIRECT("'Transit_RunStats'!$A:$A"),Transit_Stats!$B$51,(INDIRECT("'Transit_RunStats'!$B:$B")),Transit_Stats!$B52)</f>
        <v>8044.0998799999998</v>
      </c>
      <c r="G52" s="348">
        <f ca="1">SUMIFS(INDIRECT("'Transit_RunStats'!$U:$U"),INDIRECT("'Transit_RunStats'!$A:$A"),Transit_Stats!$B$51,(INDIRECT("'Transit_RunStats'!$B:$B")),Transit_Stats!$B52)</f>
        <v>2477.871224</v>
      </c>
      <c r="H52" s="348">
        <f ca="1">SUMIFS(INDIRECT("'Transit_RunStats'!$Y:$Y"),INDIRECT("'Transit_RunStats'!$A:$A"),Transit_Stats!$B$51,(INDIRECT("'Transit_RunStats'!$B:$B")),Transit_Stats!$B52)</f>
        <v>427.82499799999999</v>
      </c>
      <c r="I52" s="360">
        <f ca="1">SUMIFS(INDIRECT("'Transit_RunStats'!$S:$S"),INDIRECT("'Transit_RunStats'!$A:$A"),Transit_Stats!$B$51,(INDIRECT("'Transit_RunStats'!$B:$B")),Transit_Stats!$B52)</f>
        <v>8314.7657299999992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>
        <f ca="1">SUMIFS(INDIRECT("'Transit_RunStats'!$J:$J"),INDIRECT("'Transit_RunStats'!$A:$A"),Transit_Stats!$B$51,(INDIRECT("'Transit_RunStats'!$B:$B")),Transit_Stats!$B53)</f>
        <v>2323.4043740000002</v>
      </c>
      <c r="D53" s="348">
        <f ca="1">SUMIFS(INDIRECT("'Transit_RunStats'!$Q:$Q"),INDIRECT("'Transit_RunStats'!$A:$A"),Transit_Stats!$B$51,(INDIRECT("'Transit_RunStats'!$B:$B")),Transit_Stats!$B53)</f>
        <v>170.07401200000001</v>
      </c>
      <c r="E53" s="348">
        <f ca="1">SUMIFS(INDIRECT("'Transit_RunStats'!$W:$W"),INDIRECT("'Transit_RunStats'!$A:$A"),Transit_Stats!$B$51,(INDIRECT("'Transit_RunStats'!$B:$B")),Transit_Stats!$B53)</f>
        <v>25.251989999999999</v>
      </c>
      <c r="F53" s="348">
        <f ca="1">SUMIFS(INDIRECT("'Transit_RunStats'!$O:$O"),INDIRECT("'Transit_RunStats'!$A:$A"),Transit_Stats!$B$51,(INDIRECT("'Transit_RunStats'!$B:$B")),Transit_Stats!$B53)</f>
        <v>907.56578200000001</v>
      </c>
      <c r="G53" s="348">
        <f ca="1">SUMIFS(INDIRECT("'Transit_RunStats'!$U:$U"),INDIRECT("'Transit_RunStats'!$A:$A"),Transit_Stats!$B$51,(INDIRECT("'Transit_RunStats'!$B:$B")),Transit_Stats!$B53)</f>
        <v>19.121158000000001</v>
      </c>
      <c r="H53" s="348">
        <f ca="1">SUMIFS(INDIRECT("'Transit_RunStats'!$Y:$Y"),INDIRECT("'Transit_RunStats'!$A:$A"),Transit_Stats!$B$51,(INDIRECT("'Transit_RunStats'!$B:$B")),Transit_Stats!$B53)</f>
        <v>5.7869529999999996</v>
      </c>
      <c r="I53" s="360">
        <f ca="1">SUMIFS(INDIRECT("'Transit_RunStats'!$S:$S"),INDIRECT("'Transit_RunStats'!$A:$A"),Transit_Stats!$B$51,(INDIRECT("'Transit_RunStats'!$B:$B")),Transit_Stats!$B53)</f>
        <v>1195.6044790000001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>
        <f ca="1">SUMIFS(INDIRECT("'Transit_RunStats'!$J:$J"),INDIRECT("'Transit_RunStats'!$A:$A"),Transit_Stats!$B$51,(INDIRECT("'Transit_RunStats'!$B:$B")),Transit_Stats!$B54)</f>
        <v>97.393581999999995</v>
      </c>
      <c r="D54" s="348">
        <f ca="1">SUMIFS(INDIRECT("'Transit_RunStats'!$Q:$Q"),INDIRECT("'Transit_RunStats'!$A:$A"),Transit_Stats!$B$51,(INDIRECT("'Transit_RunStats'!$B:$B")),Transit_Stats!$B54)</f>
        <v>27.857851000000004</v>
      </c>
      <c r="E54" s="348">
        <f ca="1">SUMIFS(INDIRECT("'Transit_RunStats'!$W:$W"),INDIRECT("'Transit_RunStats'!$A:$A"),Transit_Stats!$B$51,(INDIRECT("'Transit_RunStats'!$B:$B")),Transit_Stats!$B54)</f>
        <v>15.235534999999999</v>
      </c>
      <c r="F54" s="348">
        <f ca="1">SUMIFS(INDIRECT("'Transit_RunStats'!$O:$O"),INDIRECT("'Transit_RunStats'!$A:$A"),Transit_Stats!$B$51,(INDIRECT("'Transit_RunStats'!$B:$B")),Transit_Stats!$B54)</f>
        <v>54.300196</v>
      </c>
      <c r="G54" s="348">
        <f ca="1">SUMIFS(INDIRECT("'Transit_RunStats'!$U:$U"),INDIRECT("'Transit_RunStats'!$A:$A"),Transit_Stats!$B$51,(INDIRECT("'Transit_RunStats'!$B:$B")),Transit_Stats!$B54)</f>
        <v>0</v>
      </c>
      <c r="H54" s="348">
        <f ca="1">SUMIFS(INDIRECT("'Transit_RunStats'!$Y:$Y"),INDIRECT("'Transit_RunStats'!$A:$A"),Transit_Stats!$B$51,(INDIRECT("'Transit_RunStats'!$B:$B")),Transit_Stats!$B54)</f>
        <v>0</v>
      </c>
      <c r="I54" s="360">
        <f ca="1">SUMIFS(INDIRECT("'Transit_RunStats'!$S:$S"),INDIRECT("'Transit_RunStats'!$A:$A"),Transit_Stats!$B$51,(INDIRECT("'Transit_RunStats'!$B:$B")),Transit_Stats!$B54)</f>
        <v>0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>
        <f ca="1">SUMIFS(INDIRECT("'Transit_RunStats'!$J:$J"),INDIRECT("'Transit_RunStats'!$A:$A"),Transit_Stats!$B$51,(INDIRECT("'Transit_RunStats'!$B:$B")),Transit_Stats!$B55)</f>
        <v>1716.1027340000003</v>
      </c>
      <c r="D55" s="348">
        <f ca="1">SUMIFS(INDIRECT("'Transit_RunStats'!$Q:$Q"),INDIRECT("'Transit_RunStats'!$A:$A"),Transit_Stats!$B$51,(INDIRECT("'Transit_RunStats'!$B:$B")),Transit_Stats!$B55)</f>
        <v>672.4957619999999</v>
      </c>
      <c r="E55" s="348">
        <f ca="1">SUMIFS(INDIRECT("'Transit_RunStats'!$W:$W"),INDIRECT("'Transit_RunStats'!$A:$A"),Transit_Stats!$B$51,(INDIRECT("'Transit_RunStats'!$B:$B")),Transit_Stats!$B55)</f>
        <v>95.552823000000018</v>
      </c>
      <c r="F55" s="348">
        <f ca="1">SUMIFS(INDIRECT("'Transit_RunStats'!$O:$O"),INDIRECT("'Transit_RunStats'!$A:$A"),Transit_Stats!$B$51,(INDIRECT("'Transit_RunStats'!$B:$B")),Transit_Stats!$B55)</f>
        <v>822.32914900000014</v>
      </c>
      <c r="G55" s="348">
        <f ca="1">SUMIFS(INDIRECT("'Transit_RunStats'!$U:$U"),INDIRECT("'Transit_RunStats'!$A:$A"),Transit_Stats!$B$51,(INDIRECT("'Transit_RunStats'!$B:$B")),Transit_Stats!$B55)</f>
        <v>39.459673000000002</v>
      </c>
      <c r="H55" s="348">
        <f ca="1">SUMIFS(INDIRECT("'Transit_RunStats'!$Y:$Y"),INDIRECT("'Transit_RunStats'!$A:$A"),Transit_Stats!$B$51,(INDIRECT("'Transit_RunStats'!$B:$B")),Transit_Stats!$B55)</f>
        <v>16.215696999999999</v>
      </c>
      <c r="I55" s="360">
        <f ca="1">SUMIFS(INDIRECT("'Transit_RunStats'!$S:$S"),INDIRECT("'Transit_RunStats'!$A:$A"),Transit_Stats!$B$51,(INDIRECT("'Transit_RunStats'!$B:$B")),Transit_Stats!$B55)</f>
        <v>70.049629999999993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>
        <f ca="1">SUMIFS(INDIRECT("'Transit_RunStats'!$J:$J"),INDIRECT("'Transit_RunStats'!$A:$A"),Transit_Stats!$B$51,(INDIRECT("'Transit_RunStats'!$B:$B")),Transit_Stats!$B56)</f>
        <v>657.32459799999992</v>
      </c>
      <c r="D56" s="348">
        <f ca="1">SUMIFS(INDIRECT("'Transit_RunStats'!$Q:$Q"),INDIRECT("'Transit_RunStats'!$A:$A"),Transit_Stats!$B$51,(INDIRECT("'Transit_RunStats'!$B:$B")),Transit_Stats!$B56)</f>
        <v>16.765519999999999</v>
      </c>
      <c r="E56" s="348">
        <f ca="1">SUMIFS(INDIRECT("'Transit_RunStats'!$W:$W"),INDIRECT("'Transit_RunStats'!$A:$A"),Transit_Stats!$B$51,(INDIRECT("'Transit_RunStats'!$B:$B")),Transit_Stats!$B56)</f>
        <v>10.805054999999999</v>
      </c>
      <c r="F56" s="348">
        <f ca="1">SUMIFS(INDIRECT("'Transit_RunStats'!$O:$O"),INDIRECT("'Transit_RunStats'!$A:$A"),Transit_Stats!$B$51,(INDIRECT("'Transit_RunStats'!$B:$B")),Transit_Stats!$B56)</f>
        <v>261.76452399999999</v>
      </c>
      <c r="G56" s="348">
        <f ca="1">SUMIFS(INDIRECT("'Transit_RunStats'!$U:$U"),INDIRECT("'Transit_RunStats'!$A:$A"),Transit_Stats!$B$51,(INDIRECT("'Transit_RunStats'!$B:$B")),Transit_Stats!$B56)</f>
        <v>8.9671480000000017</v>
      </c>
      <c r="H56" s="348">
        <f ca="1">SUMIFS(INDIRECT("'Transit_RunStats'!$Y:$Y"),INDIRECT("'Transit_RunStats'!$A:$A"),Transit_Stats!$B$51,(INDIRECT("'Transit_RunStats'!$B:$B")),Transit_Stats!$B56)</f>
        <v>11.929272000000001</v>
      </c>
      <c r="I56" s="360">
        <f ca="1">SUMIFS(INDIRECT("'Transit_RunStats'!$S:$S"),INDIRECT("'Transit_RunStats'!$A:$A"),Transit_Stats!$B$51,(INDIRECT("'Transit_RunStats'!$B:$B")),Transit_Stats!$B56)</f>
        <v>347.09307899999999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>
        <f ca="1">SUMIFS(INDIRECT("'Transit_RunStats'!$J:$J"),INDIRECT("'Transit_RunStats'!$A:$A"),Transit_Stats!$B$51,(INDIRECT("'Transit_RunStats'!$B:$B")),Transit_Stats!$B57)</f>
        <v>18145.385575000004</v>
      </c>
      <c r="D57" s="348">
        <f ca="1">SUMIFS(INDIRECT("'Transit_RunStats'!$Q:$Q"),INDIRECT("'Transit_RunStats'!$A:$A"),Transit_Stats!$B$51,(INDIRECT("'Transit_RunStats'!$B:$B")),Transit_Stats!$B57)</f>
        <v>1719.1915760000002</v>
      </c>
      <c r="E57" s="348">
        <f ca="1">SUMIFS(INDIRECT("'Transit_RunStats'!$W:$W"),INDIRECT("'Transit_RunStats'!$A:$A"),Transit_Stats!$B$51,(INDIRECT("'Transit_RunStats'!$B:$B")),Transit_Stats!$B57)</f>
        <v>375.10355399999997</v>
      </c>
      <c r="F57" s="348">
        <f ca="1">SUMIFS(INDIRECT("'Transit_RunStats'!$O:$O"),INDIRECT("'Transit_RunStats'!$A:$A"),Transit_Stats!$B$51,(INDIRECT("'Transit_RunStats'!$B:$B")),Transit_Stats!$B57)</f>
        <v>7971.2646560000012</v>
      </c>
      <c r="G57" s="348">
        <f ca="1">SUMIFS(INDIRECT("'Transit_RunStats'!$U:$U"),INDIRECT("'Transit_RunStats'!$A:$A"),Transit_Stats!$B$51,(INDIRECT("'Transit_RunStats'!$B:$B")),Transit_Stats!$B57)</f>
        <v>647.79089299999998</v>
      </c>
      <c r="H57" s="348">
        <f ca="1">SUMIFS(INDIRECT("'Transit_RunStats'!$Y:$Y"),INDIRECT("'Transit_RunStats'!$A:$A"),Transit_Stats!$B$51,(INDIRECT("'Transit_RunStats'!$B:$B")),Transit_Stats!$B57)</f>
        <v>205.43892299999999</v>
      </c>
      <c r="I57" s="360">
        <f ca="1">SUMIFS(INDIRECT("'Transit_RunStats'!$S:$S"),INDIRECT("'Transit_RunStats'!$A:$A"),Transit_Stats!$B$51,(INDIRECT("'Transit_RunStats'!$B:$B")),Transit_Stats!$B57)</f>
        <v>7226.5959730000004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>
        <f ca="1">SUMIFS(INDIRECT("'Transit_RunStats'!$J:$J"),INDIRECT("'Transit_RunStats'!$A:$A"),Transit_Stats!$B$51,(INDIRECT("'Transit_RunStats'!$B:$B")),Transit_Stats!$B58)</f>
        <v>0</v>
      </c>
      <c r="D58" s="348">
        <f ca="1">SUMIFS(INDIRECT("'Transit_RunStats'!$Q:$Q"),INDIRECT("'Transit_RunStats'!$A:$A"),Transit_Stats!$B$51,(INDIRECT("'Transit_RunStats'!$B:$B")),Transit_Stats!$B58)</f>
        <v>0</v>
      </c>
      <c r="E58" s="348">
        <f ca="1">SUMIFS(INDIRECT("'Transit_RunStats'!$W:$W"),INDIRECT("'Transit_RunStats'!$A:$A"),Transit_Stats!$B$51,(INDIRECT("'Transit_RunStats'!$B:$B")),Transit_Stats!$B58)</f>
        <v>0</v>
      </c>
      <c r="F58" s="348">
        <f ca="1">SUMIFS(INDIRECT("'Transit_RunStats'!$O:$O"),INDIRECT("'Transit_RunStats'!$A:$A"),Transit_Stats!$B$51,(INDIRECT("'Transit_RunStats'!$B:$B")),Transit_Stats!$B58)</f>
        <v>0</v>
      </c>
      <c r="G58" s="348">
        <f ca="1">SUMIFS(INDIRECT("'Transit_RunStats'!$U:$U"),INDIRECT("'Transit_RunStats'!$A:$A"),Transit_Stats!$B$51,(INDIRECT("'Transit_RunStats'!$B:$B")),Transit_Stats!$B58)</f>
        <v>0</v>
      </c>
      <c r="H58" s="348">
        <f ca="1">SUMIFS(INDIRECT("'Transit_RunStats'!$Y:$Y"),INDIRECT("'Transit_RunStats'!$A:$A"),Transit_Stats!$B$51,(INDIRECT("'Transit_RunStats'!$B:$B")),Transit_Stats!$B58)</f>
        <v>0</v>
      </c>
      <c r="I58" s="360">
        <f ca="1">SUMIFS(INDIRECT("'Transit_RunStats'!$S:$S"),INDIRECT("'Transit_RunStats'!$A:$A"),Transit_Stats!$B$51,(INDIRECT("'Transit_RunStats'!$B:$B")),Transit_Stats!$B58)</f>
        <v>0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>
        <f ca="1">SUMIF(INDIRECT("'Transit_RunStats'!$A:$A"),Transit_Stats!B59,(INDIRECT("'Transit_RunStats'!$J:$J")))</f>
        <v>18.956384</v>
      </c>
      <c r="D59" s="343">
        <f ca="1">SUMIF(INDIRECT("'Transit_RunStats'!$A:$A"),Transit_Stats!B59,(INDIRECT("'Transit_RunStats'!$Q:$Q")))</f>
        <v>0</v>
      </c>
      <c r="E59" s="343">
        <f ca="1">SUMIF(INDIRECT("'Transit_RunStats'!$A:$A"),Transit_Stats!B59,(INDIRECT("'Transit_RunStats'!$W:$W")))</f>
        <v>0</v>
      </c>
      <c r="F59" s="343">
        <f ca="1">SUMIF(INDIRECT("'Transit_RunStats'!$A:$A"),Transit_Stats!B59,(INDIRECT("'Transit_RunStats'!$O:$O")))</f>
        <v>18.956384</v>
      </c>
      <c r="G59" s="343">
        <f ca="1">SUMIF(INDIRECT("'Transit_RunStats'!$A:$A"),Transit_Stats!B59,(INDIRECT("'Transit_RunStats'!$U:$U")))</f>
        <v>0</v>
      </c>
      <c r="H59" s="343">
        <f ca="1">SUMIF(INDIRECT("'Transit_RunStats'!$A:$A"),Transit_Stats!B59,(INDIRECT("'Transit_RunStats'!$Y:$Y")))</f>
        <v>0</v>
      </c>
      <c r="I59" s="361">
        <f ca="1">SUMIF(INDIRECT("'Transit_RunStats'!$A:$A"),Transit_Stats!B59,(INDIRECT("'Transit_RunStats'!$S:$S")))</f>
        <v>0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>
        <f ca="1">SUMIFS(INDIRECT("'Transit_RunStats'!$J:$J"),INDIRECT("'Transit_RunStats'!$A:$A"),Transit_Stats!$B$59,(INDIRECT("'Transit_RunStats'!$B:$B")),Transit_Stats!$B60)</f>
        <v>18.956384</v>
      </c>
      <c r="D60" s="348">
        <f ca="1">SUMIFS(INDIRECT("'Transit_RunStats'!$Q:$Q"),INDIRECT("'Transit_RunStats'!$A:$A"),Transit_Stats!$B$59,(INDIRECT("'Transit_RunStats'!$B:$B")),Transit_Stats!$B60)</f>
        <v>0</v>
      </c>
      <c r="E60" s="348">
        <f ca="1">SUMIFS(INDIRECT("'Transit_RunStats'!$W:$W"),INDIRECT("'Transit_RunStats'!$A:$A"),Transit_Stats!$B$59,(INDIRECT("'Transit_RunStats'!$B:$B")),Transit_Stats!$B60)</f>
        <v>0</v>
      </c>
      <c r="F60" s="348">
        <f ca="1">SUMIFS(INDIRECT("'Transit_RunStats'!$O:$O"),INDIRECT("'Transit_RunStats'!$A:$A"),Transit_Stats!$B$59,(INDIRECT("'Transit_RunStats'!$B:$B")),Transit_Stats!$B60)</f>
        <v>18.956384</v>
      </c>
      <c r="G60" s="348">
        <f ca="1">SUMIFS(INDIRECT("'Transit_RunStats'!$U:$U"),INDIRECT("'Transit_RunStats'!$A:$A"),Transit_Stats!$B$59,(INDIRECT("'Transit_RunStats'!$B:$B")),Transit_Stats!$B60)</f>
        <v>0</v>
      </c>
      <c r="H60" s="348">
        <f ca="1">SUMIFS(INDIRECT("'Transit_RunStats'!$Y:$Y"),INDIRECT("'Transit_RunStats'!$A:$A"),Transit_Stats!$B$59,(INDIRECT("'Transit_RunStats'!$B:$B")),Transit_Stats!$B60)</f>
        <v>0</v>
      </c>
      <c r="I60" s="362">
        <f ca="1">SUMIFS(INDIRECT("'Transit_RunStats'!$S:$S"),INDIRECT("'Transit_RunStats'!$A:$A"),Transit_Stats!$B$59,(INDIRECT("'Transit_RunStats'!$B:$B")),Transit_Stats!$B60)</f>
        <v>0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>
        <f ca="1">SUMIF(INDIRECT("'Transit_RunStats'!$A:$A"),Transit_Stats!B61,(INDIRECT("'Transit_RunStats'!$J:$J")))</f>
        <v>753.08710299999996</v>
      </c>
      <c r="D61" s="343">
        <f ca="1">SUMIF(INDIRECT("'Transit_RunStats'!$A:$A"),Transit_Stats!B61,(INDIRECT("'Transit_RunStats'!$Q:$Q")))</f>
        <v>100.586724</v>
      </c>
      <c r="E61" s="343">
        <f ca="1">SUMIF(INDIRECT("'Transit_RunStats'!$A:$A"),Transit_Stats!B61,(INDIRECT("'Transit_RunStats'!$W:$W")))</f>
        <v>45.642046999999998</v>
      </c>
      <c r="F61" s="343">
        <f ca="1">SUMIF(INDIRECT("'Transit_RunStats'!$A:$A"),Transit_Stats!B61,(INDIRECT("'Transit_RunStats'!$O:$O")))</f>
        <v>285.09415799999999</v>
      </c>
      <c r="G61" s="343">
        <f ca="1">SUMIF(INDIRECT("'Transit_RunStats'!$A:$A"),Transit_Stats!B61,(INDIRECT("'Transit_RunStats'!$U:$U")))</f>
        <v>58.866056999999998</v>
      </c>
      <c r="H61" s="343">
        <f ca="1">SUMIF(INDIRECT("'Transit_RunStats'!$A:$A"),Transit_Stats!B61,(INDIRECT("'Transit_RunStats'!$Y:$Y")))</f>
        <v>40.310471000000007</v>
      </c>
      <c r="I61" s="361">
        <f ca="1">SUMIF(INDIRECT("'Transit_RunStats'!$A:$A"),Transit_Stats!B61,(INDIRECT("'Transit_RunStats'!$S:$S")))</f>
        <v>222.58764600000001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>
        <f ca="1">SUMIFS(INDIRECT("'Transit_RunStats'!$J:$J"),INDIRECT("'Transit_RunStats'!$A:$A"),Transit_Stats!$B$61,(INDIRECT("'Transit_RunStats'!$B:$B")),Transit_Stats!$B62)</f>
        <v>753.08710299999996</v>
      </c>
      <c r="D62" s="348">
        <f ca="1">SUMIFS(INDIRECT("'Transit_RunStats'!$Q:$Q"),INDIRECT("'Transit_RunStats'!$A:$A"),Transit_Stats!$B$61,(INDIRECT("'Transit_RunStats'!$B:$B")),Transit_Stats!$B62)</f>
        <v>100.586724</v>
      </c>
      <c r="E62" s="348">
        <f ca="1">SUMIFS(INDIRECT("'Transit_RunStats'!$W:$W"),INDIRECT("'Transit_RunStats'!$A:$A"),Transit_Stats!$B$61,(INDIRECT("'Transit_RunStats'!$B:$B")),Transit_Stats!$B62)</f>
        <v>45.642046999999998</v>
      </c>
      <c r="F62" s="348">
        <f ca="1">SUMIFS(INDIRECT("'Transit_RunStats'!$O:$O"),INDIRECT("'Transit_RunStats'!$A:$A"),Transit_Stats!$B$61,(INDIRECT("'Transit_RunStats'!$B:$B")),Transit_Stats!$B62)</f>
        <v>285.09415799999999</v>
      </c>
      <c r="G62" s="348">
        <f ca="1">SUMIFS(INDIRECT("'Transit_RunStats'!$U:$U"),INDIRECT("'Transit_RunStats'!$A:$A"),Transit_Stats!$B$61,(INDIRECT("'Transit_RunStats'!$B:$B")),Transit_Stats!$B62)</f>
        <v>58.866056999999998</v>
      </c>
      <c r="H62" s="348">
        <f ca="1">SUMIFS(INDIRECT("'Transit_RunStats'!$Y:$Y"),INDIRECT("'Transit_RunStats'!$A:$A"),Transit_Stats!$B$61,(INDIRECT("'Transit_RunStats'!$B:$B")),Transit_Stats!$B62)</f>
        <v>40.310471000000007</v>
      </c>
      <c r="I62" s="362">
        <f ca="1">SUMIFS(INDIRECT("'Transit_RunStats'!$S:$S"),INDIRECT("'Transit_RunStats'!$A:$A"),Transit_Stats!$B$61,(INDIRECT("'Transit_RunStats'!$B:$B")),Transit_Stats!$B62)</f>
        <v>222.58764600000001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>
        <f ca="1">SUMIFS(INDIRECT("'Transit_RunStats'!$J:$J"),INDIRECT("'Transit_RunStats'!$A:$A"),Transit_Stats!$B$61,(INDIRECT("'Transit_RunStats'!$B:$B")),Transit_Stats!$B63)</f>
        <v>0</v>
      </c>
      <c r="D63" s="348">
        <f ca="1">SUMIFS(INDIRECT("'Transit_RunStats'!$Q:$Q"),INDIRECT("'Transit_RunStats'!$A:$A"),Transit_Stats!$B$61,(INDIRECT("'Transit_RunStats'!$B:$B")),Transit_Stats!$B63)</f>
        <v>0</v>
      </c>
      <c r="E63" s="348">
        <f ca="1">SUMIFS(INDIRECT("'Transit_RunStats'!$W:$W"),INDIRECT("'Transit_RunStats'!$A:$A"),Transit_Stats!$B$61,(INDIRECT("'Transit_RunStats'!$B:$B")),Transit_Stats!$B63)</f>
        <v>0</v>
      </c>
      <c r="F63" s="348">
        <f ca="1">SUMIFS(INDIRECT("'Transit_RunStats'!$O:$O"),INDIRECT("'Transit_RunStats'!$A:$A"),Transit_Stats!$B$61,(INDIRECT("'Transit_RunStats'!$B:$B")),Transit_Stats!$B63)</f>
        <v>0</v>
      </c>
      <c r="G63" s="348">
        <f ca="1">SUMIFS(INDIRECT("'Transit_RunStats'!$U:$U"),INDIRECT("'Transit_RunStats'!$A:$A"),Transit_Stats!$B$61,(INDIRECT("'Transit_RunStats'!$B:$B")),Transit_Stats!$B63)</f>
        <v>0</v>
      </c>
      <c r="H63" s="348">
        <f ca="1">SUMIFS(INDIRECT("'Transit_RunStats'!$Y:$Y"),INDIRECT("'Transit_RunStats'!$A:$A"),Transit_Stats!$B$61,(INDIRECT("'Transit_RunStats'!$B:$B")),Transit_Stats!$B63)</f>
        <v>0</v>
      </c>
      <c r="I63" s="362">
        <f ca="1">SUMIFS(INDIRECT("'Transit_RunStats'!$S:$S"),INDIRECT("'Transit_RunStats'!$A:$A"),Transit_Stats!$B$61,(INDIRECT("'Transit_RunStats'!$B:$B")),Transit_Stats!$B63)</f>
        <v>0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>
        <f ca="1">SUMIF(INDIRECT("'Transit_RunStats'!$A:$A"),Transit_Stats!B64,(INDIRECT("'Transit_RunStats'!$J:$J")))</f>
        <v>0</v>
      </c>
      <c r="D64" s="343">
        <f ca="1">SUMIF(INDIRECT("'Transit_RunStats'!$A:$A"),Transit_Stats!B64,(INDIRECT("'Transit_RunStats'!$Q:$Q")))</f>
        <v>0</v>
      </c>
      <c r="E64" s="343">
        <f ca="1">SUMIF(INDIRECT("'Transit_RunStats'!$A:$A"),Transit_Stats!B64,(INDIRECT("'Transit_RunStats'!$W:$W")))</f>
        <v>0</v>
      </c>
      <c r="F64" s="343">
        <f ca="1">SUMIF(INDIRECT("'Transit_RunStats'!$A:$A"),Transit_Stats!B64,(INDIRECT("'Transit_RunStats'!$O:$O")))</f>
        <v>0</v>
      </c>
      <c r="G64" s="343">
        <f ca="1">SUMIF(INDIRECT("'Transit_RunStats'!$A:$A"),Transit_Stats!B64,(INDIRECT("'Transit_RunStats'!$U:$U")))</f>
        <v>0</v>
      </c>
      <c r="H64" s="343">
        <f ca="1">SUMIF(INDIRECT("'Transit_RunStats'!$A:$A"),Transit_Stats!B64,(INDIRECT("'Transit_RunStats'!$Y:$Y")))</f>
        <v>0</v>
      </c>
      <c r="I64" s="361">
        <f ca="1">SUMIF(INDIRECT("'Transit_RunStats'!$A:$A"),Transit_Stats!B64,(INDIRECT("'Transit_RunStats'!$S:$S")))</f>
        <v>0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>
        <f ca="1">SUMIFS(INDIRECT("'Transit_RunStats'!$J:$J"),INDIRECT("'Transit_RunStats'!$A:$A"),Transit_Stats!$B$64,(INDIRECT("'Transit_RunStats'!$B:$B")),Transit_Stats!$B65)</f>
        <v>0</v>
      </c>
      <c r="D65" s="348">
        <f ca="1">SUMIFS(INDIRECT("'Transit_RunStats'!$Q:$Q"),INDIRECT("'Transit_RunStats'!$A:$A"),Transit_Stats!$B$64,(INDIRECT("'Transit_RunStats'!$B:$B")),Transit_Stats!$B65)</f>
        <v>0</v>
      </c>
      <c r="E65" s="348">
        <f ca="1">SUMIFS(INDIRECT("'Transit_RunStats'!$W:$W"),INDIRECT("'Transit_RunStats'!$A:$A"),Transit_Stats!$B$64,(INDIRECT("'Transit_RunStats'!$B:$B")),Transit_Stats!$B65)</f>
        <v>0</v>
      </c>
      <c r="F65" s="348">
        <f ca="1">SUMIFS(INDIRECT("'Transit_RunStats'!$O:$O"),INDIRECT("'Transit_RunStats'!$A:$A"),Transit_Stats!$B$64,(INDIRECT("'Transit_RunStats'!$B:$B")),Transit_Stats!$B65)</f>
        <v>0</v>
      </c>
      <c r="G65" s="348">
        <f ca="1">SUMIFS(INDIRECT("'Transit_RunStats'!$U:$U"),INDIRECT("'Transit_RunStats'!$A:$A"),Transit_Stats!$B$64,(INDIRECT("'Transit_RunStats'!$B:$B")),Transit_Stats!$B65)</f>
        <v>0</v>
      </c>
      <c r="H65" s="348">
        <f ca="1">SUMIFS(INDIRECT("'Transit_RunStats'!$Y:$Y"),INDIRECT("'Transit_RunStats'!$A:$A"),Transit_Stats!$B$64,(INDIRECT("'Transit_RunStats'!$B:$B")),Transit_Stats!$B65)</f>
        <v>0</v>
      </c>
      <c r="I65" s="360">
        <f ca="1">SUMIFS(INDIRECT("'Transit_RunStats'!$S:$S"),INDIRECT("'Transit_RunStats'!$A:$A"),Transit_Stats!$B$64,(INDIRECT("'Transit_RunStats'!$B:$B")),Transit_Stats!$B65)</f>
        <v>0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>
        <f ca="1">SUMIFS(INDIRECT("'Transit_RunStats'!$J:$J"),INDIRECT("'Transit_RunStats'!$A:$A"),Transit_Stats!$B$64,(INDIRECT("'Transit_RunStats'!$B:$B")),Transit_Stats!$B66)</f>
        <v>0</v>
      </c>
      <c r="D66" s="348">
        <f ca="1">SUMIFS(INDIRECT("'Transit_RunStats'!$Q:$Q"),INDIRECT("'Transit_RunStats'!$A:$A"),Transit_Stats!$B$64,(INDIRECT("'Transit_RunStats'!$B:$B")),Transit_Stats!$B66)</f>
        <v>0</v>
      </c>
      <c r="E66" s="348">
        <f ca="1">SUMIFS(INDIRECT("'Transit_RunStats'!$W:$W"),INDIRECT("'Transit_RunStats'!$A:$A"),Transit_Stats!$B$64,(INDIRECT("'Transit_RunStats'!$B:$B")),Transit_Stats!$B66)</f>
        <v>0</v>
      </c>
      <c r="F66" s="348">
        <f ca="1">SUMIFS(INDIRECT("'Transit_RunStats'!$O:$O"),INDIRECT("'Transit_RunStats'!$A:$A"),Transit_Stats!$B$64,(INDIRECT("'Transit_RunStats'!$B:$B")),Transit_Stats!$B66)</f>
        <v>0</v>
      </c>
      <c r="G66" s="348">
        <f ca="1">SUMIFS(INDIRECT("'Transit_RunStats'!$U:$U"),INDIRECT("'Transit_RunStats'!$A:$A"),Transit_Stats!$B$64,(INDIRECT("'Transit_RunStats'!$B:$B")),Transit_Stats!$B66)</f>
        <v>0</v>
      </c>
      <c r="H66" s="348">
        <f ca="1">SUMIFS(INDIRECT("'Transit_RunStats'!$Y:$Y"),INDIRECT("'Transit_RunStats'!$A:$A"),Transit_Stats!$B$64,(INDIRECT("'Transit_RunStats'!$B:$B")),Transit_Stats!$B66)</f>
        <v>0</v>
      </c>
      <c r="I66" s="360">
        <f ca="1">SUMIFS(INDIRECT("'Transit_RunStats'!$S:$S"),INDIRECT("'Transit_RunStats'!$A:$A"),Transit_Stats!$B$64,(INDIRECT("'Transit_RunStats'!$B:$B")),Transit_Stats!$B66)</f>
        <v>0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>
        <f ca="1">SUMIF(INDIRECT("'Transit_RunStats'!$A:$A"),Transit_Stats!B67,(INDIRECT("'Transit_RunStats'!$J:$J")))</f>
        <v>0</v>
      </c>
      <c r="D67" s="343">
        <f ca="1">SUMIF(INDIRECT("'Transit_RunStats'!$A:$A"),Transit_Stats!B67,(INDIRECT("'Transit_RunStats'!$Q:$Q")))</f>
        <v>0</v>
      </c>
      <c r="E67" s="343">
        <f ca="1">SUMIF(INDIRECT("'Transit_RunStats'!$A:$A"),Transit_Stats!B67,(INDIRECT("'Transit_RunStats'!$W:$W")))</f>
        <v>0</v>
      </c>
      <c r="F67" s="343">
        <f ca="1">SUMIF(INDIRECT("'Transit_RunStats'!$A:$A"),Transit_Stats!B67,(INDIRECT("'Transit_RunStats'!$O:$O")))</f>
        <v>0</v>
      </c>
      <c r="G67" s="343">
        <f ca="1">SUMIF(INDIRECT("'Transit_RunStats'!$A:$A"),Transit_Stats!B67,(INDIRECT("'Transit_RunStats'!$U:$U")))</f>
        <v>0</v>
      </c>
      <c r="H67" s="343">
        <f ca="1">SUMIF(INDIRECT("'Transit_RunStats'!$A:$A"),Transit_Stats!B67,(INDIRECT("'Transit_RunStats'!$Y:$Y")))</f>
        <v>0</v>
      </c>
      <c r="I67" s="361">
        <f ca="1">SUMIF(INDIRECT("'Transit_RunStats'!$A:$A"),Transit_Stats!B67,(INDIRECT("'Transit_RunStats'!$S:$S")))</f>
        <v>0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>
        <f ca="1">SUMIFS(INDIRECT("'Transit_RunStats'!$J:$J"),INDIRECT("'Transit_RunStats'!$A:$A"),Transit_Stats!$B$67,(INDIRECT("'Transit_RunStats'!$B:$B")),Transit_Stats!$B68)</f>
        <v>0</v>
      </c>
      <c r="D68" s="348">
        <f ca="1">SUMIFS(INDIRECT("'Transit_RunStats'!$Q:$Q"),INDIRECT("'Transit_RunStats'!$A:$A"),Transit_Stats!$B$67,(INDIRECT("'Transit_RunStats'!$B:$B")),Transit_Stats!$B68)</f>
        <v>0</v>
      </c>
      <c r="E68" s="348">
        <f ca="1">SUMIFS(INDIRECT("'Transit_RunStats'!$W:$W"),INDIRECT("'Transit_RunStats'!$A:$A"),Transit_Stats!$B$67,(INDIRECT("'Transit_RunStats'!$B:$B")),Transit_Stats!$B68)</f>
        <v>0</v>
      </c>
      <c r="F68" s="348">
        <f ca="1">SUMIFS(INDIRECT("'Transit_RunStats'!$O:$O"),INDIRECT("'Transit_RunStats'!$A:$A"),Transit_Stats!$B$67,(INDIRECT("'Transit_RunStats'!$B:$B")),Transit_Stats!$B68)</f>
        <v>0</v>
      </c>
      <c r="G68" s="348">
        <f ca="1">SUMIFS(INDIRECT("'Transit_RunStats'!$U:$U"),INDIRECT("'Transit_RunStats'!$A:$A"),Transit_Stats!$B$67,(INDIRECT("'Transit_RunStats'!$B:$B")),Transit_Stats!$B68)</f>
        <v>0</v>
      </c>
      <c r="H68" s="348">
        <f ca="1">SUMIFS(INDIRECT("'Transit_RunStats'!$Y:$Y"),INDIRECT("'Transit_RunStats'!$A:$A"),Transit_Stats!$B$67,(INDIRECT("'Transit_RunStats'!$B:$B")),Transit_Stats!$B68)</f>
        <v>0</v>
      </c>
      <c r="I68" s="363">
        <f ca="1">SUMIFS(INDIRECT("'Transit_RunStats'!$S:$S"),INDIRECT("'Transit_RunStats'!$A:$A"),Transit_Stats!$B$67,(INDIRECT("'Transit_RunStats'!$B:$B")),Transit_Stats!$B68)</f>
        <v>0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>
        <f ca="1">C51+C59+C61+C64+C67</f>
        <v>48694.20674500001</v>
      </c>
      <c r="D69" s="357">
        <f t="shared" ref="D69:I69" ca="1" si="7">D51+D59+D61+D64+D67</f>
        <v>7846.1374549999973</v>
      </c>
      <c r="E69" s="357">
        <f t="shared" ca="1" si="7"/>
        <v>1146.4155569999994</v>
      </c>
      <c r="F69" s="357">
        <f t="shared" ca="1" si="7"/>
        <v>18365.374729000003</v>
      </c>
      <c r="G69" s="357">
        <f t="shared" ca="1" si="7"/>
        <v>3252.0761529999995</v>
      </c>
      <c r="H69" s="357">
        <f t="shared" ca="1" si="7"/>
        <v>707.50631400000009</v>
      </c>
      <c r="I69" s="357">
        <f t="shared" ca="1" si="7"/>
        <v>17376.696536999996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8">
        <v>1</v>
      </c>
      <c r="C75" s="458">
        <f ca="1">SUMIF(INDIRECT("'Transit_RunStats'!$A:$A"),Transit_Stats!B75,(INDIRECT("'Transit_RunStats'!$K:$K")))</f>
        <v>40647.974353000012</v>
      </c>
      <c r="D75" s="458">
        <f ca="1">SUMIF(INDIRECT("'Transit_RunStats'!$A:$A"),Transit_Stats!C75,(INDIRECT("'Transit_RunStats'!$R:$R")))</f>
        <v>0</v>
      </c>
      <c r="E75" s="458">
        <f ca="1">SUMIF(INDIRECT("'Transit_RunStats'!$A:$A"),Transit_Stats!D75,(INDIRECT("'Transit_RunStats'!$X:$X")))</f>
        <v>0</v>
      </c>
      <c r="F75" s="458">
        <f ca="1">SUMIF(INDIRECT("'Transit_RunStats'!$A:$A"),Transit_Stats!E75,(INDIRECT("'Transit_RunStats'!$P:$P")))</f>
        <v>0</v>
      </c>
      <c r="G75" s="458">
        <f ca="1">SUMIF(INDIRECT("'Transit_RunStats'!$A:$A"),Transit_Stats!F75,(INDIRECT("'Transit_RunStats'!$V:$V")))</f>
        <v>0</v>
      </c>
      <c r="H75" s="458">
        <f ca="1">SUMIF(INDIRECT("'Transit_RunStats'!$A:$A"),Transit_Stats!G75,(INDIRECT("'Transit_RunStats'!$Z:$Z")))</f>
        <v>0</v>
      </c>
      <c r="I75" s="459">
        <f ca="1">SUMIF(INDIRECT("'Transit_RunStats'!$A:$A"),Transit_Stats!H75,(INDIRECT("'Transit_RunStats'!$T:$T")))</f>
        <v>0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60">
        <v>1</v>
      </c>
      <c r="C76" s="461">
        <f ca="1">SUMIFS(INDIRECT("'Transit_RunStats'!$K:$K"),INDIRECT("'Transit_RunStats'!$A:$A"),Transit_Stats!$B$75,(INDIRECT("'Transit_RunStats'!$B:$B")),Transit_Stats!$B76)</f>
        <v>0</v>
      </c>
      <c r="D76" s="461">
        <f ca="1">SUMIFS(INDIRECT("'Transit_RunStats'!$R:$R"),INDIRECT("'Transit_RunStats'!$A:$A"),Transit_Stats!$B$75,(INDIRECT("'Transit_RunStats'!$B:$B")),Transit_Stats!$B76)</f>
        <v>0</v>
      </c>
      <c r="E76" s="461">
        <f ca="1">SUMIFS(INDIRECT("'Transit_RunStats'!$X:$X"),INDIRECT("'Transit_RunStats'!$A:$A"),Transit_Stats!$B$75,(INDIRECT("'Transit_RunStats'!$B:$B")),Transit_Stats!$B76)</f>
        <v>0</v>
      </c>
      <c r="F76" s="461">
        <f ca="1">SUMIFS(INDIRECT("'Transit_RunStats'!$P:$P"),INDIRECT("'Transit_RunStats'!$A:$A"),Transit_Stats!$B$75,(INDIRECT("'Transit_RunStats'!$B:$B")),Transit_Stats!$B76)</f>
        <v>0</v>
      </c>
      <c r="G76" s="461">
        <f ca="1">SUMIFS(INDIRECT("'Transit_RunStats'!$V:$V"),INDIRECT("'Transit_RunStats'!$A:$A"),Transit_Stats!$B$75,(INDIRECT("'Transit_RunStats'!$B:$B")),Transit_Stats!$B76)</f>
        <v>0</v>
      </c>
      <c r="H76" s="461">
        <f ca="1">SUMIFS(INDIRECT("'Transit_RunStats'!$Z:$Z"),INDIRECT("'Transit_RunStats'!$A:$A"),Transit_Stats!$B$75,(INDIRECT("'Transit_RunStats'!$B:$B")),Transit_Stats!$B76)</f>
        <v>0</v>
      </c>
      <c r="I76" s="462">
        <f ca="1">SUMIFS(INDIRECT("'Transit_RunStats'!$T:$T"),INDIRECT("'Transit_RunStats'!$A:$A"),Transit_Stats!$B$75,(INDIRECT("'Transit_RunStats'!$B:$B")),Transit_Stats!$B76)</f>
        <v>0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60">
        <v>2</v>
      </c>
      <c r="C77" s="461">
        <f ca="1">SUMIFS(INDIRECT("'Transit_RunStats'!$K:$K"),INDIRECT("'Transit_RunStats'!$A:$A"),Transit_Stats!$B$75,(INDIRECT("'Transit_RunStats'!$B:$B")),Transit_Stats!$B77)</f>
        <v>0</v>
      </c>
      <c r="D77" s="461">
        <f ca="1">SUMIFS(INDIRECT("'Transit_RunStats'!$R:$R"),INDIRECT("'Transit_RunStats'!$A:$A"),Transit_Stats!$B$75,(INDIRECT("'Transit_RunStats'!$B:$B")),Transit_Stats!$B77)</f>
        <v>0</v>
      </c>
      <c r="E77" s="461">
        <f ca="1">SUMIFS(INDIRECT("'Transit_RunStats'!$X:$X"),INDIRECT("'Transit_RunStats'!$A:$A"),Transit_Stats!$B$75,(INDIRECT("'Transit_RunStats'!$B:$B")),Transit_Stats!$B77)</f>
        <v>0</v>
      </c>
      <c r="F77" s="461">
        <f ca="1">SUMIFS(INDIRECT("'Transit_RunStats'!$P:$P"),INDIRECT("'Transit_RunStats'!$A:$A"),Transit_Stats!$B$75,(INDIRECT("'Transit_RunStats'!$B:$B")),Transit_Stats!$B77)</f>
        <v>0</v>
      </c>
      <c r="G77" s="461">
        <f ca="1">SUMIFS(INDIRECT("'Transit_RunStats'!$V:$V"),INDIRECT("'Transit_RunStats'!$A:$A"),Transit_Stats!$B$75,(INDIRECT("'Transit_RunStats'!$B:$B")),Transit_Stats!$B77)</f>
        <v>0</v>
      </c>
      <c r="H77" s="461">
        <f ca="1">SUMIFS(INDIRECT("'Transit_RunStats'!$Z:$Z"),INDIRECT("'Transit_RunStats'!$A:$A"),Transit_Stats!$B$75,(INDIRECT("'Transit_RunStats'!$B:$B")),Transit_Stats!$B77)</f>
        <v>0</v>
      </c>
      <c r="I77" s="462">
        <f ca="1">SUMIFS(INDIRECT("'Transit_RunStats'!$T:$T"),INDIRECT("'Transit_RunStats'!$A:$A"),Transit_Stats!$B$75,(INDIRECT("'Transit_RunStats'!$B:$B")),Transit_Stats!$B77)</f>
        <v>0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60">
        <v>5</v>
      </c>
      <c r="C78" s="461">
        <f ca="1">SUMIFS(INDIRECT("'Transit_RunStats'!$K:$K"),INDIRECT("'Transit_RunStats'!$A:$A"),Transit_Stats!$B$75,(INDIRECT("'Transit_RunStats'!$B:$B")),Transit_Stats!$B78)</f>
        <v>292.18791900000002</v>
      </c>
      <c r="D78" s="461">
        <f ca="1">SUMIFS(INDIRECT("'Transit_RunStats'!$R:$R"),INDIRECT("'Transit_RunStats'!$A:$A"),Transit_Stats!$B$75,(INDIRECT("'Transit_RunStats'!$B:$B")),Transit_Stats!$B78)</f>
        <v>97.027006</v>
      </c>
      <c r="E78" s="461">
        <f ca="1">SUMIFS(INDIRECT("'Transit_RunStats'!$X:$X"),INDIRECT("'Transit_RunStats'!$A:$A"),Transit_Stats!$B$75,(INDIRECT("'Transit_RunStats'!$B:$B")),Transit_Stats!$B78)</f>
        <v>35.021027000000004</v>
      </c>
      <c r="F78" s="461">
        <f ca="1">SUMIFS(INDIRECT("'Transit_RunStats'!$P:$P"),INDIRECT("'Transit_RunStats'!$A:$A"),Transit_Stats!$B$75,(INDIRECT("'Transit_RunStats'!$B:$B")),Transit_Stats!$B78)</f>
        <v>160.13988599999999</v>
      </c>
      <c r="G78" s="461">
        <f ca="1">SUMIFS(INDIRECT("'Transit_RunStats'!$V:$V"),INDIRECT("'Transit_RunStats'!$A:$A"),Transit_Stats!$B$75,(INDIRECT("'Transit_RunStats'!$B:$B")),Transit_Stats!$B78)</f>
        <v>0</v>
      </c>
      <c r="H78" s="461">
        <f ca="1">SUMIFS(INDIRECT("'Transit_RunStats'!$Z:$Z"),INDIRECT("'Transit_RunStats'!$A:$A"),Transit_Stats!$B$75,(INDIRECT("'Transit_RunStats'!$B:$B")),Transit_Stats!$B78)</f>
        <v>0</v>
      </c>
      <c r="I78" s="462">
        <f ca="1">SUMIFS(INDIRECT("'Transit_RunStats'!$T:$T"),INDIRECT("'Transit_RunStats'!$A:$A"),Transit_Stats!$B$75,(INDIRECT("'Transit_RunStats'!$B:$B")),Transit_Stats!$B78)</f>
        <v>0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60">
        <v>6</v>
      </c>
      <c r="C79" s="461">
        <f ca="1">SUMIFS(INDIRECT("'Transit_RunStats'!$K:$K"),INDIRECT("'Transit_RunStats'!$A:$A"),Transit_Stats!$B$75,(INDIRECT("'Transit_RunStats'!$B:$B")),Transit_Stats!$B79)</f>
        <v>3917.1888740000004</v>
      </c>
      <c r="D79" s="461">
        <f ca="1">SUMIFS(INDIRECT("'Transit_RunStats'!$R:$R"),INDIRECT("'Transit_RunStats'!$A:$A"),Transit_Stats!$B$75,(INDIRECT("'Transit_RunStats'!$B:$B")),Transit_Stats!$B79)</f>
        <v>1214.0772080000002</v>
      </c>
      <c r="E79" s="461">
        <f ca="1">SUMIFS(INDIRECT("'Transit_RunStats'!$X:$X"),INDIRECT("'Transit_RunStats'!$A:$A"),Transit_Stats!$B$75,(INDIRECT("'Transit_RunStats'!$B:$B")),Transit_Stats!$B79)</f>
        <v>182.18152500000002</v>
      </c>
      <c r="F79" s="461">
        <f ca="1">SUMIFS(INDIRECT("'Transit_RunStats'!$P:$P"),INDIRECT("'Transit_RunStats'!$A:$A"),Transit_Stats!$B$75,(INDIRECT("'Transit_RunStats'!$B:$B")),Transit_Stats!$B79)</f>
        <v>2186.0315329999999</v>
      </c>
      <c r="G79" s="461">
        <f ca="1">SUMIFS(INDIRECT("'Transit_RunStats'!$V:$V"),INDIRECT("'Transit_RunStats'!$A:$A"),Transit_Stats!$B$75,(INDIRECT("'Transit_RunStats'!$B:$B")),Transit_Stats!$B79)</f>
        <v>133.50867700000001</v>
      </c>
      <c r="H79" s="461">
        <f ca="1">SUMIFS(INDIRECT("'Transit_RunStats'!$Z:$Z"),INDIRECT("'Transit_RunStats'!$A:$A"),Transit_Stats!$B$75,(INDIRECT("'Transit_RunStats'!$B:$B")),Transit_Stats!$B79)</f>
        <v>16.072929999999999</v>
      </c>
      <c r="I79" s="462">
        <f ca="1">SUMIFS(INDIRECT("'Transit_RunStats'!$T:$T"),INDIRECT("'Transit_RunStats'!$A:$A"),Transit_Stats!$B$75,(INDIRECT("'Transit_RunStats'!$B:$B")),Transit_Stats!$B79)</f>
        <v>185.317001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3">
        <v>7</v>
      </c>
      <c r="C80" s="461">
        <f ca="1">SUMIFS(INDIRECT("'Transit_RunStats'!$K:$K"),INDIRECT("'Transit_RunStats'!$A:$A"),Transit_Stats!$B$75,(INDIRECT("'Transit_RunStats'!$B:$B")),Transit_Stats!$B80)</f>
        <v>2444.1699870000002</v>
      </c>
      <c r="D80" s="461">
        <f ca="1">SUMIFS(INDIRECT("'Transit_RunStats'!$R:$R"),INDIRECT("'Transit_RunStats'!$A:$A"),Transit_Stats!$B$75,(INDIRECT("'Transit_RunStats'!$B:$B")),Transit_Stats!$B80)</f>
        <v>107.999847</v>
      </c>
      <c r="E80" s="461">
        <f ca="1">SUMIFS(INDIRECT("'Transit_RunStats'!$X:$X"),INDIRECT("'Transit_RunStats'!$A:$A"),Transit_Stats!$B$75,(INDIRECT("'Transit_RunStats'!$B:$B")),Transit_Stats!$B80)</f>
        <v>50.546275999999999</v>
      </c>
      <c r="F80" s="461">
        <f ca="1">SUMIFS(INDIRECT("'Transit_RunStats'!$P:$P"),INDIRECT("'Transit_RunStats'!$A:$A"),Transit_Stats!$B$75,(INDIRECT("'Transit_RunStats'!$B:$B")),Transit_Stats!$B80)</f>
        <v>868.97805800000003</v>
      </c>
      <c r="G80" s="461">
        <f ca="1">SUMIFS(INDIRECT("'Transit_RunStats'!$V:$V"),INDIRECT("'Transit_RunStats'!$A:$A"),Transit_Stats!$B$75,(INDIRECT("'Transit_RunStats'!$B:$B")),Transit_Stats!$B80)</f>
        <v>56.873894999999997</v>
      </c>
      <c r="H80" s="461">
        <f ca="1">SUMIFS(INDIRECT("'Transit_RunStats'!$Z:$Z"),INDIRECT("'Transit_RunStats'!$A:$A"),Transit_Stats!$B$75,(INDIRECT("'Transit_RunStats'!$B:$B")),Transit_Stats!$B80)</f>
        <v>41.499942999999995</v>
      </c>
      <c r="I80" s="462">
        <f ca="1">SUMIFS(INDIRECT("'Transit_RunStats'!$T:$T"),INDIRECT("'Transit_RunStats'!$A:$A"),Transit_Stats!$B$75,(INDIRECT("'Transit_RunStats'!$B:$B")),Transit_Stats!$B80)</f>
        <v>1318.2719679999998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3">
        <v>8</v>
      </c>
      <c r="C81" s="461">
        <f ca="1">SUMIFS(INDIRECT("'Transit_RunStats'!$K:$K"),INDIRECT("'Transit_RunStats'!$A:$A"),Transit_Stats!$B$75,(INDIRECT("'Transit_RunStats'!$B:$B")),Transit_Stats!$B81)</f>
        <v>33994.427572999994</v>
      </c>
      <c r="D81" s="461">
        <f ca="1">SUMIFS(INDIRECT("'Transit_RunStats'!$R:$R"),INDIRECT("'Transit_RunStats'!$A:$A"),Transit_Stats!$B$75,(INDIRECT("'Transit_RunStats'!$B:$B")),Transit_Stats!$B81)</f>
        <v>664.68431199999998</v>
      </c>
      <c r="E81" s="461">
        <f ca="1">SUMIFS(INDIRECT("'Transit_RunStats'!$X:$X"),INDIRECT("'Transit_RunStats'!$A:$A"),Transit_Stats!$B$75,(INDIRECT("'Transit_RunStats'!$B:$B")),Transit_Stats!$B81)</f>
        <v>479.35796600000003</v>
      </c>
      <c r="F81" s="461">
        <f ca="1">SUMIFS(INDIRECT("'Transit_RunStats'!$P:$P"),INDIRECT("'Transit_RunStats'!$A:$A"),Transit_Stats!$B$75,(INDIRECT("'Transit_RunStats'!$B:$B")),Transit_Stats!$B81)</f>
        <v>13382.558498</v>
      </c>
      <c r="G81" s="461">
        <f ca="1">SUMIFS(INDIRECT("'Transit_RunStats'!$V:$V"),INDIRECT("'Transit_RunStats'!$A:$A"),Transit_Stats!$B$75,(INDIRECT("'Transit_RunStats'!$B:$B")),Transit_Stats!$B81)</f>
        <v>333.00248100000005</v>
      </c>
      <c r="H81" s="461">
        <f ca="1">SUMIFS(INDIRECT("'Transit_RunStats'!$Z:$Z"),INDIRECT("'Transit_RunStats'!$A:$A"),Transit_Stats!$B$75,(INDIRECT("'Transit_RunStats'!$B:$B")),Transit_Stats!$B81)</f>
        <v>256.57483100000002</v>
      </c>
      <c r="I81" s="462">
        <f ca="1">SUMIFS(INDIRECT("'Transit_RunStats'!$T:$T"),INDIRECT("'Transit_RunStats'!$A:$A"),Transit_Stats!$B$75,(INDIRECT("'Transit_RunStats'!$B:$B")),Transit_Stats!$B81)</f>
        <v>18878.249484999997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3">
        <v>9</v>
      </c>
      <c r="C82" s="461">
        <f ca="1">SUMIFS(INDIRECT("'Transit_RunStats'!$K:$K"),INDIRECT("'Transit_RunStats'!$A:$A"),Transit_Stats!$B$75,(INDIRECT("'Transit_RunStats'!$B:$B")),Transit_Stats!$B82)</f>
        <v>0</v>
      </c>
      <c r="D82" s="461">
        <f ca="1">SUMIFS(INDIRECT("'Transit_RunStats'!$R:$R"),INDIRECT("'Transit_RunStats'!$A:$A"),Transit_Stats!$B$75,(INDIRECT("'Transit_RunStats'!$B:$B")),Transit_Stats!$B82)</f>
        <v>0</v>
      </c>
      <c r="E82" s="461">
        <f ca="1">SUMIFS(INDIRECT("'Transit_RunStats'!$X:$X"),INDIRECT("'Transit_RunStats'!$A:$A"),Transit_Stats!$B$75,(INDIRECT("'Transit_RunStats'!$B:$B")),Transit_Stats!$B82)</f>
        <v>0</v>
      </c>
      <c r="F82" s="461">
        <f ca="1">SUMIFS(INDIRECT("'Transit_RunStats'!$P:$P"),INDIRECT("'Transit_RunStats'!$A:$A"),Transit_Stats!$B$75,(INDIRECT("'Transit_RunStats'!$B:$B")),Transit_Stats!$B82)</f>
        <v>0</v>
      </c>
      <c r="G82" s="461">
        <f ca="1">SUMIFS(INDIRECT("'Transit_RunStats'!$V:$V"),INDIRECT("'Transit_RunStats'!$A:$A"),Transit_Stats!$B$75,(INDIRECT("'Transit_RunStats'!$B:$B")),Transit_Stats!$B82)</f>
        <v>0</v>
      </c>
      <c r="H82" s="461">
        <f ca="1">SUMIFS(INDIRECT("'Transit_RunStats'!$Z:$Z"),INDIRECT("'Transit_RunStats'!$A:$A"),Transit_Stats!$B$75,(INDIRECT("'Transit_RunStats'!$B:$B")),Transit_Stats!$B82)</f>
        <v>0</v>
      </c>
      <c r="I82" s="462">
        <f ca="1">SUMIFS(INDIRECT("'Transit_RunStats'!$T:$T"),INDIRECT("'Transit_RunStats'!$A:$A"),Transit_Stats!$B$75,(INDIRECT("'Transit_RunStats'!$B:$B")),Transit_Stats!$B82)</f>
        <v>0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8">
        <v>2</v>
      </c>
      <c r="C83" s="458">
        <f ca="1">SUMIF(INDIRECT("'Transit_RunStats'!$A:$A"),Transit_Stats!B83,(INDIRECT("'Transit_RunStats'!$K:$K")))</f>
        <v>1476.338039</v>
      </c>
      <c r="D83" s="458">
        <f ca="1">SUMIF(INDIRECT("'Transit_RunStats'!$A:$A"),Transit_Stats!C83,(INDIRECT("'Transit_RunStats'!$R:$R")))</f>
        <v>0</v>
      </c>
      <c r="E83" s="458">
        <f ca="1">SUMIF(INDIRECT("'Transit_RunStats'!$A:$A"),Transit_Stats!D83,(INDIRECT("'Transit_RunStats'!$X:$X")))</f>
        <v>0</v>
      </c>
      <c r="F83" s="458">
        <f ca="1">SUMIF(INDIRECT("'Transit_RunStats'!$A:$A"),Transit_Stats!E83,(INDIRECT("'Transit_RunStats'!$P:$P")))</f>
        <v>0</v>
      </c>
      <c r="G83" s="458">
        <f ca="1">SUMIF(INDIRECT("'Transit_RunStats'!$A:$A"),Transit_Stats!F83,(INDIRECT("'Transit_RunStats'!$V:$V")))</f>
        <v>0</v>
      </c>
      <c r="H83" s="458">
        <f ca="1">SUMIF(INDIRECT("'Transit_RunStats'!$A:$A"),Transit_Stats!G83,(INDIRECT("'Transit_RunStats'!$Z:$Z")))</f>
        <v>0</v>
      </c>
      <c r="I83" s="459">
        <f ca="1">SUMIF(INDIRECT("'Transit_RunStats'!$A:$A"),Transit_Stats!H83,(INDIRECT("'Transit_RunStats'!$T:$T")))</f>
        <v>0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60">
        <v>8</v>
      </c>
      <c r="C84" s="461">
        <f ca="1">SUMIFS(INDIRECT("'Transit_RunStats'!$K:$K"),INDIRECT("'Transit_RunStats'!$A:$A"),Transit_Stats!$B$83,(INDIRECT("'Transit_RunStats'!$B:$B")),Transit_Stats!$B84)</f>
        <v>1476.338039</v>
      </c>
      <c r="D84" s="461">
        <f ca="1">SUMIFS(INDIRECT("'Transit_RunStats'!$R:$R"),INDIRECT("'Transit_RunStats'!$A:$A"),Transit_Stats!$B$83,(INDIRECT("'Transit_RunStats'!$B:$B")),Transit_Stats!$B84)</f>
        <v>0</v>
      </c>
      <c r="E84" s="461">
        <f ca="1">SUMIFS(INDIRECT("'Transit_RunStats'!$X:$X"),INDIRECT("'Transit_RunStats'!$A:$A"),Transit_Stats!$B$83,(INDIRECT("'Transit_RunStats'!$B:$B")),Transit_Stats!$B84)</f>
        <v>0</v>
      </c>
      <c r="F84" s="461">
        <f ca="1">SUMIFS(INDIRECT("'Transit_RunStats'!$P:$P"),INDIRECT("'Transit_RunStats'!$A:$A"),Transit_Stats!$B$83,(INDIRECT("'Transit_RunStats'!$B:$B")),Transit_Stats!$B84)</f>
        <v>605.65635300000008</v>
      </c>
      <c r="G84" s="461">
        <f ca="1">SUMIFS(INDIRECT("'Transit_RunStats'!$V:$V"),INDIRECT("'Transit_RunStats'!$A:$A"),Transit_Stats!$B$83,(INDIRECT("'Transit_RunStats'!$B:$B")),Transit_Stats!$B84)</f>
        <v>0</v>
      </c>
      <c r="H84" s="461">
        <f ca="1">SUMIFS(INDIRECT("'Transit_RunStats'!$Z:$Z"),INDIRECT("'Transit_RunStats'!$A:$A"),Transit_Stats!$B$83,(INDIRECT("'Transit_RunStats'!$B:$B")),Transit_Stats!$B84)</f>
        <v>0</v>
      </c>
      <c r="I84" s="464">
        <f ca="1">SUMIFS(INDIRECT("'Transit_RunStats'!$T:$T"),INDIRECT("'Transit_RunStats'!$A:$A"),Transit_Stats!$B$83,(INDIRECT("'Transit_RunStats'!$B:$B")),Transit_Stats!$B84)</f>
        <v>870.68168600000013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8">
        <v>4</v>
      </c>
      <c r="C85" s="458">
        <f ca="1">SUMIF(INDIRECT("'Transit_RunStats'!$A:$A"),Transit_Stats!B85,(INDIRECT("'Transit_RunStats'!$K:$K")))</f>
        <v>1913.9364740000001</v>
      </c>
      <c r="D85" s="458">
        <f ca="1">SUMIF(INDIRECT("'Transit_RunStats'!$A:$A"),Transit_Stats!C85,(INDIRECT("'Transit_RunStats'!$R:$R")))</f>
        <v>0</v>
      </c>
      <c r="E85" s="458">
        <f ca="1">SUMIF(INDIRECT("'Transit_RunStats'!$A:$A"),Transit_Stats!D85,(INDIRECT("'Transit_RunStats'!$X:$X")))</f>
        <v>0</v>
      </c>
      <c r="F85" s="458">
        <f ca="1">SUMIF(INDIRECT("'Transit_RunStats'!$A:$A"),Transit_Stats!E85,(INDIRECT("'Transit_RunStats'!$P:$P")))</f>
        <v>0</v>
      </c>
      <c r="G85" s="458">
        <f ca="1">SUMIF(INDIRECT("'Transit_RunStats'!$A:$A"),Transit_Stats!F85,(INDIRECT("'Transit_RunStats'!$V:$V")))</f>
        <v>0</v>
      </c>
      <c r="H85" s="458">
        <f ca="1">SUMIF(INDIRECT("'Transit_RunStats'!$A:$A"),Transit_Stats!G85,(INDIRECT("'Transit_RunStats'!$Z:$Z")))</f>
        <v>0</v>
      </c>
      <c r="I85" s="459">
        <f ca="1">SUMIF(INDIRECT("'Transit_RunStats'!$A:$A"),Transit_Stats!H85,(INDIRECT("'Transit_RunStats'!$T:$T")))</f>
        <v>0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3">
        <v>8</v>
      </c>
      <c r="C86" s="461">
        <f ca="1">SUMIFS(INDIRECT("'Transit_RunStats'!$K:$K"),INDIRECT("'Transit_RunStats'!$A:$A"),Transit_Stats!$B$85,(INDIRECT("'Transit_RunStats'!$B:$B")),Transit_Stats!$B86)</f>
        <v>1913.9364740000001</v>
      </c>
      <c r="D86" s="461">
        <f ca="1">SUMIFS(INDIRECT("'Transit_RunStats'!$R:$R"),INDIRECT("'Transit_RunStats'!$A:$A"),Transit_Stats!$B$85,(INDIRECT("'Transit_RunStats'!$B:$B")),Transit_Stats!$B86)</f>
        <v>13.861891999999999</v>
      </c>
      <c r="E86" s="461">
        <f ca="1">SUMIFS(INDIRECT("'Transit_RunStats'!$X:$X"),INDIRECT("'Transit_RunStats'!$A:$A"),Transit_Stats!$B$85,(INDIRECT("'Transit_RunStats'!$B:$B")),Transit_Stats!$B86)</f>
        <v>25.093269000000003</v>
      </c>
      <c r="F86" s="461">
        <f ca="1">SUMIFS(INDIRECT("'Transit_RunStats'!$P:$P"),INDIRECT("'Transit_RunStats'!$A:$A"),Transit_Stats!$B$85,(INDIRECT("'Transit_RunStats'!$B:$B")),Transit_Stats!$B86)</f>
        <v>765.82229800000005</v>
      </c>
      <c r="G86" s="461">
        <f ca="1">SUMIFS(INDIRECT("'Transit_RunStats'!$V:$V"),INDIRECT("'Transit_RunStats'!$A:$A"),Transit_Stats!$B$85,(INDIRECT("'Transit_RunStats'!$B:$B")),Transit_Stats!$B86)</f>
        <v>18.245083000000001</v>
      </c>
      <c r="H86" s="461">
        <f ca="1">SUMIFS(INDIRECT("'Transit_RunStats'!$Z:$Z"),INDIRECT("'Transit_RunStats'!$A:$A"),Transit_Stats!$B$85,(INDIRECT("'Transit_RunStats'!$B:$B")),Transit_Stats!$B86)</f>
        <v>20.832468000000002</v>
      </c>
      <c r="I86" s="464">
        <f ca="1">SUMIFS(INDIRECT("'Transit_RunStats'!$T:$T"),INDIRECT("'Transit_RunStats'!$A:$A"),Transit_Stats!$B$85,(INDIRECT("'Transit_RunStats'!$B:$B")),Transit_Stats!$B86)</f>
        <v>1070.0814639999999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1">
        <f ca="1">SUMIFS(INDIRECT("'Transit_RunStats'!$K:$K"),INDIRECT("'Transit_RunStats'!$A:$A"),Transit_Stats!$B$85,(INDIRECT("'Transit_RunStats'!$B:$B")),Transit_Stats!$B87)</f>
        <v>0</v>
      </c>
      <c r="D87" s="461">
        <f ca="1">SUMIFS(INDIRECT("'Transit_RunStats'!$R:$R"),INDIRECT("'Transit_RunStats'!$A:$A"),Transit_Stats!$B$85,(INDIRECT("'Transit_RunStats'!$B:$B")),Transit_Stats!$B87)</f>
        <v>0</v>
      </c>
      <c r="E87" s="461">
        <f ca="1">SUMIFS(INDIRECT("'Transit_RunStats'!$X:$X"),INDIRECT("'Transit_RunStats'!$A:$A"),Transit_Stats!$B$85,(INDIRECT("'Transit_RunStats'!$B:$B")),Transit_Stats!$B87)</f>
        <v>0</v>
      </c>
      <c r="F87" s="461">
        <f ca="1">SUMIFS(INDIRECT("'Transit_RunStats'!$P:$P"),INDIRECT("'Transit_RunStats'!$A:$A"),Transit_Stats!$B$85,(INDIRECT("'Transit_RunStats'!$B:$B")),Transit_Stats!$B87)</f>
        <v>0</v>
      </c>
      <c r="G87" s="461">
        <f ca="1">SUMIFS(INDIRECT("'Transit_RunStats'!$V:$V"),INDIRECT("'Transit_RunStats'!$A:$A"),Transit_Stats!$B$85,(INDIRECT("'Transit_RunStats'!$B:$B")),Transit_Stats!$B87)</f>
        <v>0</v>
      </c>
      <c r="H87" s="461">
        <f ca="1">SUMIFS(INDIRECT("'Transit_RunStats'!$Z:$Z"),INDIRECT("'Transit_RunStats'!$A:$A"),Transit_Stats!$B$85,(INDIRECT("'Transit_RunStats'!$B:$B")),Transit_Stats!$B87)</f>
        <v>0</v>
      </c>
      <c r="I87" s="464">
        <f ca="1">SUMIFS(INDIRECT("'Transit_RunStats'!$T:$T"),INDIRECT("'Transit_RunStats'!$A:$A"),Transit_Stats!$B$85,(INDIRECT("'Transit_RunStats'!$B:$B")),Transit_Stats!$B87)</f>
        <v>0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8">
        <v>5</v>
      </c>
      <c r="C88" s="458">
        <f ca="1">SUMIF(INDIRECT("'Transit_RunStats'!$A:$A"),Transit_Stats!B88,(INDIRECT("'Transit_RunStats'!$K:$K")))</f>
        <v>615.682365</v>
      </c>
      <c r="D88" s="458">
        <f ca="1">SUMIF(INDIRECT("'Transit_RunStats'!$A:$A"),Transit_Stats!C88,(INDIRECT("'Transit_RunStats'!$R:$R")))</f>
        <v>0</v>
      </c>
      <c r="E88" s="458">
        <f ca="1">SUMIF(INDIRECT("'Transit_RunStats'!$A:$A"),Transit_Stats!D88,(INDIRECT("'Transit_RunStats'!$X:$X")))</f>
        <v>0</v>
      </c>
      <c r="F88" s="458">
        <f ca="1">SUMIF(INDIRECT("'Transit_RunStats'!$A:$A"),Transit_Stats!E88,(INDIRECT("'Transit_RunStats'!$P:$P")))</f>
        <v>0</v>
      </c>
      <c r="G88" s="458">
        <f ca="1">SUMIF(INDIRECT("'Transit_RunStats'!$A:$A"),Transit_Stats!F88,(INDIRECT("'Transit_RunStats'!$V:$V")))</f>
        <v>0</v>
      </c>
      <c r="H88" s="458">
        <f ca="1">SUMIF(INDIRECT("'Transit_RunStats'!$A:$A"),Transit_Stats!G88,(INDIRECT("'Transit_RunStats'!$Z:$Z")))</f>
        <v>0</v>
      </c>
      <c r="I88" s="459">
        <f ca="1">SUMIF(INDIRECT("'Transit_RunStats'!$A:$A"),Transit_Stats!H88,(INDIRECT("'Transit_RunStats'!$T:$T")))</f>
        <v>0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60">
        <v>5</v>
      </c>
      <c r="C89" s="461">
        <f ca="1">SUMIFS(INDIRECT("'Transit_RunStats'!$K:$K"),INDIRECT("'Transit_RunStats'!$A:$A"),Transit_Stats!$B$88,(INDIRECT("'Transit_RunStats'!$B:$B")),Transit_Stats!$B89)</f>
        <v>0</v>
      </c>
      <c r="D89" s="461">
        <f ca="1">SUMIFS(INDIRECT("'Transit_RunStats'!$R:$R"),INDIRECT("'Transit_RunStats'!$A:$A"),Transit_Stats!$B$88,(INDIRECT("'Transit_RunStats'!$B:$B")),Transit_Stats!$B89)</f>
        <v>0</v>
      </c>
      <c r="E89" s="461">
        <f ca="1">SUMIFS(INDIRECT("'Transit_RunStats'!$X:$X"),INDIRECT("'Transit_RunStats'!$A:$A"),Transit_Stats!$B$88,(INDIRECT("'Transit_RunStats'!$B:$B")),Transit_Stats!$B89)</f>
        <v>0</v>
      </c>
      <c r="F89" s="461">
        <f ca="1">SUMIFS(INDIRECT("'Transit_RunStats'!$P:$P"),INDIRECT("'Transit_RunStats'!$A:$A"),Transit_Stats!$B$88,(INDIRECT("'Transit_RunStats'!$B:$B")),Transit_Stats!$B89)</f>
        <v>0</v>
      </c>
      <c r="G89" s="461">
        <f ca="1">SUMIFS(INDIRECT("'Transit_RunStats'!$V:$V"),INDIRECT("'Transit_RunStats'!$A:$A"),Transit_Stats!$B$88,(INDIRECT("'Transit_RunStats'!$B:$B")),Transit_Stats!$B89)</f>
        <v>0</v>
      </c>
      <c r="H89" s="461">
        <f ca="1">SUMIFS(INDIRECT("'Transit_RunStats'!$Z:$Z"),INDIRECT("'Transit_RunStats'!$A:$A"),Transit_Stats!$B$88,(INDIRECT("'Transit_RunStats'!$B:$B")),Transit_Stats!$B89)</f>
        <v>0</v>
      </c>
      <c r="I89" s="462">
        <f ca="1">SUMIFS(INDIRECT("'Transit_RunStats'!$T:$T"),INDIRECT("'Transit_RunStats'!$A:$A"),Transit_Stats!$B$88,(INDIRECT("'Transit_RunStats'!$B:$B")),Transit_Stats!$B89)</f>
        <v>0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3">
        <v>8</v>
      </c>
      <c r="C90" s="461">
        <f ca="1">SUMIFS(INDIRECT("'Transit_RunStats'!$K:$K"),INDIRECT("'Transit_RunStats'!$A:$A"),Transit_Stats!$B$88,(INDIRECT("'Transit_RunStats'!$B:$B")),Transit_Stats!$B90)</f>
        <v>615.682365</v>
      </c>
      <c r="D90" s="461">
        <f ca="1">SUMIFS(INDIRECT("'Transit_RunStats'!$R:$R"),INDIRECT("'Transit_RunStats'!$A:$A"),Transit_Stats!$B$88,(INDIRECT("'Transit_RunStats'!$B:$B")),Transit_Stats!$B90)</f>
        <v>0</v>
      </c>
      <c r="E90" s="461">
        <f ca="1">SUMIFS(INDIRECT("'Transit_RunStats'!$X:$X"),INDIRECT("'Transit_RunStats'!$A:$A"),Transit_Stats!$B$88,(INDIRECT("'Transit_RunStats'!$B:$B")),Transit_Stats!$B90)</f>
        <v>0</v>
      </c>
      <c r="F90" s="461">
        <f ca="1">SUMIFS(INDIRECT("'Transit_RunStats'!$P:$P"),INDIRECT("'Transit_RunStats'!$A:$A"),Transit_Stats!$B$88,(INDIRECT("'Transit_RunStats'!$B:$B")),Transit_Stats!$B90)</f>
        <v>242.30246</v>
      </c>
      <c r="G90" s="461">
        <f ca="1">SUMIFS(INDIRECT("'Transit_RunStats'!$V:$V"),INDIRECT("'Transit_RunStats'!$A:$A"),Transit_Stats!$B$88,(INDIRECT("'Transit_RunStats'!$B:$B")),Transit_Stats!$B90)</f>
        <v>0</v>
      </c>
      <c r="H90" s="461">
        <f ca="1">SUMIFS(INDIRECT("'Transit_RunStats'!$Z:$Z"),INDIRECT("'Transit_RunStats'!$A:$A"),Transit_Stats!$B$88,(INDIRECT("'Transit_RunStats'!$B:$B")),Transit_Stats!$B90)</f>
        <v>0</v>
      </c>
      <c r="I90" s="464">
        <f ca="1">SUMIFS(INDIRECT("'Transit_RunStats'!$T:$T"),INDIRECT("'Transit_RunStats'!$A:$A"),Transit_Stats!$B$88,(INDIRECT("'Transit_RunStats'!$B:$B")),Transit_Stats!$B90)</f>
        <v>373.37990500000001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8">
        <v>6</v>
      </c>
      <c r="C91" s="458">
        <f ca="1">SUMIF(INDIRECT("'Transit_RunStats'!$A:$A"),Transit_Stats!B91,(INDIRECT("'Transit_RunStats'!$K:$K")))</f>
        <v>470.50710700000002</v>
      </c>
      <c r="D91" s="458">
        <f ca="1">SUMIF(INDIRECT("'Transit_RunStats'!$A:$A"),Transit_Stats!C91,(INDIRECT("'Transit_RunStats'!$R:$R")))</f>
        <v>0</v>
      </c>
      <c r="E91" s="458">
        <f ca="1">SUMIF(INDIRECT("'Transit_RunStats'!$A:$A"),Transit_Stats!D91,(INDIRECT("'Transit_RunStats'!$X:$X")))</f>
        <v>0</v>
      </c>
      <c r="F91" s="458">
        <f ca="1">SUMIF(INDIRECT("'Transit_RunStats'!$A:$A"),Transit_Stats!E91,(INDIRECT("'Transit_RunStats'!$P:$P")))</f>
        <v>0</v>
      </c>
      <c r="G91" s="458">
        <f ca="1">SUMIF(INDIRECT("'Transit_RunStats'!$A:$A"),Transit_Stats!F91,(INDIRECT("'Transit_RunStats'!$V:$V")))</f>
        <v>0</v>
      </c>
      <c r="H91" s="458">
        <f ca="1">SUMIF(INDIRECT("'Transit_RunStats'!$A:$A"),Transit_Stats!G91,(INDIRECT("'Transit_RunStats'!$Z:$Z")))</f>
        <v>0</v>
      </c>
      <c r="I91" s="459">
        <f ca="1">SUMIF(INDIRECT("'Transit_RunStats'!$A:$A"),Transit_Stats!H91,(INDIRECT("'Transit_RunStats'!$T:$T")))</f>
        <v>0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5">
        <v>8</v>
      </c>
      <c r="C92" s="461">
        <f ca="1">SUMIFS(INDIRECT("'Transit_RunStats'!$K:$K"),INDIRECT("'Transit_RunStats'!$A:$A"),Transit_Stats!$B$91,(INDIRECT("'Transit_RunStats'!$B:$B")),Transit_Stats!$B92)</f>
        <v>470.50710700000002</v>
      </c>
      <c r="D92" s="461">
        <f ca="1">SUMIFS(INDIRECT("'Transit_RunStats'!$R:$R"),INDIRECT("'Transit_RunStats'!$A:$A"),Transit_Stats!$B$91,(INDIRECT("'Transit_RunStats'!$B:$B")),Transit_Stats!$B92)</f>
        <v>0</v>
      </c>
      <c r="E92" s="461">
        <f ca="1">SUMIFS(INDIRECT("'Transit_RunStats'!$X:$X"),INDIRECT("'Transit_RunStats'!$A:$A"),Transit_Stats!$B$91,(INDIRECT("'Transit_RunStats'!$B:$B")),Transit_Stats!$B92)</f>
        <v>0</v>
      </c>
      <c r="F92" s="461">
        <f ca="1">SUMIFS(INDIRECT("'Transit_RunStats'!$P:$P"),INDIRECT("'Transit_RunStats'!$A:$A"),Transit_Stats!$B$91,(INDIRECT("'Transit_RunStats'!$B:$B")),Transit_Stats!$B92)</f>
        <v>193.939547</v>
      </c>
      <c r="G92" s="461">
        <f ca="1">SUMIFS(INDIRECT("'Transit_RunStats'!$V:$V"),INDIRECT("'Transit_RunStats'!$A:$A"),Transit_Stats!$B$91,(INDIRECT("'Transit_RunStats'!$B:$B")),Transit_Stats!$B92)</f>
        <v>0</v>
      </c>
      <c r="H92" s="461">
        <f ca="1">SUMIFS(INDIRECT("'Transit_RunStats'!$Z:$Z"),INDIRECT("'Transit_RunStats'!$A:$A"),Transit_Stats!$B$91,(INDIRECT("'Transit_RunStats'!$B:$B")),Transit_Stats!$B92)</f>
        <v>0</v>
      </c>
      <c r="I92" s="466">
        <f ca="1">SUMIFS(INDIRECT("'Transit_RunStats'!$T:$T"),INDIRECT("'Transit_RunStats'!$A:$A"),Transit_Stats!$B$91,(INDIRECT("'Transit_RunStats'!$B:$B")),Transit_Stats!$B92)</f>
        <v>276.56755999999996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>
        <f ca="1">C75+C83+C85+C88+C91</f>
        <v>45124.438338000014</v>
      </c>
      <c r="D93" s="357">
        <f t="shared" ref="D93:I93" ca="1" si="8">D75+D83+D85+D88+D91</f>
        <v>0</v>
      </c>
      <c r="E93" s="357">
        <f t="shared" ca="1" si="8"/>
        <v>0</v>
      </c>
      <c r="F93" s="357">
        <f t="shared" ca="1" si="8"/>
        <v>0</v>
      </c>
      <c r="G93" s="357">
        <f t="shared" ca="1" si="8"/>
        <v>0</v>
      </c>
      <c r="H93" s="357">
        <f t="shared" ca="1" si="8"/>
        <v>0</v>
      </c>
      <c r="I93" s="357">
        <f t="shared" ca="1" si="8"/>
        <v>0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>
        <f ca="1">SUMIF(INDIRECT("'Transit_RunStats'!$A:$A"),Transit_Stats!B99,(INDIRECT("'Transit_RunStats'!$E:$E")))</f>
        <v>88570.137462999992</v>
      </c>
      <c r="D99" s="343">
        <f ca="1">SUMIF(INDIRECT("'Transit_RunStats'!$A:$A"),Transit_Stats!C99,(INDIRECT("'Transit_RunStats'!$F:$F")))</f>
        <v>0</v>
      </c>
      <c r="E99" s="343">
        <f ca="1">SUMIF(INDIRECT("'Transit_RunStats'!$A:$A"),Transit_Stats!D99,(INDIRECT("'Transit_RunStats'!$G:$G")))</f>
        <v>0</v>
      </c>
      <c r="F99" s="343">
        <f ca="1">SUMIF(INDIRECT("'Transit_RunStats'!$A:$A"),Transit_Stats!E99,(INDIRECT("'Transit_RunStats'!$AA:$AA")))</f>
        <v>0</v>
      </c>
      <c r="G99" s="343">
        <f ca="1">SUMIF(INDIRECT("'Transit_RunStats'!$A:$A"),Transit_Stats!F99,(INDIRECT("'Transit_RunStats'!$AB:$AB")))</f>
        <v>0</v>
      </c>
      <c r="H99" s="343">
        <f ca="1">SUMIF(INDIRECT("'Transit_RunStats'!$A:$A"),Transit_Stats!G99,(INDIRECT("'Transit_RunStats'!$AC:$AC")))</f>
        <v>0</v>
      </c>
      <c r="I99" s="359">
        <f ca="1">SUMIF(INDIRECT("'Transit_RunStats'!$A:$A"),Transit_Stats!H99,(INDIRECT("'Transit_RunStats'!$AD:$AD")))</f>
        <v>0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>
        <f ca="1">SUMIFS(INDIRECT("'Transit_RunStats'!$E:$E"),INDIRECT("'Transit_RunStats'!$A:$A"),Transit_Stats!$B$5,(INDIRECT("'Transit_RunStats'!$B:$B")),Transit_Stats!$B100)</f>
        <v>24982.552299999999</v>
      </c>
      <c r="D100" s="348">
        <f ca="1">SUMIFS(INDIRECT("'Transit_RunStats'!$F:$F"),INDIRECT("'Transit_RunStats'!$A:$A"),Transit_Stats!$B$5,(INDIRECT("'Transit_RunStats'!$B:$B")),Transit_Stats!$B100)</f>
        <v>6335.2585300000001</v>
      </c>
      <c r="E100" s="348">
        <f ca="1">SUMIFS(INDIRECT("'Transit_RunStats'!$G:$G"),INDIRECT("'Transit_RunStats'!$A:$A"),Transit_Stats!$B$5,(INDIRECT("'Transit_RunStats'!$B:$B")),Transit_Stats!$B100)</f>
        <v>133114.5453</v>
      </c>
      <c r="F100" s="348">
        <f ca="1">SUMIFS(INDIRECT("'Transit_RunStats'!$AA:$AA"),INDIRECT("'Transit_RunStats'!$A:$A"),Transit_Stats!$B$5,(INDIRECT("'Transit_RunStats'!$B:$B")),Transit_Stats!$B100)</f>
        <v>40</v>
      </c>
      <c r="G100" s="348">
        <f ca="1">SUMIFS(INDIRECT("'Transit_RunStats'!$AB:$AB"),INDIRECT("'Transit_RunStats'!$A:$A"),Transit_Stats!$B$5,(INDIRECT("'Transit_RunStats'!$B:$B")),Transit_Stats!$B100)</f>
        <v>46</v>
      </c>
      <c r="H100" s="348">
        <f ca="1">SUMIFS(INDIRECT("'Transit_RunStats'!$AC:$AC"),INDIRECT("'Transit_RunStats'!$A:$A"),Transit_Stats!$B$5,(INDIRECT("'Transit_RunStats'!$B:$B")),Transit_Stats!$B100)</f>
        <v>40</v>
      </c>
      <c r="I100" s="365">
        <f ca="1">SUMIFS(INDIRECT("'Transit_RunStats'!$AD:$AD"),INDIRECT("'Transit_RunStats'!$A:$A"),Transit_Stats!$B$5,(INDIRECT("'Transit_RunStats'!$B:$B")),Transit_Stats!$B100)</f>
        <v>46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>
        <f ca="1">SUMIFS(INDIRECT("'Transit_RunStats'!$E:$E"),INDIRECT("'Transit_RunStats'!$A:$A"),Transit_Stats!$B$5,(INDIRECT("'Transit_RunStats'!$B:$B")),Transit_Stats!$B101)</f>
        <v>2323.4043670000001</v>
      </c>
      <c r="D101" s="348">
        <f ca="1">SUMIFS(INDIRECT("'Transit_RunStats'!$F:$F"),INDIRECT("'Transit_RunStats'!$A:$A"),Transit_Stats!$B$5,(INDIRECT("'Transit_RunStats'!$B:$B")),Transit_Stats!$B101)</f>
        <v>257.80252400000001</v>
      </c>
      <c r="E101" s="348">
        <f ca="1">SUMIFS(INDIRECT("'Transit_RunStats'!$G:$G"),INDIRECT("'Transit_RunStats'!$A:$A"),Transit_Stats!$B$5,(INDIRECT("'Transit_RunStats'!$B:$B")),Transit_Stats!$B101)</f>
        <v>2993.18741</v>
      </c>
      <c r="F101" s="348">
        <f ca="1">SUMIFS(INDIRECT("'Transit_RunStats'!$AA:$AA"),INDIRECT("'Transit_RunStats'!$A:$A"),Transit_Stats!$B$5,(INDIRECT("'Transit_RunStats'!$B:$B")),Transit_Stats!$B101)</f>
        <v>26</v>
      </c>
      <c r="G101" s="348">
        <f ca="1">SUMIFS(INDIRECT("'Transit_RunStats'!$AB:$AB"),INDIRECT("'Transit_RunStats'!$A:$A"),Transit_Stats!$B$5,(INDIRECT("'Transit_RunStats'!$B:$B")),Transit_Stats!$B101)</f>
        <v>46</v>
      </c>
      <c r="H101" s="348">
        <f ca="1">SUMIFS(INDIRECT("'Transit_RunStats'!$AC:$AC"),INDIRECT("'Transit_RunStats'!$A:$A"),Transit_Stats!$B$5,(INDIRECT("'Transit_RunStats'!$B:$B")),Transit_Stats!$B101)</f>
        <v>26</v>
      </c>
      <c r="I101" s="365">
        <f ca="1">SUMIFS(INDIRECT("'Transit_RunStats'!$AD:$AD"),INDIRECT("'Transit_RunStats'!$A:$A"),Transit_Stats!$B$5,(INDIRECT("'Transit_RunStats'!$B:$B")),Transit_Stats!$B101)</f>
        <v>62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>
        <f ca="1">SUMIFS(INDIRECT("'Transit_RunStats'!$E:$E"),INDIRECT("'Transit_RunStats'!$A:$A"),Transit_Stats!$B$5,(INDIRECT("'Transit_RunStats'!$B:$B")),Transit_Stats!$B102)</f>
        <v>389.581501</v>
      </c>
      <c r="D102" s="348">
        <f ca="1">SUMIFS(INDIRECT("'Transit_RunStats'!$F:$F"),INDIRECT("'Transit_RunStats'!$A:$A"),Transit_Stats!$B$5,(INDIRECT("'Transit_RunStats'!$B:$B")),Transit_Stats!$B102)</f>
        <v>249.09989300000001</v>
      </c>
      <c r="E102" s="348">
        <f ca="1">SUMIFS(INDIRECT("'Transit_RunStats'!$G:$G"),INDIRECT("'Transit_RunStats'!$A:$A"),Transit_Stats!$B$5,(INDIRECT("'Transit_RunStats'!$B:$B")),Transit_Stats!$B102)</f>
        <v>6299.6912739999998</v>
      </c>
      <c r="F102" s="348">
        <f ca="1">SUMIFS(INDIRECT("'Transit_RunStats'!$AA:$AA"),INDIRECT("'Transit_RunStats'!$A:$A"),Transit_Stats!$B$5,(INDIRECT("'Transit_RunStats'!$B:$B")),Transit_Stats!$B102)</f>
        <v>18</v>
      </c>
      <c r="G102" s="348">
        <f ca="1">SUMIFS(INDIRECT("'Transit_RunStats'!$AB:$AB"),INDIRECT("'Transit_RunStats'!$A:$A"),Transit_Stats!$B$5,(INDIRECT("'Transit_RunStats'!$B:$B")),Transit_Stats!$B102)</f>
        <v>0</v>
      </c>
      <c r="H102" s="348">
        <f ca="1">SUMIFS(INDIRECT("'Transit_RunStats'!$AC:$AC"),INDIRECT("'Transit_RunStats'!$A:$A"),Transit_Stats!$B$5,(INDIRECT("'Transit_RunStats'!$B:$B")),Transit_Stats!$B102)</f>
        <v>17</v>
      </c>
      <c r="I102" s="365">
        <f ca="1">SUMIFS(INDIRECT("'Transit_RunStats'!$AD:$AD"),INDIRECT("'Transit_RunStats'!$A:$A"),Transit_Stats!$B$5,(INDIRECT("'Transit_RunStats'!$B:$B")),Transit_Stats!$B102)</f>
        <v>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>
        <f ca="1">SUMIFS(INDIRECT("'Transit_RunStats'!$E:$E"),INDIRECT("'Transit_RunStats'!$A:$A"),Transit_Stats!$B$5,(INDIRECT("'Transit_RunStats'!$B:$B")),Transit_Stats!$B103)</f>
        <v>5633.2916080000005</v>
      </c>
      <c r="D103" s="348">
        <f ca="1">SUMIFS(INDIRECT("'Transit_RunStats'!$F:$F"),INDIRECT("'Transit_RunStats'!$A:$A"),Transit_Stats!$B$5,(INDIRECT("'Transit_RunStats'!$B:$B")),Transit_Stats!$B103)</f>
        <v>2547.6691740000001</v>
      </c>
      <c r="E103" s="348">
        <f ca="1">SUMIFS(INDIRECT("'Transit_RunStats'!$G:$G"),INDIRECT("'Transit_RunStats'!$A:$A"),Transit_Stats!$B$5,(INDIRECT("'Transit_RunStats'!$B:$B")),Transit_Stats!$B103)</f>
        <v>53486.277696000005</v>
      </c>
      <c r="F103" s="348">
        <f ca="1">SUMIFS(INDIRECT("'Transit_RunStats'!$AA:$AA"),INDIRECT("'Transit_RunStats'!$A:$A"),Transit_Stats!$B$5,(INDIRECT("'Transit_RunStats'!$B:$B")),Transit_Stats!$B103)</f>
        <v>169</v>
      </c>
      <c r="G103" s="348">
        <f ca="1">SUMIFS(INDIRECT("'Transit_RunStats'!$AB:$AB"),INDIRECT("'Transit_RunStats'!$A:$A"),Transit_Stats!$B$5,(INDIRECT("'Transit_RunStats'!$B:$B")),Transit_Stats!$B103)</f>
        <v>46</v>
      </c>
      <c r="H103" s="348">
        <f ca="1">SUMIFS(INDIRECT("'Transit_RunStats'!$AC:$AC"),INDIRECT("'Transit_RunStats'!$A:$A"),Transit_Stats!$B$5,(INDIRECT("'Transit_RunStats'!$B:$B")),Transit_Stats!$B103)</f>
        <v>162</v>
      </c>
      <c r="I103" s="365">
        <f ca="1">SUMIFS(INDIRECT("'Transit_RunStats'!$AD:$AD"),INDIRECT("'Transit_RunStats'!$A:$A"),Transit_Stats!$B$5,(INDIRECT("'Transit_RunStats'!$B:$B")),Transit_Stats!$B103)</f>
        <v>0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>
        <f ca="1">SUMIFS(INDIRECT("'Transit_RunStats'!$E:$E"),INDIRECT("'Transit_RunStats'!$A:$A"),Transit_Stats!$B$5,(INDIRECT("'Transit_RunStats'!$B:$B")),Transit_Stats!$B104)</f>
        <v>3101.4945849999999</v>
      </c>
      <c r="D104" s="348">
        <f ca="1">SUMIFS(INDIRECT("'Transit_RunStats'!$F:$F"),INDIRECT("'Transit_RunStats'!$A:$A"),Transit_Stats!$B$5,(INDIRECT("'Transit_RunStats'!$B:$B")),Transit_Stats!$B104)</f>
        <v>602.61872499999993</v>
      </c>
      <c r="E104" s="348">
        <f ca="1">SUMIFS(INDIRECT("'Transit_RunStats'!$G:$G"),INDIRECT("'Transit_RunStats'!$A:$A"),Transit_Stats!$B$5,(INDIRECT("'Transit_RunStats'!$B:$B")),Transit_Stats!$B104)</f>
        <v>9092.5079199999982</v>
      </c>
      <c r="F104" s="348">
        <f ca="1">SUMIFS(INDIRECT("'Transit_RunStats'!$AA:$AA"),INDIRECT("'Transit_RunStats'!$A:$A"),Transit_Stats!$B$5,(INDIRECT("'Transit_RunStats'!$B:$B")),Transit_Stats!$B104)</f>
        <v>66</v>
      </c>
      <c r="G104" s="348">
        <f ca="1">SUMIFS(INDIRECT("'Transit_RunStats'!$AB:$AB"),INDIRECT("'Transit_RunStats'!$A:$A"),Transit_Stats!$B$5,(INDIRECT("'Transit_RunStats'!$B:$B")),Transit_Stats!$B104)</f>
        <v>114</v>
      </c>
      <c r="H104" s="348">
        <f ca="1">SUMIFS(INDIRECT("'Transit_RunStats'!$AC:$AC"),INDIRECT("'Transit_RunStats'!$A:$A"),Transit_Stats!$B$5,(INDIRECT("'Transit_RunStats'!$B:$B")),Transit_Stats!$B104)</f>
        <v>60</v>
      </c>
      <c r="I104" s="365">
        <f ca="1">SUMIFS(INDIRECT("'Transit_RunStats'!$AD:$AD"),INDIRECT("'Transit_RunStats'!$A:$A"),Transit_Stats!$B$5,(INDIRECT("'Transit_RunStats'!$B:$B")),Transit_Stats!$B104)</f>
        <v>114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>
        <f ca="1">SUMIFS(INDIRECT("'Transit_RunStats'!$E:$E"),INDIRECT("'Transit_RunStats'!$A:$A"),Transit_Stats!$B$5,(INDIRECT("'Transit_RunStats'!$B:$B")),Transit_Stats!$B105)</f>
        <v>52139.813101999993</v>
      </c>
      <c r="D105" s="348">
        <f ca="1">SUMIFS(INDIRECT("'Transit_RunStats'!$F:$F"),INDIRECT("'Transit_RunStats'!$A:$A"),Transit_Stats!$B$5,(INDIRECT("'Transit_RunStats'!$B:$B")),Transit_Stats!$B105)</f>
        <v>12730.260964000001</v>
      </c>
      <c r="E105" s="348">
        <f ca="1">SUMIFS(INDIRECT("'Transit_RunStats'!$G:$G"),INDIRECT("'Transit_RunStats'!$A:$A"),Transit_Stats!$B$5,(INDIRECT("'Transit_RunStats'!$B:$B")),Transit_Stats!$B105)</f>
        <v>180081.529568</v>
      </c>
      <c r="F105" s="348">
        <f ca="1">SUMIFS(INDIRECT("'Transit_RunStats'!$AA:$AA"),INDIRECT("'Transit_RunStats'!$A:$A"),Transit_Stats!$B$5,(INDIRECT("'Transit_RunStats'!$B:$B")),Transit_Stats!$B105)</f>
        <v>756</v>
      </c>
      <c r="G105" s="348">
        <f ca="1">SUMIFS(INDIRECT("'Transit_RunStats'!$AB:$AB"),INDIRECT("'Transit_RunStats'!$A:$A"),Transit_Stats!$B$5,(INDIRECT("'Transit_RunStats'!$B:$B")),Transit_Stats!$B105)</f>
        <v>1108</v>
      </c>
      <c r="H105" s="348">
        <f ca="1">SUMIFS(INDIRECT("'Transit_RunStats'!$AC:$AC"),INDIRECT("'Transit_RunStats'!$A:$A"),Transit_Stats!$B$5,(INDIRECT("'Transit_RunStats'!$B:$B")),Transit_Stats!$B105)</f>
        <v>742</v>
      </c>
      <c r="I105" s="365">
        <f ca="1">SUMIFS(INDIRECT("'Transit_RunStats'!$AD:$AD"),INDIRECT("'Transit_RunStats'!$A:$A"),Transit_Stats!$B$5,(INDIRECT("'Transit_RunStats'!$B:$B")),Transit_Stats!$B105)</f>
        <v>1363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>
        <f ca="1">SUMIFS(INDIRECT("'Transit_RunStats'!$E:$E"),INDIRECT("'Transit_RunStats'!$A:$A"),Transit_Stats!$B$5,(INDIRECT("'Transit_RunStats'!$B:$B")),Transit_Stats!$B106)</f>
        <v>0</v>
      </c>
      <c r="D106" s="348">
        <f ca="1">SUMIFS(INDIRECT("'Transit_RunStats'!$F:$F"),INDIRECT("'Transit_RunStats'!$A:$A"),Transit_Stats!$B$5,(INDIRECT("'Transit_RunStats'!$B:$B")),Transit_Stats!$B106)</f>
        <v>0</v>
      </c>
      <c r="E106" s="348">
        <f ca="1">SUMIFS(INDIRECT("'Transit_RunStats'!$G:$G"),INDIRECT("'Transit_RunStats'!$A:$A"),Transit_Stats!$B$5,(INDIRECT("'Transit_RunStats'!$B:$B")),Transit_Stats!$B106)</f>
        <v>0</v>
      </c>
      <c r="F106" s="348">
        <f ca="1">SUMIFS(INDIRECT("'Transit_RunStats'!$AA:$AA"),INDIRECT("'Transit_RunStats'!$A:$A"),Transit_Stats!$B$5,(INDIRECT("'Transit_RunStats'!$B:$B")),Transit_Stats!$B106)</f>
        <v>0</v>
      </c>
      <c r="G106" s="348">
        <f ca="1">SUMIFS(INDIRECT("'Transit_RunStats'!$AB:$AB"),INDIRECT("'Transit_RunStats'!$A:$A"),Transit_Stats!$B$5,(INDIRECT("'Transit_RunStats'!$B:$B")),Transit_Stats!$B106)</f>
        <v>0</v>
      </c>
      <c r="H106" s="348">
        <f ca="1">SUMIFS(INDIRECT("'Transit_RunStats'!$AC:$AC"),INDIRECT("'Transit_RunStats'!$A:$A"),Transit_Stats!$B$5,(INDIRECT("'Transit_RunStats'!$B:$B")),Transit_Stats!$B106)</f>
        <v>0</v>
      </c>
      <c r="I106" s="365">
        <f ca="1">SUMIFS(INDIRECT("'Transit_RunStats'!$AD:$AD"),INDIRECT("'Transit_RunStats'!$A:$A"),Transit_Stats!$B$5,(INDIRECT("'Transit_RunStats'!$B:$B")),Transit_Stats!$B106)</f>
        <v>0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>
        <f ca="1">SUMIF(INDIRECT("'Transit_RunStats'!$A:$A"),Transit_Stats!B107,(INDIRECT("'Transit_RunStats'!$E:$E")))</f>
        <v>1495.2944229999998</v>
      </c>
      <c r="D107" s="343">
        <f ca="1">SUMIF(INDIRECT("'Transit_RunStats'!$A:$A"),Transit_Stats!C107,(INDIRECT("'Transit_RunStats'!$F:$F")))</f>
        <v>0</v>
      </c>
      <c r="E107" s="343">
        <f ca="1">SUMIF(INDIRECT("'Transit_RunStats'!$A:$A"),Transit_Stats!D107,(INDIRECT("'Transit_RunStats'!$G:$G")))</f>
        <v>0</v>
      </c>
      <c r="F107" s="343">
        <f ca="1">SUMIF(INDIRECT("'Transit_RunStats'!$A:$A"),Transit_Stats!E107,(INDIRECT("'Transit_RunStats'!$AA:$AA")))</f>
        <v>0</v>
      </c>
      <c r="G107" s="343">
        <f ca="1">SUMIF(INDIRECT("'Transit_RunStats'!$A:$A"),Transit_Stats!F107,(INDIRECT("'Transit_RunStats'!$AB:$AB")))</f>
        <v>0</v>
      </c>
      <c r="H107" s="343">
        <f ca="1">SUMIF(INDIRECT("'Transit_RunStats'!$A:$A"),Transit_Stats!G107,(INDIRECT("'Transit_RunStats'!$AC:$AC")))</f>
        <v>0</v>
      </c>
      <c r="I107" s="359">
        <f ca="1">SUMIF(INDIRECT("'Transit_RunStats'!$A:$A"),Transit_Stats!H107,(INDIRECT("'Transit_RunStats'!$AD:$AD")))</f>
        <v>0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>
        <f ca="1">SUMIFS(INDIRECT("'Transit_RunStats'!$E:$E"),INDIRECT("'Transit_RunStats'!$A:$A"),Transit_Stats!$B$107,(INDIRECT("'Transit_RunStats'!$B:$B")),Transit_Stats!$B108)</f>
        <v>1495.2944229999998</v>
      </c>
      <c r="D108" s="348">
        <f ca="1">SUMIFS(INDIRECT("'Transit_RunStats'!$F:$F"),INDIRECT("'Transit_RunStats'!$A:$A"),Transit_Stats!$B$107,(INDIRECT("'Transit_RunStats'!$B:$B")),Transit_Stats!$B108)</f>
        <v>276.79145399999999</v>
      </c>
      <c r="E108" s="348">
        <f ca="1">SUMIFS(INDIRECT("'Transit_RunStats'!$G:$G"),INDIRECT("'Transit_RunStats'!$A:$A"),Transit_Stats!$B$107,(INDIRECT("'Transit_RunStats'!$B:$B")),Transit_Stats!$B108)</f>
        <v>4222.0611819999995</v>
      </c>
      <c r="F108" s="348">
        <f ca="1">SUMIFS(INDIRECT("'Transit_RunStats'!$AA:$AA"),INDIRECT("'Transit_RunStats'!$A:$A"),Transit_Stats!$B$107,(INDIRECT("'Transit_RunStats'!$B:$B")),Transit_Stats!$B108)</f>
        <v>30</v>
      </c>
      <c r="G108" s="348">
        <f ca="1">SUMIFS(INDIRECT("'Transit_RunStats'!$AB:$AB"),INDIRECT("'Transit_RunStats'!$A:$A"),Transit_Stats!$B$107,(INDIRECT("'Transit_RunStats'!$B:$B")),Transit_Stats!$B108)</f>
        <v>60</v>
      </c>
      <c r="H108" s="348">
        <f ca="1">SUMIFS(INDIRECT("'Transit_RunStats'!$AC:$AC"),INDIRECT("'Transit_RunStats'!$A:$A"),Transit_Stats!$B$107,(INDIRECT("'Transit_RunStats'!$B:$B")),Transit_Stats!$B108)</f>
        <v>30</v>
      </c>
      <c r="I108" s="366">
        <f ca="1">SUMIFS(INDIRECT("'Transit_RunStats'!$AD:$AD"),INDIRECT("'Transit_RunStats'!$A:$A"),Transit_Stats!$B$107,(INDIRECT("'Transit_RunStats'!$B:$B")),Transit_Stats!$B108)</f>
        <v>0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>
        <f ca="1">SUMIF(INDIRECT("'Transit_RunStats'!$A:$A"),Transit_Stats!B109,(INDIRECT("'Transit_RunStats'!$E:$E")))</f>
        <v>2667.0235769999999</v>
      </c>
      <c r="D109" s="343">
        <f ca="1">SUMIF(INDIRECT("'Transit_RunStats'!$A:$A"),Transit_Stats!C109,(INDIRECT("'Transit_RunStats'!$F:$F")))</f>
        <v>0</v>
      </c>
      <c r="E109" s="343">
        <f ca="1">SUMIF(INDIRECT("'Transit_RunStats'!$A:$A"),Transit_Stats!D109,(INDIRECT("'Transit_RunStats'!$G:$G")))</f>
        <v>0</v>
      </c>
      <c r="F109" s="343">
        <f ca="1">SUMIF(INDIRECT("'Transit_RunStats'!$A:$A"),Transit_Stats!E109,(INDIRECT("'Transit_RunStats'!$AA:$AA")))</f>
        <v>0</v>
      </c>
      <c r="G109" s="343">
        <f ca="1">SUMIF(INDIRECT("'Transit_RunStats'!$A:$A"),Transit_Stats!F109,(INDIRECT("'Transit_RunStats'!$AB:$AB")))</f>
        <v>0</v>
      </c>
      <c r="H109" s="343">
        <f ca="1">SUMIF(INDIRECT("'Transit_RunStats'!$A:$A"),Transit_Stats!G109,(INDIRECT("'Transit_RunStats'!$AC:$AC")))</f>
        <v>0</v>
      </c>
      <c r="I109" s="359">
        <f ca="1">SUMIF(INDIRECT("'Transit_RunStats'!$A:$A"),Transit_Stats!H109,(INDIRECT("'Transit_RunStats'!$AD:$AD")))</f>
        <v>0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>
        <f ca="1">SUMIFS(INDIRECT("'Transit_RunStats'!$E:$E"),INDIRECT("'Transit_RunStats'!$A:$A"),Transit_Stats!$B$109,(INDIRECT("'Transit_RunStats'!$B:$B")),Transit_Stats!$B110)</f>
        <v>2667.0235769999999</v>
      </c>
      <c r="D110" s="348">
        <f ca="1">SUMIFS(INDIRECT("'Transit_RunStats'!$F:$F"),INDIRECT("'Transit_RunStats'!$A:$A"),Transit_Stats!$B$109,(INDIRECT("'Transit_RunStats'!$B:$B")),Transit_Stats!$B110)</f>
        <v>617.4416470000001</v>
      </c>
      <c r="E110" s="348">
        <f ca="1">SUMIFS(INDIRECT("'Transit_RunStats'!$G:$G"),INDIRECT("'Transit_RunStats'!$A:$A"),Transit_Stats!$B$109,(INDIRECT("'Transit_RunStats'!$B:$B")),Transit_Stats!$B110)</f>
        <v>12068.713395999999</v>
      </c>
      <c r="F110" s="348">
        <f ca="1">SUMIFS(INDIRECT("'Transit_RunStats'!$AA:$AA"),INDIRECT("'Transit_RunStats'!$A:$A"),Transit_Stats!$B$109,(INDIRECT("'Transit_RunStats'!$B:$B")),Transit_Stats!$B110)</f>
        <v>45</v>
      </c>
      <c r="G110" s="348">
        <f ca="1">SUMIFS(INDIRECT("'Transit_RunStats'!$AB:$AB"),INDIRECT("'Transit_RunStats'!$A:$A"),Transit_Stats!$B$109,(INDIRECT("'Transit_RunStats'!$B:$B")),Transit_Stats!$B110)</f>
        <v>75</v>
      </c>
      <c r="H110" s="348">
        <f ca="1">SUMIFS(INDIRECT("'Transit_RunStats'!$AC:$AC"),INDIRECT("'Transit_RunStats'!$A:$A"),Transit_Stats!$B$109,(INDIRECT("'Transit_RunStats'!$B:$B")),Transit_Stats!$B110)</f>
        <v>45</v>
      </c>
      <c r="I110" s="366">
        <f ca="1">SUMIFS(INDIRECT("'Transit_RunStats'!$AD:$AD"),INDIRECT("'Transit_RunStats'!$A:$A"),Transit_Stats!$B$109,(INDIRECT("'Transit_RunStats'!$B:$B")),Transit_Stats!$B110)</f>
        <v>0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>
        <f ca="1">SUMIFS(INDIRECT("'Transit_RunStats'!$E:$E"),INDIRECT("'Transit_RunStats'!$A:$A"),Transit_Stats!$B$109,(INDIRECT("'Transit_RunStats'!$B:$B")),Transit_Stats!$B111)</f>
        <v>0</v>
      </c>
      <c r="D111" s="348">
        <f ca="1">SUMIFS(INDIRECT("'Transit_RunStats'!$F:$F"),INDIRECT("'Transit_RunStats'!$A:$A"),Transit_Stats!$B$109,(INDIRECT("'Transit_RunStats'!$B:$B")),Transit_Stats!$B111)</f>
        <v>0</v>
      </c>
      <c r="E111" s="348">
        <f ca="1">SUMIFS(INDIRECT("'Transit_RunStats'!$G:$G"),INDIRECT("'Transit_RunStats'!$A:$A"),Transit_Stats!$B$109,(INDIRECT("'Transit_RunStats'!$B:$B")),Transit_Stats!$B111)</f>
        <v>0</v>
      </c>
      <c r="F111" s="348">
        <f ca="1">SUMIFS(INDIRECT("'Transit_RunStats'!$AA:$AA"),INDIRECT("'Transit_RunStats'!$A:$A"),Transit_Stats!$B$109,(INDIRECT("'Transit_RunStats'!$B:$B")),Transit_Stats!$B111)</f>
        <v>0</v>
      </c>
      <c r="G111" s="348">
        <f ca="1">SUMIFS(INDIRECT("'Transit_RunStats'!$AB:$AB"),INDIRECT("'Transit_RunStats'!$A:$A"),Transit_Stats!$B$109,(INDIRECT("'Transit_RunStats'!$B:$B")),Transit_Stats!$B111)</f>
        <v>0</v>
      </c>
      <c r="H111" s="348">
        <f ca="1">SUMIFS(INDIRECT("'Transit_RunStats'!$AC:$AC"),INDIRECT("'Transit_RunStats'!$A:$A"),Transit_Stats!$B$109,(INDIRECT("'Transit_RunStats'!$B:$B")),Transit_Stats!$B111)</f>
        <v>0</v>
      </c>
      <c r="I111" s="366">
        <f ca="1">SUMIFS(INDIRECT("'Transit_RunStats'!$AD:$AD"),INDIRECT("'Transit_RunStats'!$A:$A"),Transit_Stats!$B$109,(INDIRECT("'Transit_RunStats'!$B:$B")),Transit_Stats!$B111)</f>
        <v>0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>
        <f ca="1">SUMIF(INDIRECT("'Transit_RunStats'!$A:$A"),Transit_Stats!B112,(INDIRECT("'Transit_RunStats'!$E:$E")))</f>
        <v>615.682365</v>
      </c>
      <c r="D112" s="343">
        <f ca="1">SUMIF(INDIRECT("'Transit_RunStats'!$A:$A"),Transit_Stats!C112,(INDIRECT("'Transit_RunStats'!$F:$F")))</f>
        <v>0</v>
      </c>
      <c r="E112" s="343">
        <f ca="1">SUMIF(INDIRECT("'Transit_RunStats'!$A:$A"),Transit_Stats!D112,(INDIRECT("'Transit_RunStats'!$G:$G")))</f>
        <v>0</v>
      </c>
      <c r="F112" s="343">
        <f ca="1">SUMIF(INDIRECT("'Transit_RunStats'!$A:$A"),Transit_Stats!E112,(INDIRECT("'Transit_RunStats'!$AA:$AA")))</f>
        <v>0</v>
      </c>
      <c r="G112" s="343">
        <f ca="1">SUMIF(INDIRECT("'Transit_RunStats'!$A:$A"),Transit_Stats!F112,(INDIRECT("'Transit_RunStats'!$AB:$AB")))</f>
        <v>0</v>
      </c>
      <c r="H112" s="343">
        <f ca="1">SUMIF(INDIRECT("'Transit_RunStats'!$A:$A"),Transit_Stats!G112,(INDIRECT("'Transit_RunStats'!$AC:$AC")))</f>
        <v>0</v>
      </c>
      <c r="I112" s="359">
        <f ca="1">SUMIF(INDIRECT("'Transit_RunStats'!$A:$A"),Transit_Stats!H112,(INDIRECT("'Transit_RunStats'!$AD:$AD")))</f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>
        <f ca="1">SUMIFS(INDIRECT("'Transit_RunStats'!$E:$E"),INDIRECT("'Transit_RunStats'!$A:$A"),Transit_Stats!$B$112,(INDIRECT("'Transit_RunStats'!$B:$B")),Transit_Stats!$B113)</f>
        <v>0</v>
      </c>
      <c r="D113" s="348">
        <f ca="1">SUMIFS(INDIRECT("'Transit_RunStats'!$F:$F"),INDIRECT("'Transit_RunStats'!$A:$A"),Transit_Stats!$B$112,(INDIRECT("'Transit_RunStats'!$B:$B")),Transit_Stats!$B113)</f>
        <v>0</v>
      </c>
      <c r="E113" s="348">
        <f ca="1">SUMIFS(INDIRECT("'Transit_RunStats'!$G:$G"),INDIRECT("'Transit_RunStats'!$A:$A"),Transit_Stats!$B$112,(INDIRECT("'Transit_RunStats'!$B:$B")),Transit_Stats!$B113)</f>
        <v>0</v>
      </c>
      <c r="F113" s="348">
        <f ca="1">SUMIFS(INDIRECT("'Transit_RunStats'!$AA:$AA"),INDIRECT("'Transit_RunStats'!$A:$A"),Transit_Stats!$B$112,(INDIRECT("'Transit_RunStats'!$B:$B")),Transit_Stats!$B113)</f>
        <v>0</v>
      </c>
      <c r="G113" s="348">
        <f ca="1">SUMIFS(INDIRECT("'Transit_RunStats'!$AB:$AB"),INDIRECT("'Transit_RunStats'!$A:$A"),Transit_Stats!$B$112,(INDIRECT("'Transit_RunStats'!$B:$B")),Transit_Stats!$B113)</f>
        <v>0</v>
      </c>
      <c r="H113" s="348">
        <f ca="1">SUMIFS(INDIRECT("'Transit_RunStats'!$AC:$AC"),INDIRECT("'Transit_RunStats'!$A:$A"),Transit_Stats!$B$112,(INDIRECT("'Transit_RunStats'!$B:$B")),Transit_Stats!$B113)</f>
        <v>0</v>
      </c>
      <c r="I113" s="365">
        <f ca="1">SUMIFS(INDIRECT("'Transit_RunStats'!$AD:$AD"),INDIRECT("'Transit_RunStats'!$A:$A"),Transit_Stats!$B$112,(INDIRECT("'Transit_RunStats'!$B:$B")),Transit_Stats!$B113)</f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>
        <f ca="1">SUMIFS(INDIRECT("'Transit_RunStats'!$E:$E"),INDIRECT("'Transit_RunStats'!$A:$A"),Transit_Stats!$B$112,(INDIRECT("'Transit_RunStats'!$B:$B")),Transit_Stats!$B114)</f>
        <v>615.682365</v>
      </c>
      <c r="D114" s="348">
        <f ca="1">SUMIFS(INDIRECT("'Transit_RunStats'!$F:$F"),INDIRECT("'Transit_RunStats'!$A:$A"),Transit_Stats!$B$112,(INDIRECT("'Transit_RunStats'!$B:$B")),Transit_Stats!$B114)</f>
        <v>79.093688999999998</v>
      </c>
      <c r="E114" s="348">
        <f ca="1">SUMIFS(INDIRECT("'Transit_RunStats'!$G:$G"),INDIRECT("'Transit_RunStats'!$A:$A"),Transit_Stats!$B$112,(INDIRECT("'Transit_RunStats'!$B:$B")),Transit_Stats!$B114)</f>
        <v>1212.9406739999999</v>
      </c>
      <c r="F114" s="348">
        <f ca="1">SUMIFS(INDIRECT("'Transit_RunStats'!$AA:$AA"),INDIRECT("'Transit_RunStats'!$A:$A"),Transit_Stats!$B$112,(INDIRECT("'Transit_RunStats'!$B:$B")),Transit_Stats!$B114)</f>
        <v>18</v>
      </c>
      <c r="G114" s="348">
        <f ca="1">SUMIFS(INDIRECT("'Transit_RunStats'!$AB:$AB"),INDIRECT("'Transit_RunStats'!$A:$A"),Transit_Stats!$B$112,(INDIRECT("'Transit_RunStats'!$B:$B")),Transit_Stats!$B114)</f>
        <v>36</v>
      </c>
      <c r="H114" s="348">
        <f ca="1">SUMIFS(INDIRECT("'Transit_RunStats'!$AC:$AC"),INDIRECT("'Transit_RunStats'!$A:$A"),Transit_Stats!$B$112,(INDIRECT("'Transit_RunStats'!$B:$B")),Transit_Stats!$B114)</f>
        <v>18</v>
      </c>
      <c r="I114" s="366">
        <f ca="1">SUMIFS(INDIRECT("'Transit_RunStats'!$AD:$AD"),INDIRECT("'Transit_RunStats'!$A:$A"),Transit_Stats!$B$112,(INDIRECT("'Transit_RunStats'!$B:$B")),Transit_Stats!$B114)</f>
        <v>0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>
        <f ca="1">SUMIF(INDIRECT("'Transit_RunStats'!$A:$A"),Transit_Stats!B115,(INDIRECT("'Transit_RunStats'!$E:$E")))</f>
        <v>470.50710700000002</v>
      </c>
      <c r="D115" s="343">
        <f ca="1">SUMIF(INDIRECT("'Transit_RunStats'!$A:$A"),Transit_Stats!C115,(INDIRECT("'Transit_RunStats'!$F:$F")))</f>
        <v>0</v>
      </c>
      <c r="E115" s="343">
        <f ca="1">SUMIF(INDIRECT("'Transit_RunStats'!$A:$A"),Transit_Stats!D115,(INDIRECT("'Transit_RunStats'!$G:$G")))</f>
        <v>0</v>
      </c>
      <c r="F115" s="343">
        <f ca="1">SUMIF(INDIRECT("'Transit_RunStats'!$A:$A"),Transit_Stats!E115,(INDIRECT("'Transit_RunStats'!$AA:$AA")))</f>
        <v>0</v>
      </c>
      <c r="G115" s="343">
        <f ca="1">SUMIF(INDIRECT("'Transit_RunStats'!$A:$A"),Transit_Stats!F115,(INDIRECT("'Transit_RunStats'!$AB:$AB")))</f>
        <v>0</v>
      </c>
      <c r="H115" s="343">
        <f ca="1">SUMIF(INDIRECT("'Transit_RunStats'!$A:$A"),Transit_Stats!G115,(INDIRECT("'Transit_RunStats'!$AC:$AC")))</f>
        <v>0</v>
      </c>
      <c r="I115" s="359">
        <f ca="1">SUMIF(INDIRECT("'Transit_RunStats'!$A:$A"),Transit_Stats!H115,(INDIRECT("'Transit_RunStats'!$AD:$AD")))</f>
        <v>0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>
        <f ca="1">SUMIFS(INDIRECT("'Transit_RunStats'!$E:$E"),INDIRECT("'Transit_RunStats'!$A:$A"),Transit_Stats!$B$115,(INDIRECT("'Transit_RunStats'!$B:$B")),Transit_Stats!$B116)</f>
        <v>470.50710700000002</v>
      </c>
      <c r="D116" s="348">
        <f ca="1">SUMIFS(INDIRECT("'Transit_RunStats'!$F:$F"),INDIRECT("'Transit_RunStats'!$A:$A"),Transit_Stats!$B$115,(INDIRECT("'Transit_RunStats'!$B:$B")),Transit_Stats!$B116)</f>
        <v>65.291100999999998</v>
      </c>
      <c r="E116" s="348">
        <f ca="1">SUMIFS(INDIRECT("'Transit_RunStats'!$G:$G"),INDIRECT("'Transit_RunStats'!$A:$A"),Transit_Stats!$B$115,(INDIRECT("'Transit_RunStats'!$B:$B")),Transit_Stats!$B116)</f>
        <v>1136.4333810000001</v>
      </c>
      <c r="F116" s="348">
        <f ca="1">SUMIFS(INDIRECT("'Transit_RunStats'!$AA:$AA"),INDIRECT("'Transit_RunStats'!$A:$A"),Transit_Stats!$B$115,(INDIRECT("'Transit_RunStats'!$B:$B")),Transit_Stats!$B116)</f>
        <v>8</v>
      </c>
      <c r="G116" s="348">
        <f ca="1">SUMIFS(INDIRECT("'Transit_RunStats'!$AB:$AB"),INDIRECT("'Transit_RunStats'!$A:$A"),Transit_Stats!$B$115,(INDIRECT("'Transit_RunStats'!$B:$B")),Transit_Stats!$B116)</f>
        <v>16</v>
      </c>
      <c r="H116" s="348">
        <f ca="1">SUMIFS(INDIRECT("'Transit_RunStats'!$AC:$AC"),INDIRECT("'Transit_RunStats'!$A:$A"),Transit_Stats!$B$115,(INDIRECT("'Transit_RunStats'!$B:$B")),Transit_Stats!$B116)</f>
        <v>0</v>
      </c>
      <c r="I116" s="367">
        <f ca="1">SUMIFS(INDIRECT("'Transit_RunStats'!$AD:$AD"),INDIRECT("'Transit_RunStats'!$A:$A"),Transit_Stats!$B$115,(INDIRECT("'Transit_RunStats'!$B:$B")),Transit_Stats!$B116)</f>
        <v>0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>
        <f ca="1">C99+C107+C109+C112+C115</f>
        <v>93818.644934999989</v>
      </c>
      <c r="D117" s="357">
        <f t="shared" ref="D117:I117" ca="1" si="9">D99+D107+D109+D112+D115</f>
        <v>0</v>
      </c>
      <c r="E117" s="357">
        <f t="shared" ca="1" si="9"/>
        <v>0</v>
      </c>
      <c r="F117" s="357">
        <f t="shared" ca="1" si="9"/>
        <v>0</v>
      </c>
      <c r="G117" s="357">
        <f t="shared" ca="1" si="9"/>
        <v>0</v>
      </c>
      <c r="H117" s="357">
        <f t="shared" ca="1" si="9"/>
        <v>0</v>
      </c>
      <c r="I117" s="357">
        <f t="shared" ca="1" si="9"/>
        <v>0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2018</v>
      </c>
      <c r="B1" s="193">
        <f>tudu!B5</f>
        <v>44974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>
        <f ca="1">INDIRECT("'SCREENLINESUMMARY'!A2")</f>
        <v>1</v>
      </c>
      <c r="B3" s="228" t="s">
        <v>101</v>
      </c>
      <c r="C3" s="229">
        <f ca="1">INDIRECT("'SCREENLINESUMMARY'!B2")</f>
        <v>333800</v>
      </c>
      <c r="D3" s="229">
        <f ca="1">INDIRECT("'SCREENLINESUMMARY'!C2")</f>
        <v>339737.138706</v>
      </c>
      <c r="E3" s="229">
        <f t="shared" ref="E3" ca="1" si="0">+D3-C3</f>
        <v>5937.1387059999979</v>
      </c>
      <c r="F3" s="230">
        <f t="shared" ref="F3" ca="1" si="1">+E3/C3</f>
        <v>1.7786514997004187E-2</v>
      </c>
      <c r="G3" s="229">
        <f t="shared" ref="G3:G24" ca="1" si="2">(((J3/(H3-1))^0.5)*100)/(C3/H3)</f>
        <v>20.981957961735937</v>
      </c>
      <c r="H3" s="231">
        <f ca="1">INDIRECT("'SCREENLINESUMMARY'!D2")</f>
        <v>8</v>
      </c>
      <c r="I3" s="194"/>
      <c r="J3" s="224">
        <f ca="1">INDIRECT("'SCREENLINESUMMARY'!E2")</f>
        <v>536516096.12126702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>
        <f ca="1">INDIRECT("'SCREENLINESUMMARY'!A3")</f>
        <v>2</v>
      </c>
      <c r="B4" s="173" t="s">
        <v>148</v>
      </c>
      <c r="C4" s="57">
        <f ca="1">INDIRECT("'SCREENLINESUMMARY'!B3")</f>
        <v>500500</v>
      </c>
      <c r="D4" s="57">
        <f ca="1">INDIRECT("'SCREENLINESUMMARY'!C3")</f>
        <v>498354.31554500002</v>
      </c>
      <c r="E4" s="57">
        <f t="shared" ref="E4" ca="1" si="3">+D4-C4</f>
        <v>-2145.6844549999805</v>
      </c>
      <c r="F4" s="201">
        <f t="shared" ref="F4" ca="1" si="4">+E4/C4</f>
        <v>-4.2870818281717888E-3</v>
      </c>
      <c r="G4" s="57">
        <f t="shared" ca="1" si="2"/>
        <v>15.096366944505258</v>
      </c>
      <c r="H4" s="65">
        <f ca="1">INDIRECT("'SCREENLINESUMMARY'!D3")</f>
        <v>12</v>
      </c>
      <c r="I4" s="194"/>
      <c r="J4" s="225">
        <f ca="1">INDIRECT("'SCREENLINESUMMARY'!E3")</f>
        <v>436097145.40732902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>
        <f ca="1">INDIRECT("'SCREENLINESUMMARY'!A4")</f>
        <v>3</v>
      </c>
      <c r="B5" s="228" t="s">
        <v>133</v>
      </c>
      <c r="C5" s="229">
        <f ca="1">INDIRECT("'SCREENLINESUMMARY'!B4")</f>
        <v>342900</v>
      </c>
      <c r="D5" s="229">
        <f ca="1">INDIRECT("'SCREENLINESUMMARY'!C4")</f>
        <v>407126.25676000002</v>
      </c>
      <c r="E5" s="229">
        <f t="shared" ref="E5" ca="1" si="5">+D5-C5</f>
        <v>64226.256760000018</v>
      </c>
      <c r="F5" s="230">
        <f t="shared" ref="F5" ca="1" si="6">+E5/C5</f>
        <v>0.18730316932050164</v>
      </c>
      <c r="G5" s="229">
        <f t="shared" ca="1" si="2"/>
        <v>32.787173774603851</v>
      </c>
      <c r="H5" s="231">
        <f ca="1">INDIRECT("'SCREENLINESUMMARY'!D4")</f>
        <v>14</v>
      </c>
      <c r="I5" s="194"/>
      <c r="J5" s="224">
        <f ca="1">INDIRECT("'SCREENLINESUMMARY'!E4")</f>
        <v>838359357.47993696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>
        <f ca="1">INDIRECT("'SCREENLINESUMMARY'!A5")</f>
        <v>4</v>
      </c>
      <c r="B6" s="173" t="s">
        <v>134</v>
      </c>
      <c r="C6" s="57">
        <f ca="1">INDIRECT("'SCREENLINESUMMARY'!B5")</f>
        <v>519500</v>
      </c>
      <c r="D6" s="57">
        <f ca="1">INDIRECT("'SCREENLINESUMMARY'!C5")</f>
        <v>551461.43234000006</v>
      </c>
      <c r="E6" s="57">
        <f t="shared" ref="E6" ca="1" si="7">+D6-C6</f>
        <v>31961.432340000058</v>
      </c>
      <c r="F6" s="201">
        <f t="shared" ref="F6" ca="1" si="8">+E6/C6</f>
        <v>6.1523450125120421E-2</v>
      </c>
      <c r="G6" s="57">
        <f t="shared" ca="1" si="2"/>
        <v>16.766066998351778</v>
      </c>
      <c r="H6" s="65">
        <f ca="1">INDIRECT("'SCREENLINESUMMARY'!D5")</f>
        <v>17</v>
      </c>
      <c r="I6" s="194"/>
      <c r="J6" s="225">
        <f ca="1">INDIRECT("'SCREENLINESUMMARY'!E5")</f>
        <v>420006138.99022299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>
        <f ca="1">INDIRECT("'SCREENLINESUMMARY'!A6")</f>
        <v>5</v>
      </c>
      <c r="B7" s="228" t="s">
        <v>135</v>
      </c>
      <c r="C7" s="229">
        <f ca="1">INDIRECT("'SCREENLINESUMMARY'!B6")</f>
        <v>321600</v>
      </c>
      <c r="D7" s="229">
        <f ca="1">INDIRECT("'SCREENLINESUMMARY'!C6")</f>
        <v>333647.072376</v>
      </c>
      <c r="E7" s="229">
        <f t="shared" ref="E7" ca="1" si="9">+D7-C7</f>
        <v>12047.072375999996</v>
      </c>
      <c r="F7" s="230">
        <f t="shared" ref="F7" ca="1" si="10">+E7/C7</f>
        <v>3.7459802164179094E-2</v>
      </c>
      <c r="G7" s="229">
        <f t="shared" ca="1" si="2"/>
        <v>47.331353162439036</v>
      </c>
      <c r="H7" s="231">
        <f ca="1">INDIRECT("'SCREENLINESUMMARY'!D6")</f>
        <v>27</v>
      </c>
      <c r="I7" s="194"/>
      <c r="J7" s="224">
        <f ca="1">INDIRECT("'SCREENLINESUMMARY'!E6")</f>
        <v>826372281.16124499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>
        <f ca="1">INDIRECT("'SCREENLINESUMMARY'!A7")</f>
        <v>6</v>
      </c>
      <c r="B8" s="173" t="s">
        <v>136</v>
      </c>
      <c r="C8" s="57">
        <f ca="1">INDIRECT("'SCREENLINESUMMARY'!B7")</f>
        <v>313200</v>
      </c>
      <c r="D8" s="57">
        <f ca="1">INDIRECT("'SCREENLINESUMMARY'!C7")</f>
        <v>344281.64198999997</v>
      </c>
      <c r="E8" s="57">
        <f t="shared" ref="E8" ca="1" si="11">+D8-C8</f>
        <v>31081.641989999975</v>
      </c>
      <c r="F8" s="201">
        <f t="shared" ref="F8" ca="1" si="12">+E8/C8</f>
        <v>9.9238959099616775E-2</v>
      </c>
      <c r="G8" s="57">
        <f t="shared" ca="1" si="2"/>
        <v>48.579155978137408</v>
      </c>
      <c r="H8" s="65">
        <f ca="1">INDIRECT("'SCREENLINESUMMARY'!D7")</f>
        <v>26</v>
      </c>
      <c r="I8" s="194"/>
      <c r="J8" s="225">
        <f ca="1">INDIRECT("'SCREENLINESUMMARY'!E7")</f>
        <v>856124153.03683603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>
        <f ca="1">INDIRECT("'SCREENLINESUMMARY'!A8")</f>
        <v>7</v>
      </c>
      <c r="B9" s="228" t="s">
        <v>137</v>
      </c>
      <c r="C9" s="229">
        <f ca="1">INDIRECT("'SCREENLINESUMMARY'!B8")</f>
        <v>609100</v>
      </c>
      <c r="D9" s="229">
        <f ca="1">INDIRECT("'SCREENLINESUMMARY'!C8")</f>
        <v>701328.59807900002</v>
      </c>
      <c r="E9" s="229">
        <f t="shared" ref="E9" ca="1" si="13">+D9-C9</f>
        <v>92228.598079000018</v>
      </c>
      <c r="F9" s="230">
        <f t="shared" ref="F9" ca="1" si="14">+E9/C9</f>
        <v>0.15141782643079957</v>
      </c>
      <c r="G9" s="229">
        <f t="shared" ca="1" si="2"/>
        <v>30.358957175613106</v>
      </c>
      <c r="H9" s="231">
        <f ca="1">INDIRECT("'SCREENLINESUMMARY'!D8")</f>
        <v>21</v>
      </c>
      <c r="I9" s="194"/>
      <c r="J9" s="224">
        <f ca="1">INDIRECT("'SCREENLINESUMMARY'!E8")</f>
        <v>1550751836.98686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>
        <f ca="1">INDIRECT("'SCREENLINESUMMARY'!A9")</f>
        <v>8</v>
      </c>
      <c r="B10" s="173" t="s">
        <v>138</v>
      </c>
      <c r="C10" s="57">
        <f ca="1">INDIRECT("'SCREENLINESUMMARY'!B9")</f>
        <v>640600</v>
      </c>
      <c r="D10" s="57">
        <f ca="1">INDIRECT("'SCREENLINESUMMARY'!C9")</f>
        <v>720480.10079099995</v>
      </c>
      <c r="E10" s="57">
        <f t="shared" ref="E10" ca="1" si="15">+D10-C10</f>
        <v>79880.100790999946</v>
      </c>
      <c r="F10" s="201">
        <f t="shared" ref="F10" ca="1" si="16">+E10/C10</f>
        <v>0.12469575521542296</v>
      </c>
      <c r="G10" s="57">
        <f t="shared" ca="1" si="2"/>
        <v>20.475748770106225</v>
      </c>
      <c r="H10" s="65">
        <f ca="1">INDIRECT("'SCREENLINESUMMARY'!D9")</f>
        <v>22</v>
      </c>
      <c r="I10" s="194"/>
      <c r="J10" s="225">
        <f ca="1">INDIRECT("'SCREENLINESUMMARY'!E9")</f>
        <v>746495830.42061496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>
        <f ca="1">INDIRECT("'SCREENLINESUMMARY'!A10")</f>
        <v>9</v>
      </c>
      <c r="B11" s="228" t="s">
        <v>139</v>
      </c>
      <c r="C11" s="229">
        <f ca="1">INDIRECT("'SCREENLINESUMMARY'!B10")</f>
        <v>716200</v>
      </c>
      <c r="D11" s="229">
        <f ca="1">INDIRECT("'SCREENLINESUMMARY'!C10")</f>
        <v>792156.40822099999</v>
      </c>
      <c r="E11" s="229">
        <f t="shared" ref="E11" ca="1" si="17">+D11-C11</f>
        <v>75956.408220999991</v>
      </c>
      <c r="F11" s="230">
        <f t="shared" ref="F11" ca="1" si="18">+E11/C11</f>
        <v>0.10605474479335379</v>
      </c>
      <c r="G11" s="229">
        <f t="shared" ca="1" si="2"/>
        <v>21.584655506376766</v>
      </c>
      <c r="H11" s="231">
        <f ca="1">INDIRECT("'SCREENLINESUMMARY'!D10")</f>
        <v>22</v>
      </c>
      <c r="I11" s="194"/>
      <c r="J11" s="224">
        <f ca="1">INDIRECT("'SCREENLINESUMMARY'!E10")</f>
        <v>1036890295.31572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>
        <f ca="1">INDIRECT("'SCREENLINESUMMARY'!A11")</f>
        <v>10</v>
      </c>
      <c r="B12" s="173" t="s">
        <v>140</v>
      </c>
      <c r="C12" s="57">
        <f ca="1">INDIRECT("'SCREENLINESUMMARY'!B11")</f>
        <v>288900</v>
      </c>
      <c r="D12" s="57">
        <f ca="1">INDIRECT("'SCREENLINESUMMARY'!C11")</f>
        <v>335277.25933199999</v>
      </c>
      <c r="E12" s="57">
        <f t="shared" ref="E12" ca="1" si="19">+D12-C12</f>
        <v>46377.259331999987</v>
      </c>
      <c r="F12" s="201">
        <f t="shared" ref="F12" ca="1" si="20">+E12/C12</f>
        <v>0.16053049266874347</v>
      </c>
      <c r="G12" s="57">
        <f t="shared" ca="1" si="2"/>
        <v>28.666316329082715</v>
      </c>
      <c r="H12" s="65">
        <f ca="1">INDIRECT("'SCREENLINESUMMARY'!D11")</f>
        <v>21</v>
      </c>
      <c r="I12" s="194"/>
      <c r="J12" s="225">
        <f ca="1">INDIRECT("'SCREENLINESUMMARY'!E11")</f>
        <v>311050044.47353798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>
        <f ca="1">INDIRECT("'SCREENLINESUMMARY'!A12")</f>
        <v>11</v>
      </c>
      <c r="B13" s="228" t="s">
        <v>141</v>
      </c>
      <c r="C13" s="229">
        <f ca="1">INDIRECT("'SCREENLINESUMMARY'!B12")</f>
        <v>284400</v>
      </c>
      <c r="D13" s="229">
        <f ca="1">INDIRECT("'SCREENLINESUMMARY'!C12")</f>
        <v>285312.206535</v>
      </c>
      <c r="E13" s="229">
        <f t="shared" ref="E13" ca="1" si="21">+D13-C13</f>
        <v>912.20653500000481</v>
      </c>
      <c r="F13" s="230">
        <f t="shared" ref="F13" ca="1" si="22">+E13/C13</f>
        <v>3.2074772679325063E-3</v>
      </c>
      <c r="G13" s="229">
        <f t="shared" ca="1" si="2"/>
        <v>28.891102923540757</v>
      </c>
      <c r="H13" s="231">
        <f ca="1">INDIRECT("'SCREENLINESUMMARY'!D12")</f>
        <v>23</v>
      </c>
      <c r="I13" s="194"/>
      <c r="J13" s="224">
        <f ca="1">INDIRECT("'SCREENLINESUMMARY'!E12")</f>
        <v>280772413.888915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>
        <f ca="1">INDIRECT("'SCREENLINESUMMARY'!A13")</f>
        <v>12</v>
      </c>
      <c r="B14" s="173" t="s">
        <v>142</v>
      </c>
      <c r="C14" s="57">
        <f ca="1">INDIRECT("'SCREENLINESUMMARY'!B13")</f>
        <v>208800</v>
      </c>
      <c r="D14" s="57">
        <f ca="1">INDIRECT("'SCREENLINESUMMARY'!C13")</f>
        <v>192034.244607</v>
      </c>
      <c r="E14" s="57">
        <f t="shared" ref="E14" ca="1" si="23">+D14-C14</f>
        <v>-16765.755392999999</v>
      </c>
      <c r="F14" s="201">
        <f t="shared" ref="F14" ca="1" si="24">+E14/C14</f>
        <v>-8.0295763376436777E-2</v>
      </c>
      <c r="G14" s="57">
        <f t="shared" ca="1" si="2"/>
        <v>43.520076028242137</v>
      </c>
      <c r="H14" s="65">
        <f ca="1">INDIRECT("'SCREENLINESUMMARY'!D13")</f>
        <v>14</v>
      </c>
      <c r="I14" s="194"/>
      <c r="J14" s="225">
        <f ca="1">INDIRECT("'SCREENLINESUMMARY'!E13")</f>
        <v>547680855.76556695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>
        <f ca="1">INDIRECT("'SCREENLINESUMMARY'!A14")</f>
        <v>13</v>
      </c>
      <c r="B15" s="228" t="s">
        <v>143</v>
      </c>
      <c r="C15" s="229">
        <f ca="1">INDIRECT("'SCREENLINESUMMARY'!B14")</f>
        <v>92500</v>
      </c>
      <c r="D15" s="229">
        <f ca="1">INDIRECT("'SCREENLINESUMMARY'!C14")</f>
        <v>97982.200215999997</v>
      </c>
      <c r="E15" s="229">
        <f t="shared" ref="E15" ca="1" si="25">+D15-C15</f>
        <v>5482.2002159999975</v>
      </c>
      <c r="F15" s="230">
        <f t="shared" ref="F15" ca="1" si="26">+E15/C15</f>
        <v>5.9267029362162132E-2</v>
      </c>
      <c r="G15" s="229">
        <f t="shared" ca="1" si="2"/>
        <v>48.986148238422729</v>
      </c>
      <c r="H15" s="231">
        <f ca="1">INDIRECT("'SCREENLINESUMMARY'!D14")</f>
        <v>17</v>
      </c>
      <c r="I15" s="194"/>
      <c r="J15" s="224">
        <f ca="1">INDIRECT("'SCREENLINESUMMARY'!E14")</f>
        <v>113671656.83858401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>
        <f ca="1">INDIRECT("'SCREENLINESUMMARY'!A15")</f>
        <v>14</v>
      </c>
      <c r="B16" s="173" t="s">
        <v>151</v>
      </c>
      <c r="C16" s="57">
        <f ca="1">INDIRECT("'SCREENLINESUMMARY'!B15")</f>
        <v>457300</v>
      </c>
      <c r="D16" s="57">
        <f ca="1">INDIRECT("'SCREENLINESUMMARY'!C15")</f>
        <v>508222.03592599998</v>
      </c>
      <c r="E16" s="57">
        <f t="shared" ref="E16" ca="1" si="27">+D16-C16</f>
        <v>50922.035925999982</v>
      </c>
      <c r="F16" s="201">
        <f t="shared" ref="F16" ca="1" si="28">+E16/C16</f>
        <v>0.11135367576208174</v>
      </c>
      <c r="G16" s="57">
        <f t="shared" ca="1" si="2"/>
        <v>36.063822317146816</v>
      </c>
      <c r="H16" s="65">
        <f ca="1">INDIRECT("'SCREENLINESUMMARY'!D15")</f>
        <v>31</v>
      </c>
      <c r="I16" s="194"/>
      <c r="J16" s="225">
        <f ca="1">INDIRECT("'SCREENLINESUMMARY'!E15")</f>
        <v>849070552.85400105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>
        <f ca="1">INDIRECT("'SCREENLINESUMMARY'!A16")</f>
        <v>15</v>
      </c>
      <c r="B17" s="228" t="s">
        <v>152</v>
      </c>
      <c r="C17" s="229">
        <f ca="1">INDIRECT("'SCREENLINESUMMARY'!B16")</f>
        <v>114400</v>
      </c>
      <c r="D17" s="229">
        <f ca="1">INDIRECT("'SCREENLINESUMMARY'!C16")</f>
        <v>102336.49503599999</v>
      </c>
      <c r="E17" s="229">
        <f t="shared" ref="E17" ca="1" si="29">+D17-C17</f>
        <v>-12063.504964000007</v>
      </c>
      <c r="F17" s="230">
        <f t="shared" ref="F17" ca="1" si="30">+E17/C17</f>
        <v>-0.10545021821678328</v>
      </c>
      <c r="G17" s="229">
        <f t="shared" ca="1" si="2"/>
        <v>44.207949819871118</v>
      </c>
      <c r="H17" s="231">
        <f ca="1">INDIRECT("'SCREENLINESUMMARY'!D16")</f>
        <v>10</v>
      </c>
      <c r="I17" s="194"/>
      <c r="J17" s="224">
        <f ca="1">INDIRECT("'SCREENLINESUMMARY'!E16")</f>
        <v>230194693.295838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>
        <f ca="1">INDIRECT("'SCREENLINESUMMARY'!A17")</f>
        <v>16</v>
      </c>
      <c r="B18" s="173" t="s">
        <v>144</v>
      </c>
      <c r="C18" s="57">
        <f ca="1">INDIRECT("'SCREENLINESUMMARY'!B17")</f>
        <v>44700</v>
      </c>
      <c r="D18" s="57">
        <f ca="1">INDIRECT("'SCREENLINESUMMARY'!C17")</f>
        <v>62865.371029000002</v>
      </c>
      <c r="E18" s="57">
        <f t="shared" ref="E18" ca="1" si="31">+D18-C18</f>
        <v>18165.371029000002</v>
      </c>
      <c r="F18" s="201">
        <f t="shared" ref="F18" ca="1" si="32">+E18/C18</f>
        <v>0.40638413935123047</v>
      </c>
      <c r="G18" s="57">
        <f t="shared" ca="1" si="2"/>
        <v>57.89068924385785</v>
      </c>
      <c r="H18" s="65">
        <f ca="1">INDIRECT("'SCREENLINESUMMARY'!D17")</f>
        <v>7</v>
      </c>
      <c r="I18" s="194"/>
      <c r="J18" s="225">
        <f ca="1">INDIRECT("'SCREENLINESUMMARY'!E17")</f>
        <v>81995054.183592007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>
        <f ca="1">INDIRECT("'SCREENLINESUMMARY'!A18")</f>
        <v>17</v>
      </c>
      <c r="B19" s="228" t="s">
        <v>145</v>
      </c>
      <c r="C19" s="229">
        <f ca="1">INDIRECT("'SCREENLINESUMMARY'!B18")</f>
        <v>51500</v>
      </c>
      <c r="D19" s="229">
        <f ca="1">INDIRECT("'SCREENLINESUMMARY'!C18")</f>
        <v>45855.933661000003</v>
      </c>
      <c r="E19" s="229">
        <f t="shared" ref="E19" ca="1" si="33">+D19-C19</f>
        <v>-5644.0663389999972</v>
      </c>
      <c r="F19" s="230">
        <f t="shared" ref="F19" ca="1" si="34">+E19/C19</f>
        <v>-0.10959352114563102</v>
      </c>
      <c r="G19" s="229">
        <f t="shared" ca="1" si="2"/>
        <v>55.219925212155296</v>
      </c>
      <c r="H19" s="231">
        <f ca="1">INDIRECT("'SCREENLINESUMMARY'!D18")</f>
        <v>10</v>
      </c>
      <c r="I19" s="194"/>
      <c r="J19" s="224">
        <f ca="1">INDIRECT("'SCREENLINESUMMARY'!E18")</f>
        <v>72786124.462243006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>
        <f ca="1">INDIRECT("'SCREENLINESUMMARY'!A19")</f>
        <v>18</v>
      </c>
      <c r="B20" s="173" t="s">
        <v>146</v>
      </c>
      <c r="C20" s="57">
        <f ca="1">INDIRECT("'SCREENLINESUMMARY'!B19")</f>
        <v>404100</v>
      </c>
      <c r="D20" s="57">
        <f ca="1">INDIRECT("'SCREENLINESUMMARY'!C19")</f>
        <v>444354.349109</v>
      </c>
      <c r="E20" s="57">
        <f t="shared" ref="E20" ca="1" si="35">+D20-C20</f>
        <v>40254.349109000002</v>
      </c>
      <c r="F20" s="201">
        <f t="shared" ref="F20" ca="1" si="36">+E20/C20</f>
        <v>9.9614820858698341E-2</v>
      </c>
      <c r="G20" s="57">
        <f t="shared" ca="1" si="2"/>
        <v>23.451667962682496</v>
      </c>
      <c r="H20" s="65">
        <f ca="1">INDIRECT("'SCREENLINESUMMARY'!D19")</f>
        <v>12</v>
      </c>
      <c r="I20" s="194"/>
      <c r="J20" s="225">
        <f ca="1">INDIRECT("'SCREENLINESUMMARY'!E19")</f>
        <v>686049365.89705098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>
        <f ca="1">INDIRECT("'SCREENLINESUMMARY'!A20")</f>
        <v>19</v>
      </c>
      <c r="B21" s="228" t="s">
        <v>147</v>
      </c>
      <c r="C21" s="229">
        <f ca="1">INDIRECT("'SCREENLINESUMMARY'!B20")</f>
        <v>496400</v>
      </c>
      <c r="D21" s="229">
        <f ca="1">INDIRECT("'SCREENLINESUMMARY'!C20")</f>
        <v>501520.38456699997</v>
      </c>
      <c r="E21" s="229">
        <f t="shared" ref="E21" ca="1" si="37">+D21-C21</f>
        <v>5120.3845669999719</v>
      </c>
      <c r="F21" s="230">
        <f t="shared" ref="F21" ca="1" si="38">+E21/C21</f>
        <v>1.031503740330373E-2</v>
      </c>
      <c r="G21" s="229">
        <f t="shared" ca="1" si="2"/>
        <v>12.739237306372921</v>
      </c>
      <c r="H21" s="231">
        <f ca="1">INDIRECT("'SCREENLINESUMMARY'!D20")</f>
        <v>12</v>
      </c>
      <c r="I21" s="194"/>
      <c r="J21" s="224">
        <f ca="1">INDIRECT("'SCREENLINESUMMARY'!E20")</f>
        <v>305478461.138385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>
        <f ca="1">INDIRECT("'SCREENLINESUMMARY'!A21")</f>
        <v>20</v>
      </c>
      <c r="B22" s="173" t="s">
        <v>132</v>
      </c>
      <c r="C22" s="57">
        <f ca="1">INDIRECT("'SCREENLINESUMMARY'!B21")</f>
        <v>625100</v>
      </c>
      <c r="D22" s="57">
        <f ca="1">INDIRECT("'SCREENLINESUMMARY'!C21")</f>
        <v>581297.97081500001</v>
      </c>
      <c r="E22" s="57">
        <f t="shared" ref="E22" ca="1" si="39">+D22-C22</f>
        <v>-43802.029184999992</v>
      </c>
      <c r="F22" s="201">
        <f t="shared" ref="F22" ca="1" si="40">+E22/C22</f>
        <v>-7.0072035170372735E-2</v>
      </c>
      <c r="G22" s="57">
        <f t="shared" ca="1" si="2"/>
        <v>20.302943557969204</v>
      </c>
      <c r="H22" s="65">
        <f ca="1">INDIRECT("'SCREENLINESUMMARY'!D21")</f>
        <v>27</v>
      </c>
      <c r="I22" s="194"/>
      <c r="J22" s="225">
        <f ca="1">INDIRECT("'SCREENLINESUMMARY'!E21")</f>
        <v>574464018.70173395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>
        <f ca="1">INDIRECT("'SCREENLINESUMMARY'!A22")</f>
        <v>21</v>
      </c>
      <c r="B23" s="228" t="s">
        <v>149</v>
      </c>
      <c r="C23" s="229">
        <f ca="1">INDIRECT("'SCREENLINESUMMARY'!B22")</f>
        <v>221400</v>
      </c>
      <c r="D23" s="229">
        <f ca="1">INDIRECT("'SCREENLINESUMMARY'!C22")</f>
        <v>208421.57210799999</v>
      </c>
      <c r="E23" s="229">
        <f t="shared" ref="E23" ca="1" si="41">+D23-C23</f>
        <v>-12978.427892000007</v>
      </c>
      <c r="F23" s="230">
        <f t="shared" ref="F23" ca="1" si="42">+E23/C23</f>
        <v>-5.8619818843721805E-2</v>
      </c>
      <c r="G23" s="229">
        <f t="shared" ca="1" si="2"/>
        <v>60.149004450300417</v>
      </c>
      <c r="H23" s="231">
        <f ca="1">INDIRECT("'SCREENLINESUMMARY'!D22")</f>
        <v>19</v>
      </c>
      <c r="I23" s="194"/>
      <c r="J23" s="224">
        <f ca="1">INDIRECT("'SCREENLINESUMMARY'!E22")</f>
        <v>884254794.75571299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>
        <f ca="1">INDIRECT("'SCREENLINESUMMARY'!A23")</f>
        <v>22</v>
      </c>
      <c r="B24" s="187" t="s">
        <v>242</v>
      </c>
      <c r="C24" s="188">
        <f ca="1">INDIRECT("'SCREENLINESUMMARY'!B23")</f>
        <v>126700</v>
      </c>
      <c r="D24" s="188">
        <f ca="1">INDIRECT("'SCREENLINESUMMARY'!C23")</f>
        <v>114682.151872</v>
      </c>
      <c r="E24" s="188">
        <f t="shared" ref="E24" ca="1" si="43">+D24-C24</f>
        <v>-12017.848127999998</v>
      </c>
      <c r="F24" s="202">
        <f t="shared" ref="F24" ca="1" si="44">+E24/C24</f>
        <v>-9.4852787119179147E-2</v>
      </c>
      <c r="G24" s="188">
        <f t="shared" ca="1" si="2"/>
        <v>16.589163542148562</v>
      </c>
      <c r="H24" s="189">
        <f ca="1">INDIRECT("'SCREENLINESUMMARY'!D23")</f>
        <v>9</v>
      </c>
      <c r="I24" s="194"/>
      <c r="J24" s="226">
        <f ca="1">INDIRECT("'SCREENLINESUMMARY'!E23")</f>
        <v>43632206.407948002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>
        <f ca="1">SUM(C3:C24)</f>
        <v>7713600</v>
      </c>
      <c r="D25" s="204">
        <f ca="1">SUM(D3:D24)</f>
        <v>8168735.1396209998</v>
      </c>
      <c r="E25" s="204">
        <f ca="1">SUM(E3:E24)</f>
        <v>455135.13962099986</v>
      </c>
      <c r="F25" s="205">
        <f t="shared" ref="F25" ca="1" si="45">+E25/C25</f>
        <v>5.9004244402224626E-2</v>
      </c>
      <c r="G25" s="212">
        <f t="shared" ref="G25" ca="1" si="46">(((J25/(H25-1))^0.5)*100)/(C25/H25)</f>
        <v>27.63841185697633</v>
      </c>
      <c r="H25" s="213">
        <f ca="1">SUM(H3:H23)</f>
        <v>372</v>
      </c>
      <c r="I25" s="194"/>
      <c r="J25" s="227">
        <f ca="1">SUM(J3:J23)</f>
        <v>12185081171.175192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>
        <f ca="1">INDIRECT("'SCREENLINESUMMARY'!B24")</f>
        <v>648000</v>
      </c>
      <c r="D29" s="208">
        <f ca="1">INDIRECT("'SCREENLINESUMMARY'!C24")</f>
        <v>653201.90919000003</v>
      </c>
      <c r="E29" s="208">
        <f ca="1">+D29-C29</f>
        <v>5201.9091900000349</v>
      </c>
      <c r="F29" s="223">
        <f ca="1">+E29/C29</f>
        <v>8.0276376388889424E-3</v>
      </c>
      <c r="G29" s="208">
        <f ca="1">(((J29/(H29-1))^0.5)*100)/(C29/H29)</f>
        <v>6.0295958427243157</v>
      </c>
      <c r="H29" s="196">
        <f ca="1">INDIRECT("'SCREENLINESUMMARY'!D24")</f>
        <v>95</v>
      </c>
      <c r="I29" s="208"/>
      <c r="J29" s="208">
        <f ca="1">INDIRECT("'SCREENLINESUMMARY'!E24")</f>
        <v>15900363.775637001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>
        <f>tudu!B5</f>
        <v>44974</v>
      </c>
      <c r="C1" s="217" t="str">
        <f>tudu!B3</f>
        <v>MRM22v2.0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>
        <f ca="1">INDIRECT("'RUNSTATS_DWNLDVOL'!B2")+INDIRECT("'RUNSTATS_DWNLDVOL'!B11")+INDIRECT("'RUNSTATS_DWNLDVOL'!B20") + INDIRECT("'RUNSTATS_DWNLDVOL'!B30") + INDIRECT("'RUNSTATS_DWNLDVOL'!B40")</f>
        <v>267</v>
      </c>
      <c r="C5" s="234">
        <f ca="1">INDIRECT("'RUNSTATS_DWNLDVOL'!C2")+INDIRECT("'RUNSTATS_DWNLDVOL'!C11")+INDIRECT("'RUNSTATS_DWNLDVOL'!C20") + INDIRECT("'RUNSTATS_DWNLDVOL'!C30") + INDIRECT("'RUNSTATS_DWNLDVOL'!C40")</f>
        <v>13852403</v>
      </c>
      <c r="D5" s="234">
        <f t="shared" ref="D5:D10" ca="1" si="0">+C5/B5</f>
        <v>51881.659176029963</v>
      </c>
      <c r="E5" s="234">
        <f ca="1">INDIRECT("'RUNSTATS_DWNLDVOL'!D2")+INDIRECT("'RUNSTATS_DWNLDVOL'!D11")+INDIRECT("'RUNSTATS_DWNLDVOL'!D20") + INDIRECT("'RUNSTATS_DWNLDVOL'!D30") + INDIRECT("'RUNSTATS_DWNLDVOL'!D40")</f>
        <v>14141732.407164998</v>
      </c>
      <c r="F5" s="234">
        <f t="shared" ref="F5:F12" ca="1" si="1">+E5/B5</f>
        <v>52965.289914475652</v>
      </c>
      <c r="G5" s="273">
        <f t="shared" ref="G5:G12" ca="1" si="2">+F5/D5</f>
        <v>1.0208865860432301</v>
      </c>
      <c r="H5" s="235">
        <f t="shared" ref="H5:H10" ca="1" si="3">(((R5/(B5-1))^0.5)*100)/(C5/B5)</f>
        <v>15.502194970181987</v>
      </c>
      <c r="R5" s="248">
        <f ca="1">INDIRECT("'RUNSTATS_DWNLDVOL'!E2")+INDIRECT("'RUNSTATS_DWNLDVOL'!E11")+INDIRECT("'RUNSTATS_DWNLDVOL'!E20") + INDIRECT("'RUNSTATS_DWNLDVOL'!E30") + INDIRECT("'RUNSTATS_DWNLDVOL'!E40")</f>
        <v>17206626779.93539</v>
      </c>
    </row>
    <row r="6" spans="1:18" x14ac:dyDescent="0.2">
      <c r="A6" s="173" t="s">
        <v>123</v>
      </c>
      <c r="B6" s="236">
        <f ca="1">INDIRECT("'RUNSTATS_DWNLDVOL'!B3")+INDIRECT("'RUNSTATS_DWNLDVOL'!B12")+INDIRECT("'RUNSTATS_DWNLDVOL'!B21") + INDIRECT("'RUNSTATS_DWNLDVOL'!B31") + INDIRECT("'RUNSTATS_DWNLDVOL'!B41")</f>
        <v>24</v>
      </c>
      <c r="C6" s="237">
        <f ca="1">INDIRECT("'RUNSTATS_DWNLDVOL'!C3")+INDIRECT("'RUNSTATS_DWNLDVOL'!C12")+INDIRECT("'RUNSTATS_DWNLDVOL'!C21") + INDIRECT("'RUNSTATS_DWNLDVOL'!C31") + INDIRECT("'RUNSTATS_DWNLDVOL'!C41")</f>
        <v>491800</v>
      </c>
      <c r="D6" s="237">
        <f t="shared" ca="1" si="0"/>
        <v>20491.666666666668</v>
      </c>
      <c r="E6" s="237">
        <f ca="1">INDIRECT("'RUNSTATS_DWNLDVOL'!D3")+INDIRECT("'RUNSTATS_DWNLDVOL'!D12")+INDIRECT("'RUNSTATS_DWNLDVOL'!D21") + INDIRECT("'RUNSTATS_DWNLDVOL'!D31") + INDIRECT("'RUNSTATS_DWNLDVOL'!D41")</f>
        <v>525621.89341299993</v>
      </c>
      <c r="F6" s="237">
        <f t="shared" ca="1" si="1"/>
        <v>21900.912225541662</v>
      </c>
      <c r="G6" s="274">
        <f t="shared" ca="1" si="2"/>
        <v>1.0687716417507114</v>
      </c>
      <c r="H6" s="238">
        <f t="shared" ca="1" si="3"/>
        <v>29.637310248653897</v>
      </c>
      <c r="R6" s="249">
        <f ca="1">INDIRECT("'RUNSTATS_DWNLDVOL'!E3")+INDIRECT("'RUNSTATS_DWNLDVOL'!E12")+INDIRECT("'RUNSTATS_DWNLDVOL'!E21") + INDIRECT("'RUNSTATS_DWNLDVOL'!E31") + INDIRECT("'RUNSTATS_DWNLDVOL'!E41")</f>
        <v>848320523.96337497</v>
      </c>
    </row>
    <row r="7" spans="1:18" x14ac:dyDescent="0.2">
      <c r="A7" s="174" t="s">
        <v>124</v>
      </c>
      <c r="B7" s="233">
        <f ca="1">INDIRECT("'RUNSTATS_DWNLDVOL'!B4")+INDIRECT("'RUNSTATS_DWNLDVOL'!B13")+INDIRECT("'RUNSTATS_DWNLDVOL'!B22") + INDIRECT("'RUNSTATS_DWNLDVOL'!B32") + INDIRECT("'RUNSTATS_DWNLDVOL'!B42")</f>
        <v>58</v>
      </c>
      <c r="C7" s="234">
        <f ca="1">INDIRECT("'RUNSTATS_DWNLDVOL'!C4")+INDIRECT("'RUNSTATS_DWNLDVOL'!C13")+INDIRECT("'RUNSTATS_DWNLDVOL'!C22") + INDIRECT("'RUNSTATS_DWNLDVOL'!C32") + INDIRECT("'RUNSTATS_DWNLDVOL'!C42")</f>
        <v>2108400</v>
      </c>
      <c r="D7" s="234">
        <f t="shared" ca="1" si="0"/>
        <v>36351.724137931036</v>
      </c>
      <c r="E7" s="234">
        <f ca="1">INDIRECT("'RUNSTATS_DWNLDVOL'!D4")+INDIRECT("'RUNSTATS_DWNLDVOL'!D13")+INDIRECT("'RUNSTATS_DWNLDVOL'!D22") + INDIRECT("'RUNSTATS_DWNLDVOL'!D32") + INDIRECT("'RUNSTATS_DWNLDVOL'!D42")</f>
        <v>2021404.3166309998</v>
      </c>
      <c r="F7" s="234">
        <f t="shared" ca="1" si="1"/>
        <v>34851.798562603442</v>
      </c>
      <c r="G7" s="273">
        <f t="shared" ca="1" si="2"/>
        <v>0.95873852999003961</v>
      </c>
      <c r="H7" s="235">
        <f t="shared" ca="1" si="3"/>
        <v>32.924167192194503</v>
      </c>
      <c r="R7" s="248">
        <f ca="1">INDIRECT("'RUNSTATS_DWNLDVOL'!E4")+INDIRECT("'RUNSTATS_DWNLDVOL'!E13")+INDIRECT("'RUNSTATS_DWNLDVOL'!E22") + INDIRECT("'RUNSTATS_DWNLDVOL'!E32") + INDIRECT("'RUNSTATS_DWNLDVOL'!E42")</f>
        <v>8164967877.062993</v>
      </c>
    </row>
    <row r="8" spans="1:18" x14ac:dyDescent="0.2">
      <c r="A8" s="173" t="s">
        <v>125</v>
      </c>
      <c r="B8" s="236">
        <f ca="1">INDIRECT("'RUNSTATS_DWNLDVOL'!B5")+INDIRECT("'RUNSTATS_DWNLDVOL'!B14")+INDIRECT("'RUNSTATS_DWNLDVOL'!B23") + INDIRECT("'RUNSTATS_DWNLDVOL'!B33") + INDIRECT("'RUNSTATS_DWNLDVOL'!B43")</f>
        <v>1881</v>
      </c>
      <c r="C8" s="237">
        <f ca="1">INDIRECT("'RUNSTATS_DWNLDVOL'!C5")+INDIRECT("'RUNSTATS_DWNLDVOL'!C14")+INDIRECT("'RUNSTATS_DWNLDVOL'!C23") + INDIRECT("'RUNSTATS_DWNLDVOL'!C33") + INDIRECT("'RUNSTATS_DWNLDVOL'!C43")</f>
        <v>31941180</v>
      </c>
      <c r="D8" s="237">
        <f t="shared" ca="1" si="0"/>
        <v>16980.956937799045</v>
      </c>
      <c r="E8" s="237">
        <f ca="1">INDIRECT("'RUNSTATS_DWNLDVOL'!D5")+INDIRECT("'RUNSTATS_DWNLDVOL'!D14")+INDIRECT("'RUNSTATS_DWNLDVOL'!D23") + INDIRECT("'RUNSTATS_DWNLDVOL'!D33") + INDIRECT("'RUNSTATS_DWNLDVOL'!D43")</f>
        <v>30757085.452863</v>
      </c>
      <c r="F8" s="237">
        <f t="shared" ca="1" si="1"/>
        <v>16351.454254578948</v>
      </c>
      <c r="G8" s="274">
        <f t="shared" ca="1" si="2"/>
        <v>0.96292890409380616</v>
      </c>
      <c r="H8" s="238">
        <f t="shared" ca="1" si="3"/>
        <v>31.854043034000544</v>
      </c>
      <c r="R8" s="249">
        <f ca="1">INDIRECT("'RUNSTATS_DWNLDVOL'!E5")+INDIRECT("'RUNSTATS_DWNLDVOL'!E14")+INDIRECT("'RUNSTATS_DWNLDVOL'!E23") + INDIRECT("'RUNSTATS_DWNLDVOL'!E33") + INDIRECT("'RUNSTATS_DWNLDVOL'!E43")</f>
        <v>55006155909.021408</v>
      </c>
    </row>
    <row r="9" spans="1:18" x14ac:dyDescent="0.2">
      <c r="A9" s="174" t="s">
        <v>126</v>
      </c>
      <c r="B9" s="233">
        <f ca="1">INDIRECT("'RUNSTATS_DWNLDVOL'!B6")+INDIRECT("'RUNSTATS_DWNLDVOL'!B15")+INDIRECT("'RUNSTATS_DWNLDVOL'!B24") + INDIRECT("'RUNSTATS_DWNLDVOL'!B34") + INDIRECT("'RUNSTATS_DWNLDVOL'!B44")</f>
        <v>1025</v>
      </c>
      <c r="C9" s="234">
        <f ca="1">INDIRECT("'RUNSTATS_DWNLDVOL'!C6")+INDIRECT("'RUNSTATS_DWNLDVOL'!C15")+INDIRECT("'RUNSTATS_DWNLDVOL'!C24") + INDIRECT("'RUNSTATS_DWNLDVOL'!C34") + INDIRECT("'RUNSTATS_DWNLDVOL'!C44")</f>
        <v>7209770</v>
      </c>
      <c r="D9" s="234">
        <f t="shared" ca="1" si="0"/>
        <v>7033.9219512195123</v>
      </c>
      <c r="E9" s="234">
        <f ca="1">INDIRECT("'RUNSTATS_DWNLDVOL'!D6")+INDIRECT("'RUNSTATS_DWNLDVOL'!D15")+INDIRECT("'RUNSTATS_DWNLDVOL'!D24") + INDIRECT("'RUNSTATS_DWNLDVOL'!D34") + INDIRECT("'RUNSTATS_DWNLDVOL'!D44")</f>
        <v>7668640.1539900005</v>
      </c>
      <c r="F9" s="234">
        <f t="shared" ca="1" si="1"/>
        <v>7481.6001502341469</v>
      </c>
      <c r="G9" s="273">
        <f t="shared" ca="1" si="2"/>
        <v>1.0636456022855099</v>
      </c>
      <c r="H9" s="235">
        <f t="shared" ca="1" si="3"/>
        <v>49.372885607809835</v>
      </c>
      <c r="R9" s="248">
        <f ca="1">INDIRECT("'RUNSTATS_DWNLDVOL'!E6")+INDIRECT("'RUNSTATS_DWNLDVOL'!E15")+INDIRECT("'RUNSTATS_DWNLDVOL'!E24") + INDIRECT("'RUNSTATS_DWNLDVOL'!E34") + INDIRECT("'RUNSTATS_DWNLDVOL'!E44")</f>
        <v>12350145311.298872</v>
      </c>
    </row>
    <row r="10" spans="1:18" x14ac:dyDescent="0.2">
      <c r="A10" s="173" t="s">
        <v>127</v>
      </c>
      <c r="B10" s="236">
        <f ca="1">INDIRECT("'RUNSTATS_DWNLDVOL'!B7")+INDIRECT("'RUNSTATS_DWNLDVOL'!B16")+INDIRECT("'RUNSTATS_DWNLDVOL'!B25") + INDIRECT("'RUNSTATS_DWNLDVOL'!B35") + INDIRECT("'RUNSTATS_DWNLDVOL'!B45")</f>
        <v>534</v>
      </c>
      <c r="C10" s="237">
        <f ca="1">INDIRECT("'RUNSTATS_DWNLDVOL'!C7")+INDIRECT("'RUNSTATS_DWNLDVOL'!C16")+INDIRECT("'RUNSTATS_DWNLDVOL'!C25") + INDIRECT("'RUNSTATS_DWNLDVOL'!C35") + INDIRECT("'RUNSTATS_DWNLDVOL'!C45")</f>
        <v>1886800</v>
      </c>
      <c r="D10" s="237">
        <f t="shared" ca="1" si="0"/>
        <v>3533.3333333333335</v>
      </c>
      <c r="E10" s="237">
        <f ca="1">INDIRECT("'RUNSTATS_DWNLDVOL'!D7")+INDIRECT("'RUNSTATS_DWNLDVOL'!D16")+INDIRECT("'RUNSTATS_DWNLDVOL'!D25") + INDIRECT("'RUNSTATS_DWNLDVOL'!D35") + INDIRECT("'RUNSTATS_DWNLDVOL'!D45")</f>
        <v>2220525.723028</v>
      </c>
      <c r="F10" s="237">
        <f t="shared" ca="1" si="1"/>
        <v>4158.2878708389517</v>
      </c>
      <c r="G10" s="274">
        <f t="shared" ca="1" si="2"/>
        <v>1.1768739257091372</v>
      </c>
      <c r="H10" s="238">
        <f t="shared" ca="1" si="3"/>
        <v>73.837609533039242</v>
      </c>
      <c r="R10" s="249">
        <f ca="1">INDIRECT("'RUNSTATS_DWNLDVOL'!E7")+INDIRECT("'RUNSTATS_DWNLDVOL'!E16")+INDIRECT("'RUNSTATS_DWNLDVOL'!E25") + INDIRECT("'RUNSTATS_DWNLDVOL'!E35") + INDIRECT("'RUNSTATS_DWNLDVOL'!E45")</f>
        <v>3627869749.833003</v>
      </c>
    </row>
    <row r="11" spans="1:18" x14ac:dyDescent="0.2">
      <c r="A11" s="174" t="s">
        <v>220</v>
      </c>
      <c r="B11" s="233">
        <f ca="1">INDIRECT("'RUNSTATS_DWNLDVOL'!B29")+INDIRECT("'RUNSTATS_DWNLDVOL'!B39")</f>
        <v>0</v>
      </c>
      <c r="C11" s="234">
        <f ca="1">INDIRECT("'RUNSTATS_DWNLDVOL'!C29")+INDIRECT("'RUNSTATS_DWNLDVOL'!C39")</f>
        <v>0</v>
      </c>
      <c r="D11" s="234">
        <f ca="1">IFERROR(+C11/B11,0)</f>
        <v>0</v>
      </c>
      <c r="E11" s="234">
        <f ca="1">INDIRECT("'RUNSTATS_DWNLDVOL'!D29")+INDIRECT("'RUNSTATS_DWNLDVOL'!D39")</f>
        <v>0</v>
      </c>
      <c r="F11" s="234">
        <f ca="1">IFERROR(E11/B11,0)</f>
        <v>0</v>
      </c>
      <c r="G11" s="273">
        <f ca="1">IFERROR(F11/D11,0)</f>
        <v>0</v>
      </c>
      <c r="H11" s="235"/>
      <c r="R11" s="248">
        <f ca="1">INDIRECT("'RUNSTATS_DWNLDVOL'!E9")+INDIRECT("'RUNSTATS_DWNLDVOL'!E18")+INDIRECT("'RUNSTATS_DWNLDVOL'!E27")+INDIRECT("'RUNSTATS_DWNLDVOL'!E37")+INDIRECT("'RUNSTATS_DWNLDVOL'!E47")</f>
        <v>217703633.95860901</v>
      </c>
    </row>
    <row r="12" spans="1:18" x14ac:dyDescent="0.2">
      <c r="A12" s="232" t="s">
        <v>7</v>
      </c>
      <c r="B12" s="239">
        <f ca="1">SUM(B5:B11)</f>
        <v>3789</v>
      </c>
      <c r="C12" s="240">
        <f ca="1">SUM(C5:C11)</f>
        <v>57490353</v>
      </c>
      <c r="D12" s="240">
        <f t="shared" ref="D12" ca="1" si="4">+C12/B12</f>
        <v>15172.961995249407</v>
      </c>
      <c r="E12" s="240">
        <f ca="1">SUM(E5:E11)</f>
        <v>57335009.947089992</v>
      </c>
      <c r="F12" s="240">
        <f t="shared" ca="1" si="1"/>
        <v>15131.963564816573</v>
      </c>
      <c r="G12" s="255">
        <f t="shared" ca="1" si="2"/>
        <v>0.99729792835138786</v>
      </c>
      <c r="H12" s="241">
        <f ca="1">(((R12/(B12-1))^0.5)*100)/(C12/B12)</f>
        <v>33.386193462483384</v>
      </c>
      <c r="R12" s="250">
        <f ca="1">SUM(R5:R10)</f>
        <v>97204086151.115051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>
        <f ca="1">SUM(INDIRECT("'RUNSTATS_DWNLDVOL'!B2:B7"))</f>
        <v>151</v>
      </c>
      <c r="C16" s="234">
        <f ca="1">SUM(INDIRECT("'RUNSTATS_DWNLDVOL'!C2:C7"))</f>
        <v>3236506</v>
      </c>
      <c r="D16" s="234">
        <f t="shared" ref="D16:D22" ca="1" si="5">+C16/B16</f>
        <v>21433.814569536426</v>
      </c>
      <c r="E16" s="234">
        <f ca="1">SUM(INDIRECT("'RUNSTATS_DWNLDVOL'!D2:D7"))</f>
        <v>3211891.4741310002</v>
      </c>
      <c r="F16" s="234">
        <f t="shared" ref="F16:F22" ca="1" si="6">+E16/B16</f>
        <v>21270.80446444371</v>
      </c>
      <c r="G16" s="273">
        <f t="shared" ref="G16:G22" ca="1" si="7">+F16/D16</f>
        <v>0.99239472262093753</v>
      </c>
      <c r="H16" s="235">
        <f t="shared" ref="H16:H22" ca="1" si="8">(((R16/(B16-1))^0.5)*100)/(C16/B16)</f>
        <v>31.774265741570321</v>
      </c>
      <c r="R16" s="248">
        <f ca="1">SUM(INDIRECT("'RUNSTATS_DWNLDVOL'!E2:E7"))</f>
        <v>6957308228.0262375</v>
      </c>
    </row>
    <row r="17" spans="1:21" x14ac:dyDescent="0.2">
      <c r="A17" s="173" t="s">
        <v>121</v>
      </c>
      <c r="B17" s="236">
        <f ca="1">SUM(INDIRECT("'RUNSTATS_DWNLDVOL'!B11:B16"))</f>
        <v>354</v>
      </c>
      <c r="C17" s="237">
        <f ca="1">SUM(INDIRECT("'RUNSTATS_DWNLDVOL'!C11:C16"))</f>
        <v>10490600</v>
      </c>
      <c r="D17" s="237">
        <f t="shared" ca="1" si="5"/>
        <v>29634.463276836159</v>
      </c>
      <c r="E17" s="237">
        <f ca="1">SUM(INDIRECT("'RUNSTATS_DWNLDVOL'!D11:D16"))</f>
        <v>10960206.059178999</v>
      </c>
      <c r="F17" s="237">
        <f t="shared" ca="1" si="6"/>
        <v>30961.034065477397</v>
      </c>
      <c r="G17" s="274">
        <f t="shared" ca="1" si="7"/>
        <v>1.0447644614396696</v>
      </c>
      <c r="H17" s="238">
        <f t="shared" ca="1" si="8"/>
        <v>22.446737451064529</v>
      </c>
      <c r="R17" s="249">
        <f ca="1">SUM(INDIRECT("'RUNSTATS_DWNLDVOL'!E11:E16"))</f>
        <v>15619793606.221752</v>
      </c>
    </row>
    <row r="18" spans="1:21" x14ac:dyDescent="0.2">
      <c r="A18" s="174" t="s">
        <v>128</v>
      </c>
      <c r="B18" s="233">
        <f ca="1">SUM(INDIRECT("'RUNSTATS_DWNLDVOL'!B20:B25"))+INDIRECT("'RUNSTATS_DWNLDVOL'!B29")</f>
        <v>968</v>
      </c>
      <c r="C18" s="234">
        <f ca="1">SUM(INDIRECT("'RUNSTATS_DWNLDVOL'!C20:C25"))+INDIRECT("'RUNSTATS_DWNLDVOL'!C29")</f>
        <v>19499225</v>
      </c>
      <c r="D18" s="234">
        <f t="shared" ca="1" si="5"/>
        <v>20143.827479338845</v>
      </c>
      <c r="E18" s="234">
        <f ca="1">SUM(INDIRECT("'RUNSTATS_DWNLDVOL'!D20:D25"))+INDIRECT("'RUNSTATS_DWNLDVOL'!D29")</f>
        <v>19223090.136326</v>
      </c>
      <c r="F18" s="234">
        <f t="shared" ca="1" si="6"/>
        <v>19858.56419041942</v>
      </c>
      <c r="G18" s="273">
        <f t="shared" ca="1" si="7"/>
        <v>0.98583867493841404</v>
      </c>
      <c r="H18" s="235">
        <f t="shared" ca="1" si="8"/>
        <v>29.123936886077058</v>
      </c>
      <c r="R18" s="248">
        <f ca="1">SUM(INDIRECT("'RUNSTATS_DWNLDVOL'!E20:E25"))+INDIRECT("'RUNSTATS_DWNLDVOL'!E29")</f>
        <v>33282092487.258354</v>
      </c>
    </row>
    <row r="19" spans="1:21" x14ac:dyDescent="0.2">
      <c r="A19" s="173" t="s">
        <v>13</v>
      </c>
      <c r="B19" s="236">
        <f ca="1">SUM(B16:B18)</f>
        <v>1473</v>
      </c>
      <c r="C19" s="237">
        <f ca="1">SUM(C16:C18)</f>
        <v>33226331</v>
      </c>
      <c r="D19" s="237">
        <f ca="1">C19/B19</f>
        <v>22556.911744738627</v>
      </c>
      <c r="E19" s="237">
        <f ca="1">SUM(E16:E18)</f>
        <v>33395187.669636</v>
      </c>
      <c r="F19" s="237">
        <f t="shared" ca="1" si="6"/>
        <v>22671.546279454175</v>
      </c>
      <c r="G19" s="274">
        <f t="shared" ca="1" si="7"/>
        <v>1.0050820137088263</v>
      </c>
      <c r="H19" s="238">
        <f t="shared" ca="1" si="8"/>
        <v>27.309502483422442</v>
      </c>
      <c r="R19" s="249">
        <f ca="1">SUM(R16:R18)</f>
        <v>55859194321.506348</v>
      </c>
    </row>
    <row r="20" spans="1:21" x14ac:dyDescent="0.2">
      <c r="A20" s="174" t="s">
        <v>129</v>
      </c>
      <c r="B20" s="233">
        <f ca="1">SUM(INDIRECT("'RUNSTATS_DWNLDVOL'!B30:B35"))+INDIRECT("'RUNSTATS_DWNLDVOL'!B39")</f>
        <v>1249</v>
      </c>
      <c r="C20" s="234">
        <f ca="1">SUM(INDIRECT("'RUNSTATS_DWNLDVOL'!C30:C35"))+INDIRECT("'RUNSTATS_DWNLDVOL'!C39")</f>
        <v>17430322</v>
      </c>
      <c r="D20" s="234">
        <f t="shared" ca="1" si="5"/>
        <v>13955.42193755004</v>
      </c>
      <c r="E20" s="234">
        <f ca="1">SUM(INDIRECT("'RUNSTATS_DWNLDVOL'!D30:D35"))+INDIRECT("'RUNSTATS_DWNLDVOL'!D39")</f>
        <v>16811734.816705</v>
      </c>
      <c r="F20" s="234">
        <f t="shared" ca="1" si="6"/>
        <v>13460.155978146517</v>
      </c>
      <c r="G20" s="273">
        <f t="shared" ca="1" si="7"/>
        <v>0.96451085738433284</v>
      </c>
      <c r="H20" s="235">
        <f t="shared" ca="1" si="8"/>
        <v>36.152993217482724</v>
      </c>
      <c r="R20" s="248">
        <f ca="1">SUM(INDIRECT("'RUNSTATS_DWNLDVOL'!E30:E35"))+INDIRECT("'RUNSTATS_DWNLDVOL'!E39")</f>
        <v>31767939595.86739</v>
      </c>
    </row>
    <row r="21" spans="1:21" x14ac:dyDescent="0.2">
      <c r="A21" s="173" t="s">
        <v>130</v>
      </c>
      <c r="B21" s="236">
        <f ca="1">SUM(INDIRECT("'RUNSTATS_DWNLDVOL'!B40:B45"))</f>
        <v>1067</v>
      </c>
      <c r="C21" s="237">
        <f ca="1">SUM(INDIRECT("'RUNSTATS_DWNLDVOL'!C40:C45"))</f>
        <v>6833700</v>
      </c>
      <c r="D21" s="237">
        <f t="shared" ca="1" si="5"/>
        <v>6404.5923149015935</v>
      </c>
      <c r="E21" s="237">
        <f ca="1">SUM(INDIRECT("'RUNSTATS_DWNLDVOL'!D40:D45"))</f>
        <v>7128087.4607490003</v>
      </c>
      <c r="F21" s="237">
        <f t="shared" ca="1" si="6"/>
        <v>6680.4943399709473</v>
      </c>
      <c r="G21" s="274">
        <f t="shared" ca="1" si="7"/>
        <v>1.0430787802726196</v>
      </c>
      <c r="H21" s="238">
        <f t="shared" ca="1" si="8"/>
        <v>46.799753804653101</v>
      </c>
      <c r="R21" s="249">
        <f ca="1">SUM(INDIRECT("'RUNSTATS_DWNLDVOL'!E40:E45"))</f>
        <v>9576952233.7413101</v>
      </c>
    </row>
    <row r="22" spans="1:21" x14ac:dyDescent="0.2">
      <c r="A22" s="251" t="s">
        <v>7</v>
      </c>
      <c r="B22" s="252">
        <f ca="1">+B19+B20+B21</f>
        <v>3789</v>
      </c>
      <c r="C22" s="253">
        <f ca="1">+C19+C20+C21</f>
        <v>57490353</v>
      </c>
      <c r="D22" s="253">
        <f t="shared" ca="1" si="5"/>
        <v>15172.961995249407</v>
      </c>
      <c r="E22" s="253">
        <f ca="1">+E19+E20+E21</f>
        <v>57335009.94709</v>
      </c>
      <c r="F22" s="253">
        <f t="shared" ca="1" si="6"/>
        <v>15131.963564816575</v>
      </c>
      <c r="G22" s="277">
        <f t="shared" ca="1" si="7"/>
        <v>0.99729792835138797</v>
      </c>
      <c r="H22" s="254">
        <f t="shared" ca="1" si="8"/>
        <v>33.386193462483384</v>
      </c>
      <c r="R22" s="280">
        <f ca="1">+R19+R20+R21</f>
        <v>97204086151.115051</v>
      </c>
    </row>
    <row r="24" spans="1:21" ht="13.5" thickBot="1" x14ac:dyDescent="0.25"/>
    <row r="25" spans="1:21" ht="13.5" thickBot="1" x14ac:dyDescent="0.25">
      <c r="A25" s="523" t="s">
        <v>8</v>
      </c>
      <c r="B25" s="526" t="s">
        <v>9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8"/>
    </row>
    <row r="26" spans="1:21" x14ac:dyDescent="0.2">
      <c r="A26" s="524"/>
      <c r="B26" s="272"/>
      <c r="C26" s="529" t="s">
        <v>10</v>
      </c>
      <c r="D26" s="521"/>
      <c r="E26" s="521"/>
      <c r="F26" s="522"/>
      <c r="G26" s="521" t="s">
        <v>12</v>
      </c>
      <c r="H26" s="521"/>
      <c r="I26" s="521"/>
      <c r="J26" s="521"/>
      <c r="K26" s="522"/>
      <c r="L26" s="521" t="s">
        <v>11</v>
      </c>
      <c r="M26" s="521"/>
      <c r="N26" s="521"/>
      <c r="O26" s="521"/>
      <c r="P26" s="522"/>
    </row>
    <row r="27" spans="1:21" ht="13.5" thickBot="1" x14ac:dyDescent="0.25">
      <c r="A27" s="525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>
        <f ca="1">INDIRECT("'RUNSTATS_DWNLDVOL'!B2")+INDIRECT("'RUNSTATS_DWNLDVOL'!B11")+INDIRECT("'RUNSTATS_DWNLDVOL'!B20")</f>
        <v>127</v>
      </c>
      <c r="C28" s="265">
        <f ca="1">INDIRECT("'RUNSTATS_DWNLDVOL'!C2")+INDIRECT("'RUNSTATS_DWNLDVOL'!C11")+INDIRECT("'RUNSTATS_DWNLDVOL'!C20")</f>
        <v>8206600</v>
      </c>
      <c r="D28" s="265">
        <f ca="1">INDIRECT("'RUNSTATS_DWNLDVOL'!D2")+INDIRECT("'RUNSTATS_DWNLDVOL'!D11")+INDIRECT("'RUNSTATS_DWNLDVOL'!D20")</f>
        <v>8583496.1864129994</v>
      </c>
      <c r="E28" s="278">
        <f t="shared" ref="E28:E36" ca="1" si="9">D28/C28</f>
        <v>1.0459259847455706</v>
      </c>
      <c r="F28" s="266">
        <f t="shared" ref="F28:F33" ca="1" si="10">(((R28/(B28-1))^0.5)*100)/(C28/B28)</f>
        <v>12.831592287496328</v>
      </c>
      <c r="G28" s="264">
        <f ca="1">INDIRECT("'RUNSTATS_DWNLDVOL'!B30")</f>
        <v>100</v>
      </c>
      <c r="H28" s="265">
        <f ca="1">INDIRECT("'RUNSTATS_DWNLDVOL'!C30")</f>
        <v>4375003</v>
      </c>
      <c r="I28" s="265">
        <f ca="1">INDIRECT("'RUNSTATS_DWNLDVOL'!D30")</f>
        <v>4384146.5543449996</v>
      </c>
      <c r="J28" s="278">
        <f t="shared" ref="J28:J35" ca="1" si="11">I28/H28</f>
        <v>1.002089953845746</v>
      </c>
      <c r="K28" s="266">
        <f t="shared" ref="K28:K33" ca="1" si="12">(((S28/(G28-1))^0.5)*100)/(H28/G28)</f>
        <v>20.154125579866417</v>
      </c>
      <c r="L28" s="264">
        <f ca="1">INDIRECT("'RUNSTATS_DWNLDVOL'!B40")</f>
        <v>40</v>
      </c>
      <c r="M28" s="265">
        <f ca="1">INDIRECT("'RUNSTATS_DWNLDVOL'!C40")</f>
        <v>1270800</v>
      </c>
      <c r="N28" s="265">
        <f ca="1">INDIRECT("'RUNSTATS_DWNLDVOL'!D40")</f>
        <v>1174089.666407</v>
      </c>
      <c r="O28" s="278">
        <f t="shared" ref="O28:O35" ca="1" si="13">N28/M28</f>
        <v>0.92389806925322637</v>
      </c>
      <c r="P28" s="266">
        <f t="shared" ref="P28:P33" ca="1" si="14">(((T28/(L28-1))^0.5)*100)/(M28/L28)</f>
        <v>14.668777803614448</v>
      </c>
      <c r="R28" s="248">
        <f ca="1">INDIRECT("'RUNSTATS_DWNLDVOL'!E2")+INDIRECT("'RUNSTATS_DWNLDVOL'!E11")+INDIRECT("'RUNSTATS_DWNLDVOL'!E20")</f>
        <v>8662649418.2089996</v>
      </c>
      <c r="S28" s="248">
        <f ca="1">INDIRECT("'RUNSTATS_DWNLDVOL'!E30")</f>
        <v>7696970561.8487997</v>
      </c>
      <c r="T28" s="248">
        <f ca="1">INDIRECT("'RUNSTATS_DWNLDVOL'!E40")</f>
        <v>847006799.87759101</v>
      </c>
      <c r="U28" s="248">
        <f t="shared" ref="U28:U33" ca="1" si="15">SUM(R28:T28)</f>
        <v>17206626779.93539</v>
      </c>
    </row>
    <row r="29" spans="1:21" x14ac:dyDescent="0.2">
      <c r="A29" s="257" t="s">
        <v>123</v>
      </c>
      <c r="B29" s="267">
        <f ca="1">INDIRECT("'RUNSTATS_DWNLDVOL'!B3")+INDIRECT("'RUNSTATS_DWNLDVOL'!B12")+INDIRECT("'RUNSTATS_DWNLDVOL'!B21")</f>
        <v>15</v>
      </c>
      <c r="C29" s="237">
        <f ca="1">INDIRECT("'RUNSTATS_DWNLDVOL'!C3")+INDIRECT("'RUNSTATS_DWNLDVOL'!C12")+INDIRECT("'RUNSTATS_DWNLDVOL'!C21")</f>
        <v>308000</v>
      </c>
      <c r="D29" s="237">
        <f ca="1">INDIRECT("'RUNSTATS_DWNLDVOL'!D3")+INDIRECT("'RUNSTATS_DWNLDVOL'!D12")+INDIRECT("'RUNSTATS_DWNLDVOL'!D21")</f>
        <v>368279.72211199999</v>
      </c>
      <c r="E29" s="274">
        <f t="shared" ca="1" si="9"/>
        <v>1.1957133834805194</v>
      </c>
      <c r="F29" s="268">
        <f t="shared" ca="1" si="10"/>
        <v>35.640576605928402</v>
      </c>
      <c r="G29" s="267">
        <f ca="1">INDIRECT("'RUNSTATS_DWNLDVOL'!B31")</f>
        <v>3</v>
      </c>
      <c r="H29" s="237">
        <f ca="1">INDIRECT("'RUNSTATS_DWNLDVOL'!C31")</f>
        <v>56800</v>
      </c>
      <c r="I29" s="237">
        <f ca="1">INDIRECT("'RUNSTATS_DWNLDVOL'!D31")</f>
        <v>51636.570729999999</v>
      </c>
      <c r="J29" s="274">
        <f t="shared" ca="1" si="11"/>
        <v>0.90909455510563375</v>
      </c>
      <c r="K29" s="268">
        <f t="shared" ca="1" si="12"/>
        <v>15.029594678822976</v>
      </c>
      <c r="L29" s="267">
        <f ca="1">INDIRECT("'RUNSTATS_DWNLDVOL'!B41")</f>
        <v>6</v>
      </c>
      <c r="M29" s="237">
        <f ca="1">INDIRECT("'RUNSTATS_DWNLDVOL'!C41")</f>
        <v>127000</v>
      </c>
      <c r="N29" s="237">
        <f ca="1">INDIRECT("'RUNSTATS_DWNLDVOL'!D41")</f>
        <v>105705.600571</v>
      </c>
      <c r="O29" s="274">
        <f t="shared" ca="1" si="13"/>
        <v>0.83232756355118109</v>
      </c>
      <c r="P29" s="268">
        <f t="shared" ca="1" si="14"/>
        <v>19.172165721056487</v>
      </c>
      <c r="R29" s="249">
        <f ca="1">INDIRECT("'RUNSTATS_DWNLDVOL'!E3")+INDIRECT("'RUNSTATS_DWNLDVOL'!E12")+INDIRECT("'RUNSTATS_DWNLDVOL'!E21")</f>
        <v>749784388.77054596</v>
      </c>
      <c r="S29" s="249">
        <f ca="1">INDIRECT("'RUNSTATS_DWNLDVOL'!E31")</f>
        <v>16194915.817430999</v>
      </c>
      <c r="T29" s="249">
        <f ca="1">INDIRECT("'RUNSTATS_DWNLDVOL'!E41")</f>
        <v>82341219.375397995</v>
      </c>
      <c r="U29" s="249">
        <f t="shared" ca="1" si="15"/>
        <v>848320523.96337497</v>
      </c>
    </row>
    <row r="30" spans="1:21" x14ac:dyDescent="0.2">
      <c r="A30" s="258" t="s">
        <v>124</v>
      </c>
      <c r="B30" s="269">
        <f ca="1">INDIRECT("'RUNSTATS_DWNLDVOL'!B4")+INDIRECT("'RUNSTATS_DWNLDVOL'!B13")+INDIRECT("'RUNSTATS_DWNLDVOL'!B22")</f>
        <v>25</v>
      </c>
      <c r="C30" s="234">
        <f ca="1">INDIRECT("'RUNSTATS_DWNLDVOL'!C4")+INDIRECT("'RUNSTATS_DWNLDVOL'!C13")+INDIRECT("'RUNSTATS_DWNLDVOL'!C22")</f>
        <v>999300</v>
      </c>
      <c r="D30" s="234">
        <f ca="1">INDIRECT("'RUNSTATS_DWNLDVOL'!D4")+INDIRECT("'RUNSTATS_DWNLDVOL'!D13")+INDIRECT("'RUNSTATS_DWNLDVOL'!D22")</f>
        <v>1079165.8671289999</v>
      </c>
      <c r="E30" s="273">
        <f t="shared" ca="1" si="9"/>
        <v>1.0799218123976784</v>
      </c>
      <c r="F30" s="270">
        <f t="shared" ca="1" si="10"/>
        <v>30.428058378366341</v>
      </c>
      <c r="G30" s="269">
        <f ca="1">INDIRECT("'RUNSTATS_DWNLDVOL'!B32")</f>
        <v>18</v>
      </c>
      <c r="H30" s="234">
        <f ca="1">INDIRECT("'RUNSTATS_DWNLDVOL'!C32")</f>
        <v>709000</v>
      </c>
      <c r="I30" s="234">
        <f ca="1">INDIRECT("'RUNSTATS_DWNLDVOL'!D32")</f>
        <v>579727.86009700003</v>
      </c>
      <c r="J30" s="273">
        <f t="shared" ca="1" si="11"/>
        <v>0.8176697603624824</v>
      </c>
      <c r="K30" s="270">
        <f t="shared" ca="1" si="12"/>
        <v>37.836144951927949</v>
      </c>
      <c r="L30" s="269">
        <f ca="1">INDIRECT("'RUNSTATS_DWNLDVOL'!B42")</f>
        <v>15</v>
      </c>
      <c r="M30" s="234">
        <f ca="1">INDIRECT("'RUNSTATS_DWNLDVOL'!C42")</f>
        <v>400100</v>
      </c>
      <c r="N30" s="234">
        <f ca="1">INDIRECT("'RUNSTATS_DWNLDVOL'!D42")</f>
        <v>362510.58940499998</v>
      </c>
      <c r="O30" s="273">
        <f t="shared" ca="1" si="13"/>
        <v>0.90604996102224433</v>
      </c>
      <c r="P30" s="270">
        <f t="shared" ca="1" si="14"/>
        <v>29.019455274838627</v>
      </c>
      <c r="R30" s="248">
        <f ca="1">INDIRECT("'RUNSTATS_DWNLDVOL'!E4")+INDIRECT("'RUNSTATS_DWNLDVOL'!E13")+INDIRECT("'RUNSTATS_DWNLDVOL'!E22")</f>
        <v>3550352551.3751922</v>
      </c>
      <c r="S30" s="248">
        <f ca="1">INDIRECT("'RUNSTATS_DWNLDVOL'!E32")</f>
        <v>3775810090.4429402</v>
      </c>
      <c r="T30" s="248">
        <f ca="1">INDIRECT("'RUNSTATS_DWNLDVOL'!E42")</f>
        <v>838805235.24486101</v>
      </c>
      <c r="U30" s="248">
        <f t="shared" ca="1" si="15"/>
        <v>8164967877.062993</v>
      </c>
    </row>
    <row r="31" spans="1:21" x14ac:dyDescent="0.2">
      <c r="A31" s="257" t="s">
        <v>125</v>
      </c>
      <c r="B31" s="267">
        <f ca="1">INDIRECT("'RUNSTATS_DWNLDVOL'!B5")+INDIRECT("'RUNSTATS_DWNLDVOL'!B14")+INDIRECT("'RUNSTATS_DWNLDVOL'!B23")</f>
        <v>874</v>
      </c>
      <c r="C31" s="237">
        <f ca="1">INDIRECT("'RUNSTATS_DWNLDVOL'!C5")+INDIRECT("'RUNSTATS_DWNLDVOL'!C14")+INDIRECT("'RUNSTATS_DWNLDVOL'!C23")</f>
        <v>19596480</v>
      </c>
      <c r="D31" s="237">
        <f ca="1">INDIRECT("'RUNSTATS_DWNLDVOL'!D5")+INDIRECT("'RUNSTATS_DWNLDVOL'!D14")+INDIRECT("'RUNSTATS_DWNLDVOL'!D23")</f>
        <v>19124649.056106001</v>
      </c>
      <c r="E31" s="274">
        <f t="shared" ca="1" si="9"/>
        <v>0.97592266856629362</v>
      </c>
      <c r="F31" s="268">
        <f t="shared" ca="1" si="10"/>
        <v>28.185935688237322</v>
      </c>
      <c r="G31" s="267">
        <f ca="1">INDIRECT("'RUNSTATS_DWNLDVOL'!B33")</f>
        <v>598</v>
      </c>
      <c r="H31" s="237">
        <f ca="1">INDIRECT("'RUNSTATS_DWNLDVOL'!C33")</f>
        <v>8809600</v>
      </c>
      <c r="I31" s="237">
        <f ca="1">INDIRECT("'RUNSTATS_DWNLDVOL'!D33")</f>
        <v>8118817.8965619998</v>
      </c>
      <c r="J31" s="274">
        <f t="shared" ca="1" si="11"/>
        <v>0.92158757452801487</v>
      </c>
      <c r="K31" s="268">
        <f t="shared" ca="1" si="12"/>
        <v>33.775491816180811</v>
      </c>
      <c r="L31" s="267">
        <f ca="1">INDIRECT("'RUNSTATS_DWNLDVOL'!B43")</f>
        <v>409</v>
      </c>
      <c r="M31" s="237">
        <f ca="1">INDIRECT("'RUNSTATS_DWNLDVOL'!C43")</f>
        <v>3535100</v>
      </c>
      <c r="N31" s="237">
        <f ca="1">INDIRECT("'RUNSTATS_DWNLDVOL'!D43")</f>
        <v>3513618.5001949999</v>
      </c>
      <c r="O31" s="274">
        <f t="shared" ca="1" si="13"/>
        <v>0.99392336855958807</v>
      </c>
      <c r="P31" s="268">
        <f t="shared" ca="1" si="14"/>
        <v>41.930343486820469</v>
      </c>
      <c r="R31" s="249">
        <f ca="1">INDIRECT("'RUNSTATS_DWNLDVOL'!E5")+INDIRECT("'RUNSTATS_DWNLDVOL'!E14")+INDIRECT("'RUNSTATS_DWNLDVOL'!E23")</f>
        <v>34866827167.513077</v>
      </c>
      <c r="S31" s="249">
        <f ca="1">INDIRECT("'RUNSTATS_DWNLDVOL'!E33")</f>
        <v>14780451676.0149</v>
      </c>
      <c r="T31" s="249">
        <f ca="1">INDIRECT("'RUNSTATS_DWNLDVOL'!E43")</f>
        <v>5358877065.4934301</v>
      </c>
      <c r="U31" s="249">
        <f t="shared" ca="1" si="15"/>
        <v>55006155909.021408</v>
      </c>
    </row>
    <row r="32" spans="1:21" x14ac:dyDescent="0.2">
      <c r="A32" s="258" t="s">
        <v>126</v>
      </c>
      <c r="B32" s="269">
        <f ca="1">INDIRECT("'RUNSTATS_DWNLDVOL'!B6")+INDIRECT("'RUNSTATS_DWNLDVOL'!B15")+INDIRECT("'RUNSTATS_DWNLDVOL'!B24")</f>
        <v>324</v>
      </c>
      <c r="C32" s="234">
        <f ca="1">INDIRECT("'RUNSTATS_DWNLDVOL'!C6")+INDIRECT("'RUNSTATS_DWNLDVOL'!C15")+INDIRECT("'RUNSTATS_DWNLDVOL'!C24")</f>
        <v>3524651</v>
      </c>
      <c r="D32" s="234">
        <f ca="1">INDIRECT("'RUNSTATS_DWNLDVOL'!D6")+INDIRECT("'RUNSTATS_DWNLDVOL'!D15")+INDIRECT("'RUNSTATS_DWNLDVOL'!D24")</f>
        <v>3611513.439123</v>
      </c>
      <c r="E32" s="273">
        <f t="shared" ca="1" si="9"/>
        <v>1.0246442666587416</v>
      </c>
      <c r="F32" s="270">
        <f t="shared" ca="1" si="10"/>
        <v>41.931835985765929</v>
      </c>
      <c r="G32" s="269">
        <f ca="1">INDIRECT("'RUNSTATS_DWNLDVOL'!B34")</f>
        <v>380</v>
      </c>
      <c r="H32" s="234">
        <f ca="1">INDIRECT("'RUNSTATS_DWNLDVOL'!C34")</f>
        <v>2780719</v>
      </c>
      <c r="I32" s="234">
        <f ca="1">INDIRECT("'RUNSTATS_DWNLDVOL'!D34")</f>
        <v>2945661.2029360002</v>
      </c>
      <c r="J32" s="273">
        <f t="shared" ca="1" si="11"/>
        <v>1.0593163864942845</v>
      </c>
      <c r="K32" s="270">
        <f t="shared" ca="1" si="12"/>
        <v>46.239548594622924</v>
      </c>
      <c r="L32" s="269">
        <f ca="1">INDIRECT("'RUNSTATS_DWNLDVOL'!B44")</f>
        <v>321</v>
      </c>
      <c r="M32" s="234">
        <f ca="1">INDIRECT("'RUNSTATS_DWNLDVOL'!C44")</f>
        <v>904400</v>
      </c>
      <c r="N32" s="234">
        <f ca="1">INDIRECT("'RUNSTATS_DWNLDVOL'!D44")</f>
        <v>1111465.511931</v>
      </c>
      <c r="O32" s="273">
        <f t="shared" ca="1" si="13"/>
        <v>1.2289534629931447</v>
      </c>
      <c r="P32" s="270">
        <f t="shared" ca="1" si="14"/>
        <v>71.261096457969344</v>
      </c>
      <c r="R32" s="248">
        <f ca="1">INDIRECT("'RUNSTATS_DWNLDVOL'!E6")+INDIRECT("'RUNSTATS_DWNLDVOL'!E15")+INDIRECT("'RUNSTATS_DWNLDVOL'!E24")</f>
        <v>6720978415.5114021</v>
      </c>
      <c r="S32" s="248">
        <f ca="1">INDIRECT("'RUNSTATS_DWNLDVOL'!E34")</f>
        <v>4339237257.4647102</v>
      </c>
      <c r="T32" s="248">
        <f ca="1">INDIRECT("'RUNSTATS_DWNLDVOL'!E44")</f>
        <v>1289929638.3227601</v>
      </c>
      <c r="U32" s="248">
        <f t="shared" ca="1" si="15"/>
        <v>12350145311.298872</v>
      </c>
    </row>
    <row r="33" spans="1:21" x14ac:dyDescent="0.2">
      <c r="A33" s="257" t="s">
        <v>127</v>
      </c>
      <c r="B33" s="267">
        <f ca="1">INDIRECT("'RUNSTATS_DWNLDVOL'!B7")+INDIRECT("'RUNSTATS_DWNLDVOL'!B16")+INDIRECT("'RUNSTATS_DWNLDVOL'!B25")</f>
        <v>108</v>
      </c>
      <c r="C33" s="237">
        <f ca="1">INDIRECT("'RUNSTATS_DWNLDVOL'!C7")+INDIRECT("'RUNSTATS_DWNLDVOL'!C16")+INDIRECT("'RUNSTATS_DWNLDVOL'!C25")</f>
        <v>591300</v>
      </c>
      <c r="D33" s="237">
        <f ca="1">INDIRECT("'RUNSTATS_DWNLDVOL'!D7")+INDIRECT("'RUNSTATS_DWNLDVOL'!D16")+INDIRECT("'RUNSTATS_DWNLDVOL'!D25")</f>
        <v>628083.39875299996</v>
      </c>
      <c r="E33" s="274">
        <f t="shared" ca="1" si="9"/>
        <v>1.0622076758887198</v>
      </c>
      <c r="F33" s="268">
        <f t="shared" ca="1" si="10"/>
        <v>63.874548096516811</v>
      </c>
      <c r="G33" s="267">
        <f ca="1">INDIRECT("'RUNSTATS_DWNLDVOL'!B35")</f>
        <v>150</v>
      </c>
      <c r="H33" s="237">
        <f ca="1">INDIRECT("'RUNSTATS_DWNLDVOL'!C35")</f>
        <v>699200</v>
      </c>
      <c r="I33" s="237">
        <f ca="1">INDIRECT("'RUNSTATS_DWNLDVOL'!D35")</f>
        <v>731744.73203499999</v>
      </c>
      <c r="J33" s="274">
        <f t="shared" ca="1" si="11"/>
        <v>1.0465456693864417</v>
      </c>
      <c r="K33" s="268">
        <f t="shared" ca="1" si="12"/>
        <v>59.839775846964251</v>
      </c>
      <c r="L33" s="267">
        <f ca="1">INDIRECT("'RUNSTATS_DWNLDVOL'!B45")</f>
        <v>276</v>
      </c>
      <c r="M33" s="237">
        <f ca="1">INDIRECT("'RUNSTATS_DWNLDVOL'!C45")</f>
        <v>596300</v>
      </c>
      <c r="N33" s="237">
        <f ca="1">INDIRECT("'RUNSTATS_DWNLDVOL'!D45")</f>
        <v>860697.59224000003</v>
      </c>
      <c r="O33" s="274">
        <f t="shared" ca="1" si="13"/>
        <v>1.4433969348314608</v>
      </c>
      <c r="P33" s="268">
        <f t="shared" ca="1" si="14"/>
        <v>95.061677637385117</v>
      </c>
      <c r="R33" s="249">
        <f ca="1">INDIRECT("'RUNSTATS_DWNLDVOL'!E7")+INDIRECT("'RUNSTATS_DWNLDVOL'!E16")+INDIRECT("'RUNSTATS_DWNLDVOL'!E25")</f>
        <v>1308602380.1271229</v>
      </c>
      <c r="S33" s="249">
        <f ca="1">INDIRECT("'RUNSTATS_DWNLDVOL'!E35")</f>
        <v>1159275094.27861</v>
      </c>
      <c r="T33" s="249">
        <f ca="1">INDIRECT("'RUNSTATS_DWNLDVOL'!E45")</f>
        <v>1159992275.4272699</v>
      </c>
      <c r="U33" s="249">
        <f t="shared" ca="1" si="15"/>
        <v>3627869749.833003</v>
      </c>
    </row>
    <row r="34" spans="1:21" ht="13.5" thickBot="1" x14ac:dyDescent="0.25">
      <c r="A34" s="258" t="s">
        <v>220</v>
      </c>
      <c r="B34" s="269">
        <f ca="1">INDIRECT("'RUNSTATS_DWNLDVOL'!B29")</f>
        <v>0</v>
      </c>
      <c r="C34" s="234">
        <f ca="1">INDIRECT("'RUNSTATS_DWNLDVOL'!C29")</f>
        <v>0</v>
      </c>
      <c r="D34" s="234">
        <f ca="1">INDIRECT("'RUNSTATS_DWNLDVOL'!D29")</f>
        <v>0</v>
      </c>
      <c r="E34" s="273">
        <f ca="1">IFERROR(D34/C34,0)</f>
        <v>0</v>
      </c>
      <c r="F34" s="270"/>
      <c r="G34" s="269">
        <f ca="1">INDIRECT("'RUNSTATS_DWNLDVOL'!B39")</f>
        <v>0</v>
      </c>
      <c r="H34" s="234">
        <f ca="1">INDIRECT("'RUNSTATS_DWNLDVOL'!C39")</f>
        <v>0</v>
      </c>
      <c r="I34" s="234">
        <f ca="1">INDIRECT("'RUNSTATS_DWNLDVOL'!D39")</f>
        <v>0</v>
      </c>
      <c r="J34" s="273">
        <f ca="1">IFERROR(I34/H34,0)</f>
        <v>0</v>
      </c>
      <c r="K34" s="270"/>
      <c r="L34" s="269">
        <f ca="1">INDIRECT("'RUNSTATS_DWNLDVOL'!B49")</f>
        <v>0</v>
      </c>
      <c r="M34" s="234">
        <f ca="1">INDIRECT("'RUNSTATS_DWNLDVOL'!C49")</f>
        <v>0</v>
      </c>
      <c r="N34" s="234">
        <f ca="1">INDIRECT("'RUNSTATS_DWNLDVOL'!D49")</f>
        <v>0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>
        <f ca="1">SUM(B28:B34)</f>
        <v>1473</v>
      </c>
      <c r="C35" s="260">
        <f ca="1">SUM(C28:C34)</f>
        <v>33226331</v>
      </c>
      <c r="D35" s="260">
        <f ca="1">SUM(D28:D34)</f>
        <v>33395187.669636</v>
      </c>
      <c r="E35" s="279">
        <f t="shared" ca="1" si="9"/>
        <v>1.0050820137088263</v>
      </c>
      <c r="F35" s="261">
        <f ca="1">(((R35/(B35-1))^0.5)*100)/(C35/B35)</f>
        <v>27.309502483422438</v>
      </c>
      <c r="G35" s="271">
        <f ca="1">SUM(G28:G34)</f>
        <v>1249</v>
      </c>
      <c r="H35" s="260">
        <f ca="1">SUM(H28:H34)</f>
        <v>17430322</v>
      </c>
      <c r="I35" s="260">
        <f ca="1">SUM(I28:I34)</f>
        <v>16811734.816705</v>
      </c>
      <c r="J35" s="279">
        <f t="shared" ca="1" si="11"/>
        <v>0.96451085738433284</v>
      </c>
      <c r="K35" s="261">
        <f ca="1">(((S35/(G35-1))^0.5)*100)/(H35/G35)</f>
        <v>36.152993217482724</v>
      </c>
      <c r="L35" s="271">
        <f ca="1">SUM(L28:L34)</f>
        <v>1067</v>
      </c>
      <c r="M35" s="260">
        <f ca="1">SUM(M28:M34)</f>
        <v>6833700</v>
      </c>
      <c r="N35" s="260">
        <f ca="1">SUM(N28:N34)</f>
        <v>7128087.4607490003</v>
      </c>
      <c r="O35" s="279">
        <f t="shared" ca="1" si="13"/>
        <v>1.0430787802726196</v>
      </c>
      <c r="P35" s="261">
        <f ca="1">(((T35/(L35-1))^0.5)*100)/(M35/L35)</f>
        <v>46.799753804653101</v>
      </c>
      <c r="R35" s="250">
        <f ca="1">SUM(R28:R33)</f>
        <v>55859194321.506332</v>
      </c>
      <c r="S35" s="250">
        <f ca="1">SUM(S28:S33)</f>
        <v>31767939595.86739</v>
      </c>
      <c r="T35" s="250">
        <f ca="1">SUM(T28:T33)</f>
        <v>9576952233.7413101</v>
      </c>
      <c r="U35" s="250">
        <f ca="1">SUM(R35:T35)</f>
        <v>97204086151.115021</v>
      </c>
    </row>
    <row r="36" spans="1:21" ht="13.5" thickBot="1" x14ac:dyDescent="0.25">
      <c r="A36" s="287" t="s">
        <v>131</v>
      </c>
      <c r="B36" s="288">
        <f ca="1">+B35+G35+L35</f>
        <v>3789</v>
      </c>
      <c r="C36" s="289">
        <f ca="1">+C35+H35+M35</f>
        <v>57490353</v>
      </c>
      <c r="D36" s="289">
        <f ca="1">+D35+I35+N35</f>
        <v>57335009.94709</v>
      </c>
      <c r="E36" s="290">
        <f t="shared" ca="1" si="9"/>
        <v>0.99729792835138797</v>
      </c>
      <c r="F36" s="291"/>
      <c r="G36" s="220"/>
      <c r="R36" s="280">
        <f ca="1">R35+S35+T35</f>
        <v>97204086151.115021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>
        <f t="shared" ref="B42:C48" ca="1" si="16">+B65+G65+L65</f>
        <v>141</v>
      </c>
      <c r="C42" s="265">
        <f t="shared" ca="1" si="16"/>
        <v>8869800</v>
      </c>
      <c r="D42" s="265">
        <f t="shared" ref="D42:D49" ca="1" si="17">+C42/B42</f>
        <v>62906.382978723406</v>
      </c>
      <c r="E42" s="265">
        <f t="shared" ref="E42:E47" ca="1" si="18">+D65+I65+N65</f>
        <v>9432655.1820880007</v>
      </c>
      <c r="F42" s="265">
        <f t="shared" ref="F42:F49" ca="1" si="19">+E42/B42</f>
        <v>66898.263702751778</v>
      </c>
      <c r="G42" s="278">
        <f t="shared" ref="G42:G49" ca="1" si="20">+F42/D42</f>
        <v>1.0634574829294912</v>
      </c>
      <c r="H42" s="266">
        <f t="shared" ref="H42:H49" ca="1" si="21">(((R42/(B42-1))^0.5)*100)/(C42/B42)</f>
        <v>13.579917679744042</v>
      </c>
      <c r="R42" s="248">
        <f t="shared" ref="R42:R47" ca="1" si="22">+R65+S65+T65</f>
        <v>10216725841.015875</v>
      </c>
    </row>
    <row r="43" spans="1:21" x14ac:dyDescent="0.2">
      <c r="A43" s="257" t="s">
        <v>123</v>
      </c>
      <c r="B43" s="267">
        <f t="shared" ca="1" si="16"/>
        <v>13</v>
      </c>
      <c r="C43" s="237">
        <f t="shared" ca="1" si="16"/>
        <v>248500</v>
      </c>
      <c r="D43" s="237">
        <f t="shared" ca="1" si="17"/>
        <v>19115.384615384617</v>
      </c>
      <c r="E43" s="237">
        <f t="shared" ca="1" si="18"/>
        <v>286558.36776199995</v>
      </c>
      <c r="F43" s="237">
        <f t="shared" ca="1" si="19"/>
        <v>22042.951366307687</v>
      </c>
      <c r="G43" s="274">
        <f t="shared" ca="1" si="20"/>
        <v>1.1531523853601606</v>
      </c>
      <c r="H43" s="268">
        <f t="shared" ca="1" si="21"/>
        <v>37.64724847144646</v>
      </c>
      <c r="R43" s="249">
        <f t="shared" ca="1" si="22"/>
        <v>621460898.08251798</v>
      </c>
    </row>
    <row r="44" spans="1:21" x14ac:dyDescent="0.2">
      <c r="A44" s="258" t="s">
        <v>124</v>
      </c>
      <c r="B44" s="269">
        <f t="shared" ca="1" si="16"/>
        <v>27</v>
      </c>
      <c r="C44" s="234">
        <f t="shared" ca="1" si="16"/>
        <v>1014900</v>
      </c>
      <c r="D44" s="234">
        <f t="shared" ca="1" si="17"/>
        <v>37588.888888888891</v>
      </c>
      <c r="E44" s="234">
        <f t="shared" ca="1" si="18"/>
        <v>1185090.4723080001</v>
      </c>
      <c r="F44" s="234">
        <f t="shared" ca="1" si="19"/>
        <v>43892.239715111114</v>
      </c>
      <c r="G44" s="273">
        <f t="shared" ca="1" si="20"/>
        <v>1.1676918635412357</v>
      </c>
      <c r="H44" s="270">
        <f t="shared" ca="1" si="21"/>
        <v>23.426328776387244</v>
      </c>
      <c r="R44" s="248">
        <f t="shared" ca="1" si="22"/>
        <v>2016047651.1646521</v>
      </c>
    </row>
    <row r="45" spans="1:21" x14ac:dyDescent="0.2">
      <c r="A45" s="257" t="s">
        <v>125</v>
      </c>
      <c r="B45" s="267">
        <f t="shared" ca="1" si="16"/>
        <v>730</v>
      </c>
      <c r="C45" s="237">
        <f t="shared" ca="1" si="16"/>
        <v>17280280</v>
      </c>
      <c r="D45" s="237">
        <f t="shared" ca="1" si="17"/>
        <v>23671.616438356163</v>
      </c>
      <c r="E45" s="237">
        <f t="shared" ca="1" si="18"/>
        <v>17428189.579905998</v>
      </c>
      <c r="F45" s="237">
        <f t="shared" ca="1" si="19"/>
        <v>23874.232301241093</v>
      </c>
      <c r="G45" s="274">
        <f t="shared" ca="1" si="20"/>
        <v>1.0085594434758001</v>
      </c>
      <c r="H45" s="268">
        <f t="shared" ca="1" si="21"/>
        <v>27.025627091937174</v>
      </c>
      <c r="R45" s="249">
        <f t="shared" ca="1" si="22"/>
        <v>29835609787.34119</v>
      </c>
    </row>
    <row r="46" spans="1:21" x14ac:dyDescent="0.2">
      <c r="A46" s="258" t="s">
        <v>126</v>
      </c>
      <c r="B46" s="269">
        <f t="shared" ca="1" si="16"/>
        <v>260</v>
      </c>
      <c r="C46" s="234">
        <f t="shared" ca="1" si="16"/>
        <v>2792270</v>
      </c>
      <c r="D46" s="234">
        <f t="shared" ca="1" si="17"/>
        <v>10739.5</v>
      </c>
      <c r="E46" s="234">
        <f t="shared" ca="1" si="18"/>
        <v>3182100.5474000005</v>
      </c>
      <c r="F46" s="234">
        <f t="shared" ca="1" si="19"/>
        <v>12238.848259230772</v>
      </c>
      <c r="G46" s="273">
        <f t="shared" ca="1" si="20"/>
        <v>1.1396106205345473</v>
      </c>
      <c r="H46" s="270">
        <f t="shared" ca="1" si="21"/>
        <v>44.475390662514378</v>
      </c>
      <c r="R46" s="248">
        <f t="shared" ca="1" si="22"/>
        <v>5908910770.4247723</v>
      </c>
    </row>
    <row r="47" spans="1:21" x14ac:dyDescent="0.2">
      <c r="A47" s="257" t="s">
        <v>127</v>
      </c>
      <c r="B47" s="267">
        <f t="shared" ca="1" si="16"/>
        <v>27</v>
      </c>
      <c r="C47" s="237">
        <f t="shared" ca="1" si="16"/>
        <v>198800</v>
      </c>
      <c r="D47" s="237">
        <f t="shared" ca="1" si="17"/>
        <v>7362.9629629629626</v>
      </c>
      <c r="E47" s="237">
        <f t="shared" ca="1" si="18"/>
        <v>277930.69898099999</v>
      </c>
      <c r="F47" s="237">
        <f t="shared" ca="1" si="19"/>
        <v>10293.729591888889</v>
      </c>
      <c r="G47" s="274">
        <f t="shared" ca="1" si="20"/>
        <v>1.3980417453772636</v>
      </c>
      <c r="H47" s="268">
        <f t="shared" ca="1" si="21"/>
        <v>70.330710618289203</v>
      </c>
      <c r="R47" s="249">
        <f t="shared" ca="1" si="22"/>
        <v>697218000.18384802</v>
      </c>
    </row>
    <row r="48" spans="1:21" ht="13.5" thickBot="1" x14ac:dyDescent="0.25">
      <c r="A48" s="258" t="s">
        <v>220</v>
      </c>
      <c r="B48" s="269">
        <f t="shared" ca="1" si="16"/>
        <v>0</v>
      </c>
      <c r="C48" s="234">
        <f t="shared" ca="1" si="16"/>
        <v>0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>
        <f ca="1">+R71+W71+AB71</f>
        <v>0</v>
      </c>
    </row>
    <row r="49" spans="1:21" ht="13.5" thickBot="1" x14ac:dyDescent="0.25">
      <c r="A49" s="282" t="s">
        <v>7</v>
      </c>
      <c r="B49" s="283">
        <f ca="1">SUM(B42:B48)</f>
        <v>1198</v>
      </c>
      <c r="C49" s="284">
        <f ca="1">SUM(C42:C48)</f>
        <v>30404550</v>
      </c>
      <c r="D49" s="284">
        <f t="shared" ca="1" si="17"/>
        <v>25379.424040066777</v>
      </c>
      <c r="E49" s="284">
        <f ca="1">SUM(E42:E48)</f>
        <v>31792524.848444998</v>
      </c>
      <c r="F49" s="284">
        <f t="shared" ca="1" si="19"/>
        <v>26538.00070821786</v>
      </c>
      <c r="G49" s="285">
        <f t="shared" ca="1" si="20"/>
        <v>1.0456502348643542</v>
      </c>
      <c r="H49" s="286">
        <f t="shared" ca="1" si="21"/>
        <v>25.28581080540501</v>
      </c>
      <c r="R49" s="250">
        <f ca="1">SUM(R42:R48)</f>
        <v>49295972948.212852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>
        <f ca="1">SUM(INDIRECT("'RUNSTATS_DWNLDCOATFUN'!C2:C7"))</f>
        <v>151</v>
      </c>
      <c r="C53" s="396">
        <f ca="1">SUM(INDIRECT("'RUNSTATS_DWNLDCOATFUN'!D2:D7"))</f>
        <v>3236506</v>
      </c>
      <c r="D53" s="265">
        <f t="shared" ref="D53:D59" ca="1" si="23">+C53/B53</f>
        <v>21433.814569536426</v>
      </c>
      <c r="E53" s="265">
        <f ca="1">SUM(INDIRECT("'RUNSTATS_DWNLDCOATFUN'!E2:E7"))</f>
        <v>3211891.4741310002</v>
      </c>
      <c r="F53" s="265">
        <f t="shared" ref="F53:F59" ca="1" si="24">+E53/B53</f>
        <v>21270.80446444371</v>
      </c>
      <c r="G53" s="278">
        <f t="shared" ref="G53:G59" ca="1" si="25">+F53/D53</f>
        <v>0.99239472262093753</v>
      </c>
      <c r="H53" s="266">
        <f t="shared" ref="H53:H59" ca="1" si="26">(((R53/(B53-1))^0.5)*100)/(C53/B53)</f>
        <v>31.774265741570321</v>
      </c>
      <c r="R53" s="248">
        <f ca="1">SUM(INDIRECT("'RUNSTATS_DWNLDCOATFUN'!F2:F7"))</f>
        <v>6957308228.0262375</v>
      </c>
    </row>
    <row r="54" spans="1:21" x14ac:dyDescent="0.2">
      <c r="A54" s="257" t="s">
        <v>121</v>
      </c>
      <c r="B54" s="267">
        <f ca="1">SUM(INDIRECT("'RUNSTATS_DWNLDCOATFUN'!C10:C15"))</f>
        <v>333</v>
      </c>
      <c r="C54" s="397">
        <f ca="1">SUM(INDIRECT("'RUNSTATS_DWNLDCOATFUN'!D10:D15"))</f>
        <v>9806000</v>
      </c>
      <c r="D54" s="237">
        <f t="shared" ca="1" si="23"/>
        <v>29447.447447447448</v>
      </c>
      <c r="E54" s="237">
        <f ca="1">SUM(INDIRECT("'RUNSTATS_DWNLDCOATFUN'!E10:E15"))</f>
        <v>10358336.772357002</v>
      </c>
      <c r="F54" s="237">
        <f t="shared" ca="1" si="24"/>
        <v>31106.11643350451</v>
      </c>
      <c r="G54" s="274">
        <f t="shared" ca="1" si="25"/>
        <v>1.056326409581583</v>
      </c>
      <c r="H54" s="268">
        <f t="shared" ca="1" si="26"/>
        <v>22.607050255756825</v>
      </c>
      <c r="R54" s="249">
        <f ca="1">SUM(INDIRECT("'RUNSTATS_DWNLDCOATFUN'!F10:F15"))</f>
        <v>14713676186.782661</v>
      </c>
    </row>
    <row r="55" spans="1:21" x14ac:dyDescent="0.2">
      <c r="A55" s="258" t="s">
        <v>128</v>
      </c>
      <c r="B55" s="269">
        <f ca="1">SUM(INDIRECT("'RUNSTATS_DWNLDCOATFUN'!C18:C23"))+INDIRECT("'RUNSTATS_DWNLDCOATFUN'!C26")</f>
        <v>542</v>
      </c>
      <c r="C55" s="398">
        <f ca="1">SUM(INDIRECT("'RUNSTATS_DWNLDCOATFUN'!D18:D23"))</f>
        <v>13780125</v>
      </c>
      <c r="D55" s="234">
        <f t="shared" ca="1" si="23"/>
        <v>25424.58487084871</v>
      </c>
      <c r="E55" s="234">
        <f ca="1">SUM(INDIRECT("'RUNSTATS_DWNLDCOATFUN'!E18:E23"))+INDIRECT("'RUNSTATS_DWNLDCOATFUN'!E26")</f>
        <v>14309292.515863001</v>
      </c>
      <c r="F55" s="234">
        <f t="shared" ca="1" si="24"/>
        <v>26400.908700854245</v>
      </c>
      <c r="G55" s="273">
        <f t="shared" ca="1" si="25"/>
        <v>1.0384007776317703</v>
      </c>
      <c r="H55" s="270">
        <f t="shared" ca="1" si="26"/>
        <v>24.714798836642139</v>
      </c>
      <c r="R55" s="248">
        <f ca="1">SUM(INDIRECT("'RUNSTATS_DWNLDCOATFUN'!F18:F23"))+INDIRECT("'RUNSTATS_DWNLDCOATFUN'!F26")</f>
        <v>21360881267.943165</v>
      </c>
    </row>
    <row r="56" spans="1:21" x14ac:dyDescent="0.2">
      <c r="A56" s="257" t="s">
        <v>13</v>
      </c>
      <c r="B56" s="267">
        <f ca="1">SUM(B53:B55)</f>
        <v>1026</v>
      </c>
      <c r="C56" s="397">
        <f ca="1">C53+C54+C55</f>
        <v>26822631</v>
      </c>
      <c r="D56" s="237">
        <f t="shared" ca="1" si="23"/>
        <v>26142.915204678364</v>
      </c>
      <c r="E56" s="237">
        <f ca="1">SUM(E53:E55)</f>
        <v>27879520.762351003</v>
      </c>
      <c r="F56" s="237">
        <f t="shared" ca="1" si="24"/>
        <v>27173.022185527294</v>
      </c>
      <c r="G56" s="274">
        <f t="shared" ca="1" si="25"/>
        <v>1.0394029117557857</v>
      </c>
      <c r="H56" s="268">
        <f t="shared" ca="1" si="26"/>
        <v>24.784441731814631</v>
      </c>
      <c r="R56" s="249">
        <f ca="1">SUM(R53:R55)</f>
        <v>43031865682.75206</v>
      </c>
    </row>
    <row r="57" spans="1:21" x14ac:dyDescent="0.2">
      <c r="A57" s="258" t="s">
        <v>129</v>
      </c>
      <c r="B57" s="269">
        <f ca="1">SUM(INDIRECT("'RUNSTATS_DWNLDCOATFUN'!C27:C32"))+INDIRECT("'RUNSTATS_DWNLDCOATFUN'!C35")</f>
        <v>163</v>
      </c>
      <c r="C57" s="398">
        <f ca="1">SUM(INDIRECT("'RUNSTATS_DWNLDCOATFUN'!D27:D32"))</f>
        <v>3408519</v>
      </c>
      <c r="D57" s="234">
        <f t="shared" ca="1" si="23"/>
        <v>20911.159509202455</v>
      </c>
      <c r="E57" s="234">
        <f ca="1">SUM(INDIRECT("'RUNSTATS_DWNLDCOATFUN'!E27:E32"))+INDIRECT("'RUNSTATS_DWNLDCOATFUN'!E35")</f>
        <v>3712434.548432</v>
      </c>
      <c r="F57" s="234">
        <f t="shared" ca="1" si="24"/>
        <v>22775.672076269937</v>
      </c>
      <c r="G57" s="273">
        <f t="shared" ca="1" si="25"/>
        <v>1.0891635189453248</v>
      </c>
      <c r="H57" s="270">
        <f t="shared" ca="1" si="26"/>
        <v>29.335923029404022</v>
      </c>
      <c r="R57" s="248">
        <f ca="1">SUM(INDIRECT("'RUNSTATS_DWNLDCOATFUN'!F27:F32"))+INDIRECT("'RUNSTATS_DWNLDCOATFUN'!F35")</f>
        <v>6096362164.7477093</v>
      </c>
    </row>
    <row r="58" spans="1:21" ht="13.5" thickBot="1" x14ac:dyDescent="0.25">
      <c r="A58" s="257" t="s">
        <v>130</v>
      </c>
      <c r="B58" s="267">
        <f ca="1">SUM(INDIRECT("'RUNSTATS_DWNLDCOATFUN'!C36:C41"))</f>
        <v>9</v>
      </c>
      <c r="C58" s="397">
        <f ca="1">SUM(INDIRECT("'RUNSTATS_DWNLDCOATFUN'!D36:D42"))</f>
        <v>173400</v>
      </c>
      <c r="D58" s="237">
        <f t="shared" ca="1" si="23"/>
        <v>19266.666666666668</v>
      </c>
      <c r="E58" s="237">
        <f ca="1">SUM(INDIRECT("'RUNSTATS_DWNLDCOATFUN'!E36:E41"))</f>
        <v>200569.53766199999</v>
      </c>
      <c r="F58" s="237">
        <f t="shared" ca="1" si="24"/>
        <v>22285.504184666665</v>
      </c>
      <c r="G58" s="274">
        <f t="shared" ca="1" si="25"/>
        <v>1.1566870684083044</v>
      </c>
      <c r="H58" s="268">
        <f t="shared" ca="1" si="26"/>
        <v>23.766944124079959</v>
      </c>
      <c r="R58" s="249">
        <f ca="1">SUM(INDIRECT("'RUNSTATS_DWNLDCOATFUN'!F36:F41"))</f>
        <v>167745100.713081</v>
      </c>
    </row>
    <row r="59" spans="1:21" ht="13.5" thickBot="1" x14ac:dyDescent="0.25">
      <c r="A59" s="292" t="s">
        <v>7</v>
      </c>
      <c r="B59" s="293">
        <f ca="1">+B56+B57+B58</f>
        <v>1198</v>
      </c>
      <c r="C59" s="294">
        <f ca="1">+C56+C57+C58</f>
        <v>30404550</v>
      </c>
      <c r="D59" s="294">
        <f t="shared" ca="1" si="23"/>
        <v>25379.424040066777</v>
      </c>
      <c r="E59" s="294">
        <f ca="1">+E56+E57+E58</f>
        <v>31792524.848445002</v>
      </c>
      <c r="F59" s="294">
        <f t="shared" ca="1" si="24"/>
        <v>26538.000708217864</v>
      </c>
      <c r="G59" s="295">
        <f t="shared" ca="1" si="25"/>
        <v>1.0456502348643542</v>
      </c>
      <c r="H59" s="296">
        <f t="shared" ca="1" si="26"/>
        <v>25.28581080540501</v>
      </c>
      <c r="R59" s="280">
        <f ca="1">+R56+R57+R58</f>
        <v>49295972948.212852</v>
      </c>
    </row>
    <row r="61" spans="1:21" ht="13.5" thickBot="1" x14ac:dyDescent="0.25"/>
    <row r="62" spans="1:21" ht="13.5" thickBot="1" x14ac:dyDescent="0.25">
      <c r="A62" s="523" t="s">
        <v>8</v>
      </c>
      <c r="B62" s="526" t="s">
        <v>9</v>
      </c>
      <c r="C62" s="527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8"/>
    </row>
    <row r="63" spans="1:21" x14ac:dyDescent="0.2">
      <c r="A63" s="524"/>
      <c r="B63" s="520" t="s">
        <v>10</v>
      </c>
      <c r="C63" s="521"/>
      <c r="D63" s="521"/>
      <c r="E63" s="521"/>
      <c r="F63" s="522"/>
      <c r="G63" s="520" t="s">
        <v>12</v>
      </c>
      <c r="H63" s="521"/>
      <c r="I63" s="521"/>
      <c r="J63" s="521"/>
      <c r="K63" s="522"/>
      <c r="L63" s="520" t="s">
        <v>11</v>
      </c>
      <c r="M63" s="521"/>
      <c r="N63" s="521"/>
      <c r="O63" s="521"/>
      <c r="P63" s="522"/>
    </row>
    <row r="64" spans="1:21" ht="13.5" thickBot="1" x14ac:dyDescent="0.25">
      <c r="A64" s="525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>
        <f ca="1">INDIRECT("'RUNSTATS_DWNLDCOATFUN'!C2")+INDIRECT("'RUNSTATS_DWNLDCOATFUN'!C10")+INDIRECT("'RUNSTATS_DWNLDCOATFUN'!C18")</f>
        <v>112</v>
      </c>
      <c r="C65" s="265">
        <f ca="1">INDIRECT("'RUNSTATS_DWNLDCOATFUN'!D2")+INDIRECT("'RUNSTATS_DWNLDCOATFUN'!D10")+INDIRECT("'RUNSTATS_DWNLDCOATFUN'!D18")</f>
        <v>7396700</v>
      </c>
      <c r="D65" s="265">
        <f ca="1">INDIRECT("'RUNSTATS_DWNLDCOATFUN'!E2")+INDIRECT("'RUNSTATS_DWNLDCOATFUN'!E10")+INDIRECT("'RUNSTATS_DWNLDCOATFUN'!E18")</f>
        <v>7839534.5230090003</v>
      </c>
      <c r="E65" s="278">
        <f t="shared" ref="E65:E73" ca="1" si="27">D65/C65</f>
        <v>1.0598692015370368</v>
      </c>
      <c r="F65" s="266">
        <f t="shared" ref="F65:F72" ca="1" si="28">(((R65/(B65-1))^0.5)*100)/(C65/B65)</f>
        <v>12.884408782695026</v>
      </c>
      <c r="G65" s="264">
        <f ca="1">INDIRECT("'RUNSTATS_DWNLDCOATFUN'!C27")</f>
        <v>28</v>
      </c>
      <c r="H65" s="265">
        <f ca="1">INDIRECT("'RUNSTATS_DWNLDCOATFUN'!D27")</f>
        <v>1390500</v>
      </c>
      <c r="I65" s="265">
        <f ca="1">INDIRECT("'RUNSTATS_DWNLDCOATFUN'!E27")</f>
        <v>1500092.6558660001</v>
      </c>
      <c r="J65" s="278">
        <f t="shared" ref="J65:J72" ca="1" si="29">I65/H65</f>
        <v>1.0788152864911902</v>
      </c>
      <c r="K65" s="266">
        <f t="shared" ref="K65:K72" ca="1" si="30">(((S65/(G65-1))^0.5)*100)/(H65/G65)</f>
        <v>17.635887872791514</v>
      </c>
      <c r="L65" s="264">
        <f ca="1">INDIRECT("'RUNSTATS_DWNLDCOATFUN'!C36")</f>
        <v>1</v>
      </c>
      <c r="M65" s="265">
        <f ca="1">INDIRECT("'RUNSTATS_DWNLDCOATFUN'!D36")</f>
        <v>82600</v>
      </c>
      <c r="N65" s="265">
        <f ca="1">INDIRECT("'RUNSTATS_DWNLDCOATFUN'!E36")</f>
        <v>93028.003213000004</v>
      </c>
      <c r="O65" s="278">
        <f t="shared" ref="O65:O70" ca="1" si="31">N65/M65</f>
        <v>1.1262470122639225</v>
      </c>
      <c r="P65" s="266" t="e">
        <f t="shared" ref="P65:P70" ca="1" si="32">(((T65/(L65-1))^0.5)*100)/(M65/L65)</f>
        <v>#DIV/0!</v>
      </c>
      <c r="R65" s="248">
        <f ca="1">INDIRECT("'RUNSTATS_DWNLDCOATFUN'!F2")+INDIRECT("'RUNSTATS_DWNLDCOATFUN'!F10")+INDIRECT("'RUNSTATS_DWNLDCOATFUN'!F18")</f>
        <v>8036962337.87988</v>
      </c>
      <c r="S65" s="248">
        <f ca="1">INDIRECT("'RUNSTATS_DWNLDCOATFUN'!F27")</f>
        <v>2071020252.12293</v>
      </c>
      <c r="T65" s="248">
        <f ca="1">INDIRECT("'RUNSTATS_DWNLDCOATFUN'!F36")</f>
        <v>108743251.01306599</v>
      </c>
      <c r="U65" s="248">
        <f t="shared" ref="U65:U70" ca="1" si="33">SUM(R65:T65)</f>
        <v>10216725841.015875</v>
      </c>
    </row>
    <row r="66" spans="1:21" x14ac:dyDescent="0.2">
      <c r="A66" s="257" t="s">
        <v>123</v>
      </c>
      <c r="B66" s="267">
        <f ca="1">INDIRECT("'RUNSTATS_DWNLDCOATFUN'!C3")+INDIRECT("'RUNSTATS_DWNLDCOATFUN'!C11")+INDIRECT("'RUNSTATS_DWNLDCOATFUN'!C19")</f>
        <v>12</v>
      </c>
      <c r="C66" s="237">
        <f ca="1">INDIRECT("'RUNSTATS_DWNLDCOATFUN'!D3")+INDIRECT("'RUNSTATS_DWNLDCOATFUN'!D11")+INDIRECT("'RUNSTATS_DWNLDCOATFUN'!D19")</f>
        <v>240900</v>
      </c>
      <c r="D66" s="237">
        <f ca="1">INDIRECT("'RUNSTATS_DWNLDCOATFUN'!E3")+INDIRECT("'RUNSTATS_DWNLDCOATFUN'!E11")+INDIRECT("'RUNSTATS_DWNLDCOATFUN'!E19")</f>
        <v>282712.55742899998</v>
      </c>
      <c r="E66" s="274">
        <f t="shared" ca="1" si="27"/>
        <v>1.1735681088792029</v>
      </c>
      <c r="F66" s="268">
        <f t="shared" ca="1" si="28"/>
        <v>37.014653167797633</v>
      </c>
      <c r="G66" s="267">
        <f ca="1">INDIRECT("'RUNSTATS_DWNLDCOATFUN'!C28")</f>
        <v>1</v>
      </c>
      <c r="H66" s="237">
        <f ca="1">INDIRECT("'RUNSTATS_DWNLDCOATFUN'!D28")</f>
        <v>7600</v>
      </c>
      <c r="I66" s="237">
        <f ca="1">INDIRECT("'RUNSTATS_DWNLDCOATFUN'!E28")</f>
        <v>3845.8103329999999</v>
      </c>
      <c r="J66" s="274">
        <f t="shared" ca="1" si="29"/>
        <v>0.50602767539473681</v>
      </c>
      <c r="K66" s="268" t="e">
        <f t="shared" ca="1" si="30"/>
        <v>#DIV/0!</v>
      </c>
      <c r="L66" s="267">
        <f ca="1">INDIRECT("'RUNSTATS_DWNLDCOATFUN'!C37")</f>
        <v>0</v>
      </c>
      <c r="M66" s="237">
        <f ca="1">INDIRECT("'RUNSTATS_DWNLDCOATFUN'!D37")</f>
        <v>0</v>
      </c>
      <c r="N66" s="237">
        <f ca="1">INDIRECT("'RUNSTATS_DWNLDCOATFUN'!E37")</f>
        <v>0</v>
      </c>
      <c r="O66" s="274">
        <f ca="1">IFERROR(N66/M66,0)</f>
        <v>0</v>
      </c>
      <c r="P66" s="268">
        <f ca="1">IFERROR((((T66/(L66-1))^0.5)*100)/(M66/L66),0)</f>
        <v>0</v>
      </c>
      <c r="R66" s="249">
        <f ca="1">INDIRECT("'RUNSTATS_DWNLDCOATFUN'!F3")+INDIRECT("'RUNSTATS_DWNLDCOATFUN'!F11")+INDIRECT("'RUNSTATS_DWNLDCOATFUN'!F19")</f>
        <v>607366958.02851903</v>
      </c>
      <c r="S66" s="249">
        <f ca="1">INDIRECT("'RUNSTATS_DWNLDCOATFUN'!F28")</f>
        <v>14093940.053998999</v>
      </c>
      <c r="T66" s="249">
        <f ca="1">INDIRECT("'RUNSTATS_DWNLDCOATFUN'!F37")</f>
        <v>0</v>
      </c>
      <c r="U66" s="249">
        <f t="shared" ca="1" si="33"/>
        <v>621460898.08251798</v>
      </c>
    </row>
    <row r="67" spans="1:21" x14ac:dyDescent="0.2">
      <c r="A67" s="258" t="s">
        <v>124</v>
      </c>
      <c r="B67" s="269">
        <f ca="1">INDIRECT("'RUNSTATS_DWNLDCOATFUN'!C4")+INDIRECT("'RUNSTATS_DWNLDCOATFUN'!C12")+INDIRECT("'RUNSTATS_DWNLDCOATFUN'!C20")</f>
        <v>21</v>
      </c>
      <c r="C67" s="234">
        <f ca="1">INDIRECT("'RUNSTATS_DWNLDCOATFUN'!D4")+INDIRECT("'RUNSTATS_DWNLDCOATFUN'!D12")+INDIRECT("'RUNSTATS_DWNLDCOATFUN'!D20")</f>
        <v>796800</v>
      </c>
      <c r="D67" s="234">
        <f ca="1">INDIRECT("'RUNSTATS_DWNLDCOATFUN'!E4")+INDIRECT("'RUNSTATS_DWNLDCOATFUN'!E12")+INDIRECT("'RUNSTATS_DWNLDCOATFUN'!E20")</f>
        <v>950222.89889100008</v>
      </c>
      <c r="E67" s="273">
        <f t="shared" ca="1" si="27"/>
        <v>1.1925488188893074</v>
      </c>
      <c r="F67" s="270">
        <f t="shared" ca="1" si="28"/>
        <v>23.762671194817074</v>
      </c>
      <c r="G67" s="269">
        <f ca="1">INDIRECT("'RUNSTATS_DWNLDCOATFUN'!C29")</f>
        <v>6</v>
      </c>
      <c r="H67" s="234">
        <f ca="1">INDIRECT("'RUNSTATS_DWNLDCOATFUN'!D29")</f>
        <v>218100</v>
      </c>
      <c r="I67" s="234">
        <f ca="1">INDIRECT("'RUNSTATS_DWNLDCOATFUN'!E29")</f>
        <v>234867.57341700001</v>
      </c>
      <c r="J67" s="273">
        <f t="shared" ca="1" si="29"/>
        <v>1.0768802082393398</v>
      </c>
      <c r="K67" s="270">
        <f t="shared" ca="1" si="30"/>
        <v>24.302597916864595</v>
      </c>
      <c r="L67" s="269">
        <f ca="1">INDIRECT("'RUNSTATS_DWNLDCOATFUN'!C38")</f>
        <v>0</v>
      </c>
      <c r="M67" s="234">
        <f ca="1">INDIRECT("'RUNSTATS_DWNLDCOATFUN'!D38")</f>
        <v>0</v>
      </c>
      <c r="N67" s="234">
        <f ca="1">INDIRECT("'RUNSTATS_DWNLDCOATFUN'!E38")</f>
        <v>0</v>
      </c>
      <c r="O67" s="273">
        <f ca="1">IFERROR(N67/M67,0)</f>
        <v>0</v>
      </c>
      <c r="P67" s="270">
        <f ca="1">IFERROR((((T67/(L67-1))^0.5)*100)/(M67/L67),0)</f>
        <v>0</v>
      </c>
      <c r="R67" s="248">
        <f ca="1">INDIRECT("'RUNSTATS_DWNLDCOATFUN'!F4")+INDIRECT("'RUNSTATS_DWNLDCOATFUN'!F12")+INDIRECT("'RUNSTATS_DWNLDCOATFUN'!F20")</f>
        <v>1625850370.9232821</v>
      </c>
      <c r="S67" s="248">
        <f ca="1">INDIRECT("'RUNSTATS_DWNLDCOATFUN'!F29")</f>
        <v>390197280.24137002</v>
      </c>
      <c r="T67" s="248">
        <f ca="1">INDIRECT("'RUNSTATS_DWNLDCOATFUN'!F38")</f>
        <v>0</v>
      </c>
      <c r="U67" s="248">
        <f t="shared" ca="1" si="33"/>
        <v>2016047651.1646521</v>
      </c>
    </row>
    <row r="68" spans="1:21" x14ac:dyDescent="0.2">
      <c r="A68" s="257" t="s">
        <v>125</v>
      </c>
      <c r="B68" s="267">
        <f ca="1">INDIRECT("'RUNSTATS_DWNLDCOATFUN'!C5")+INDIRECT("'RUNSTATS_DWNLDCOATFUN'!C13")+INDIRECT("'RUNSTATS_DWNLDCOATFUN'!C21")</f>
        <v>658</v>
      </c>
      <c r="C68" s="237">
        <f ca="1">INDIRECT("'RUNSTATS_DWNLDCOATFUN'!D5")+INDIRECT("'RUNSTATS_DWNLDCOATFUN'!D13")+INDIRECT("'RUNSTATS_DWNLDCOATFUN'!D21")</f>
        <v>15945480</v>
      </c>
      <c r="D68" s="237">
        <f ca="1">INDIRECT("'RUNSTATS_DWNLDCOATFUN'!E5")+INDIRECT("'RUNSTATS_DWNLDCOATFUN'!E13")+INDIRECT("'RUNSTATS_DWNLDCOATFUN'!E21")</f>
        <v>16074780.855097</v>
      </c>
      <c r="E68" s="274">
        <f t="shared" ca="1" si="27"/>
        <v>1.0081089346383427</v>
      </c>
      <c r="F68" s="268">
        <f t="shared" ca="1" si="28"/>
        <v>26.65305299195764</v>
      </c>
      <c r="G68" s="267">
        <f ca="1">INDIRECT("'RUNSTATS_DWNLDCOATFUN'!C30")</f>
        <v>69</v>
      </c>
      <c r="H68" s="237">
        <f ca="1">INDIRECT("'RUNSTATS_DWNLDCOATFUN'!D30")</f>
        <v>1276900</v>
      </c>
      <c r="I68" s="237">
        <f ca="1">INDIRECT("'RUNSTATS_DWNLDCOATFUN'!E30")</f>
        <v>1289569.162641</v>
      </c>
      <c r="J68" s="274">
        <f t="shared" ca="1" si="29"/>
        <v>1.0099218127034224</v>
      </c>
      <c r="K68" s="268">
        <f t="shared" ca="1" si="30"/>
        <v>32.050480701695513</v>
      </c>
      <c r="L68" s="267">
        <f ca="1">INDIRECT("'RUNSTATS_DWNLDCOATFUN'!C39")</f>
        <v>3</v>
      </c>
      <c r="M68" s="237">
        <f ca="1">INDIRECT("'RUNSTATS_DWNLDCOATFUN'!D39")</f>
        <v>57900</v>
      </c>
      <c r="N68" s="237">
        <f ca="1">INDIRECT("'RUNSTATS_DWNLDCOATFUN'!E39")</f>
        <v>63839.562167999997</v>
      </c>
      <c r="O68" s="274">
        <f t="shared" ca="1" si="31"/>
        <v>1.1025831117098446</v>
      </c>
      <c r="P68" s="268">
        <f t="shared" ca="1" si="32"/>
        <v>21.703951469633637</v>
      </c>
      <c r="R68" s="249">
        <f ca="1">INDIRECT("'RUNSTATS_DWNLDCOATFUN'!F5")+INDIRECT("'RUNSTATS_DWNLDCOATFUN'!F13")+INDIRECT("'RUNSTATS_DWNLDCOATFUN'!F21")</f>
        <v>27408338050.540901</v>
      </c>
      <c r="S68" s="249">
        <f ca="1">INDIRECT("'RUNSTATS_DWNLDCOATFUN'!F30")</f>
        <v>2392178596.47329</v>
      </c>
      <c r="T68" s="249">
        <f ca="1">INDIRECT("'RUNSTATS_DWNLDCOATFUN'!F39")</f>
        <v>35093140.326999001</v>
      </c>
      <c r="U68" s="249">
        <f t="shared" ca="1" si="33"/>
        <v>29835609787.34119</v>
      </c>
    </row>
    <row r="69" spans="1:21" x14ac:dyDescent="0.2">
      <c r="A69" s="258" t="s">
        <v>126</v>
      </c>
      <c r="B69" s="269">
        <f ca="1">INDIRECT("'RUNSTATS_DWNLDCOATFUN'!C6")+INDIRECT("'RUNSTATS_DWNLDCOATFUN'!C14")+INDIRECT("'RUNSTATS_DWNLDCOATFUN'!C22")</f>
        <v>202</v>
      </c>
      <c r="C69" s="234">
        <f ca="1">INDIRECT("'RUNSTATS_DWNLDCOATFUN'!D6")+INDIRECT("'RUNSTATS_DWNLDCOATFUN'!D14")+INDIRECT("'RUNSTATS_DWNLDCOATFUN'!D22")</f>
        <v>2267751</v>
      </c>
      <c r="D69" s="234">
        <f ca="1">INDIRECT("'RUNSTATS_DWNLDCOATFUN'!E6")+INDIRECT("'RUNSTATS_DWNLDCOATFUN'!E14")+INDIRECT("'RUNSTATS_DWNLDCOATFUN'!E22")</f>
        <v>2498297.0733470004</v>
      </c>
      <c r="E69" s="273">
        <f t="shared" ca="1" si="27"/>
        <v>1.1016628692246195</v>
      </c>
      <c r="F69" s="270">
        <f t="shared" ca="1" si="28"/>
        <v>43.331092371045806</v>
      </c>
      <c r="G69" s="269">
        <f ca="1">INDIRECT("'RUNSTATS_DWNLDCOATFUN'!C31")</f>
        <v>54</v>
      </c>
      <c r="H69" s="234">
        <f ca="1">INDIRECT("'RUNSTATS_DWNLDCOATFUN'!D31")</f>
        <v>492519</v>
      </c>
      <c r="I69" s="234">
        <f ca="1">INDIRECT("'RUNSTATS_DWNLDCOATFUN'!E31")</f>
        <v>643245.752599</v>
      </c>
      <c r="J69" s="273">
        <f t="shared" ca="1" si="29"/>
        <v>1.3060323613891038</v>
      </c>
      <c r="K69" s="270">
        <f t="shared" ca="1" si="30"/>
        <v>50.706048942364539</v>
      </c>
      <c r="L69" s="269">
        <f ca="1">INDIRECT("'RUNSTATS_DWNLDCOATFUN'!C40")</f>
        <v>4</v>
      </c>
      <c r="M69" s="234">
        <f ca="1">INDIRECT("'RUNSTATS_DWNLDCOATFUN'!D40")</f>
        <v>32000</v>
      </c>
      <c r="N69" s="234">
        <f ca="1">INDIRECT("'RUNSTATS_DWNLDCOATFUN'!E40")</f>
        <v>40557.721453999999</v>
      </c>
      <c r="O69" s="273">
        <f t="shared" ca="1" si="31"/>
        <v>1.2674287954374999</v>
      </c>
      <c r="P69" s="270">
        <f t="shared" ca="1" si="32"/>
        <v>31.351541360391579</v>
      </c>
      <c r="R69" s="248">
        <f ca="1">INDIRECT("'RUNSTATS_DWNLDCOATFUN'!F6")+INDIRECT("'RUNSTATS_DWNLDCOATFUN'!F14")+INDIRECT("'RUNSTATS_DWNLDCOATFUN'!F22")</f>
        <v>4756454297.0426731</v>
      </c>
      <c r="S69" s="248">
        <f ca="1">INDIRECT("'RUNSTATS_DWNLDCOATFUN'!F31")</f>
        <v>1133584425.7851901</v>
      </c>
      <c r="T69" s="248">
        <f ca="1">INDIRECT("'RUNSTATS_DWNLDCOATFUN'!F40")</f>
        <v>18872047.596909001</v>
      </c>
      <c r="U69" s="248">
        <f t="shared" ca="1" si="33"/>
        <v>5908910770.4247723</v>
      </c>
    </row>
    <row r="70" spans="1:21" x14ac:dyDescent="0.2">
      <c r="A70" s="257" t="s">
        <v>127</v>
      </c>
      <c r="B70" s="267">
        <f ca="1">INDIRECT("'RUNSTATS_DWNLDCOATFUN'!C7")+INDIRECT("'RUNSTATS_DWNLDCOATFUN'!C15")+INDIRECT("'RUNSTATS_DWNLDCOATFUN'!C23")</f>
        <v>21</v>
      </c>
      <c r="C70" s="237">
        <f ca="1">INDIRECT("'RUNSTATS_DWNLDCOATFUN'!D7")+INDIRECT("'RUNSTATS_DWNLDCOATFUN'!D15")+INDIRECT("'RUNSTATS_DWNLDCOATFUN'!D23")</f>
        <v>175000</v>
      </c>
      <c r="D70" s="237">
        <f ca="1">INDIRECT("'RUNSTATS_DWNLDCOATFUN'!E7")+INDIRECT("'RUNSTATS_DWNLDCOATFUN'!E15")+INDIRECT("'RUNSTATS_DWNLDCOATFUN'!E23")</f>
        <v>233972.854578</v>
      </c>
      <c r="E70" s="274">
        <f t="shared" ca="1" si="27"/>
        <v>1.3369877404457142</v>
      </c>
      <c r="F70" s="268">
        <f t="shared" ca="1" si="28"/>
        <v>65.556345322364024</v>
      </c>
      <c r="G70" s="267">
        <f ca="1">INDIRECT("'RUNSTATS_DWNLDCOATFUN'!C32")</f>
        <v>5</v>
      </c>
      <c r="H70" s="237">
        <f ca="1">INDIRECT("'RUNSTATS_DWNLDCOATFUN'!D32")</f>
        <v>22900</v>
      </c>
      <c r="I70" s="237">
        <f ca="1">INDIRECT("'RUNSTATS_DWNLDCOATFUN'!E32")</f>
        <v>40813.593575999999</v>
      </c>
      <c r="J70" s="274">
        <f t="shared" ca="1" si="29"/>
        <v>1.7822529945851528</v>
      </c>
      <c r="K70" s="268">
        <f t="shared" ca="1" si="30"/>
        <v>106.56703442569339</v>
      </c>
      <c r="L70" s="267">
        <f ca="1">INDIRECT("'RUNSTATS_DWNLDCOATFUN'!C41")</f>
        <v>1</v>
      </c>
      <c r="M70" s="237">
        <f ca="1">INDIRECT("'RUNSTATS_DWNLDCOATFUN'!D41")</f>
        <v>900</v>
      </c>
      <c r="N70" s="237">
        <f ca="1">INDIRECT("'RUNSTATS_DWNLDCOATFUN'!E41")</f>
        <v>3144.2508269999998</v>
      </c>
      <c r="O70" s="274">
        <f t="shared" ca="1" si="31"/>
        <v>3.49361203</v>
      </c>
      <c r="P70" s="268" t="e">
        <f t="shared" ca="1" si="32"/>
        <v>#DIV/0!</v>
      </c>
      <c r="R70" s="249">
        <f ca="1">INDIRECT("'RUNSTATS_DWNLDCOATFUN'!F7")+INDIRECT("'RUNSTATS_DWNLDCOATFUN'!F15")+INDIRECT("'RUNSTATS_DWNLDCOATFUN'!F23")</f>
        <v>596893668.33681107</v>
      </c>
      <c r="S70" s="249">
        <f ca="1">INDIRECT("'RUNSTATS_DWNLDCOATFUN'!F32")</f>
        <v>95287670.070930004</v>
      </c>
      <c r="T70" s="249">
        <f ca="1">INDIRECT("'RUNSTATS_DWNLDCOATFUN'!F41")</f>
        <v>5036661.7761070002</v>
      </c>
      <c r="U70" s="249">
        <f t="shared" ca="1" si="33"/>
        <v>697218000.18384802</v>
      </c>
    </row>
    <row r="71" spans="1:21" ht="13.5" thickBot="1" x14ac:dyDescent="0.25">
      <c r="A71" s="258" t="s">
        <v>220</v>
      </c>
      <c r="B71" s="269">
        <f ca="1">INDIRECT("'RUNSTATS_DWNLDCOATFUN'!C26")</f>
        <v>0</v>
      </c>
      <c r="C71" s="234">
        <f ca="1">INDIRECT("'RUNSTATS_DWNLDCOATFUN'!D26")</f>
        <v>0</v>
      </c>
      <c r="D71" s="234">
        <f ca="1">INDIRECT("'RUNSTATS_DWNLDCOATFUN'!E26")</f>
        <v>0</v>
      </c>
      <c r="E71" s="273">
        <f ca="1">IFERROR(D71/C71,0)</f>
        <v>0</v>
      </c>
      <c r="F71" s="270">
        <f ca="1">IFERROR((((R71/(B71-1))^0.5)*100)/(C71/B71),0)</f>
        <v>0</v>
      </c>
      <c r="G71" s="269">
        <f ca="1">INDIRECT("'RUNSTATS_DWNLDCOATFUN'!C35")</f>
        <v>0</v>
      </c>
      <c r="H71" s="234">
        <f ca="1">INDIRECT("'RUNSTATS_DWNLDCOATFUN'!D35")</f>
        <v>0</v>
      </c>
      <c r="I71" s="234">
        <f ca="1">INDIRECT("'RUNSTATS_DWNLDCOATFUN'!E35")</f>
        <v>0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>
        <f ca="1">INDIRECT("'RUNSTATS_DWNLDCOATFUN'!F26")</f>
        <v>0</v>
      </c>
      <c r="S71" s="248">
        <f ca="1">INDIRECT("'RUNSTATS_DWNLDCOATFUN'!F35")</f>
        <v>0</v>
      </c>
      <c r="T71" s="248"/>
      <c r="U71" s="248"/>
    </row>
    <row r="72" spans="1:21" ht="13.5" thickBot="1" x14ac:dyDescent="0.25">
      <c r="A72" s="259" t="s">
        <v>7</v>
      </c>
      <c r="B72" s="271">
        <f ca="1">SUM(B65:B71)</f>
        <v>1026</v>
      </c>
      <c r="C72" s="260">
        <f ca="1">SUM(C65:C71)</f>
        <v>26822631</v>
      </c>
      <c r="D72" s="260">
        <f ca="1">SUM(D65:D71)</f>
        <v>27879520.762351003</v>
      </c>
      <c r="E72" s="279">
        <f t="shared" ca="1" si="27"/>
        <v>1.0394029117557857</v>
      </c>
      <c r="F72" s="261">
        <f t="shared" ca="1" si="28"/>
        <v>24.784441731814631</v>
      </c>
      <c r="G72" s="271">
        <f ca="1">SUM(G65:G71)</f>
        <v>163</v>
      </c>
      <c r="H72" s="260">
        <f ca="1">SUM(H65:H71)</f>
        <v>3408519</v>
      </c>
      <c r="I72" s="260">
        <f ca="1">SUM(I65:I71)</f>
        <v>3712434.548432</v>
      </c>
      <c r="J72" s="279">
        <f t="shared" ca="1" si="29"/>
        <v>1.089163518945325</v>
      </c>
      <c r="K72" s="261">
        <f t="shared" ca="1" si="30"/>
        <v>29.335923029404022</v>
      </c>
      <c r="L72" s="271">
        <f ca="1">SUM(L65:L70)</f>
        <v>9</v>
      </c>
      <c r="M72" s="260">
        <f ca="1">SUM(M65:M70)</f>
        <v>173400</v>
      </c>
      <c r="N72" s="260">
        <f ca="1">SUM(N65:N70)</f>
        <v>200569.53766199999</v>
      </c>
      <c r="O72" s="279">
        <f ca="1">N72/M72</f>
        <v>1.1566870684083044</v>
      </c>
      <c r="P72" s="261">
        <f ca="1">(((T72/(L72-1))^0.5)*100)/(M72/L72)</f>
        <v>23.766944124079959</v>
      </c>
      <c r="R72" s="250">
        <f ca="1">SUM(R65:R71)</f>
        <v>43031865682.75206</v>
      </c>
      <c r="S72" s="250">
        <f ca="1">SUM(S65:S71)</f>
        <v>6096362164.7477093</v>
      </c>
      <c r="T72" s="250">
        <f ca="1">SUM(T65:T70)</f>
        <v>167745100.713081</v>
      </c>
      <c r="U72" s="250">
        <f ca="1">SUM(R72:T72)</f>
        <v>49295972948.212852</v>
      </c>
    </row>
    <row r="73" spans="1:21" ht="13.5" thickBot="1" x14ac:dyDescent="0.25">
      <c r="A73" s="287" t="s">
        <v>131</v>
      </c>
      <c r="B73" s="288">
        <f ca="1">+B72+G72+L72</f>
        <v>1198</v>
      </c>
      <c r="C73" s="289">
        <f ca="1">+C72+H72+M72</f>
        <v>30404550</v>
      </c>
      <c r="D73" s="289">
        <f ca="1">+D72+I72+N72</f>
        <v>31792524.848445002</v>
      </c>
      <c r="E73" s="290">
        <f t="shared" ca="1" si="27"/>
        <v>1.0456502348643542</v>
      </c>
      <c r="F73" s="291"/>
      <c r="G73" s="220"/>
      <c r="R73" s="280">
        <f ca="1">+R72+S72+T72</f>
        <v>49295972948.212852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>
        <f t="shared" ref="B79:C85" ca="1" si="34">+B104+G104+L104</f>
        <v>126</v>
      </c>
      <c r="C79" s="265">
        <f t="shared" ca="1" si="34"/>
        <v>4982603</v>
      </c>
      <c r="D79" s="265">
        <f t="shared" ref="D79:D86" ca="1" si="35">+C79/B79</f>
        <v>39544.468253968254</v>
      </c>
      <c r="E79" s="265">
        <f t="shared" ref="E79:E85" ca="1" si="36">+D104+I104+N104</f>
        <v>4709077.2250760002</v>
      </c>
      <c r="F79" s="265">
        <f t="shared" ref="F79:F86" ca="1" si="37">+E79/B79</f>
        <v>37373.628770444448</v>
      </c>
      <c r="G79" s="278">
        <f t="shared" ref="G79:G86" ca="1" si="38">+F79/D79</f>
        <v>0.94510383931370823</v>
      </c>
      <c r="H79" s="266">
        <f t="shared" ref="H79:H86" ca="1" si="39">(((R79/(B79-1))^0.5)*100)/(C79/B79)</f>
        <v>18.910140861890994</v>
      </c>
      <c r="R79" s="248">
        <f t="shared" ref="R79:R85" ca="1" si="40">+R104+S104+T104</f>
        <v>6989900938.9194984</v>
      </c>
    </row>
    <row r="80" spans="1:21" x14ac:dyDescent="0.2">
      <c r="A80" s="257" t="s">
        <v>123</v>
      </c>
      <c r="B80" s="267">
        <f t="shared" ca="1" si="34"/>
        <v>11</v>
      </c>
      <c r="C80" s="237">
        <f t="shared" ca="1" si="34"/>
        <v>243300</v>
      </c>
      <c r="D80" s="237">
        <f t="shared" ca="1" si="35"/>
        <v>22118.18181818182</v>
      </c>
      <c r="E80" s="237">
        <f t="shared" ca="1" si="36"/>
        <v>239063.52565099997</v>
      </c>
      <c r="F80" s="237">
        <f t="shared" ca="1" si="37"/>
        <v>21733.047786454543</v>
      </c>
      <c r="G80" s="274">
        <f t="shared" ca="1" si="38"/>
        <v>0.98258744616111782</v>
      </c>
      <c r="H80" s="268">
        <f t="shared" ca="1" si="39"/>
        <v>21.534221803747492</v>
      </c>
      <c r="R80" s="249">
        <f t="shared" ca="1" si="40"/>
        <v>226859625.880858</v>
      </c>
    </row>
    <row r="81" spans="1:18" x14ac:dyDescent="0.2">
      <c r="A81" s="258" t="s">
        <v>124</v>
      </c>
      <c r="B81" s="269">
        <f t="shared" ca="1" si="34"/>
        <v>31</v>
      </c>
      <c r="C81" s="234">
        <f t="shared" ca="1" si="34"/>
        <v>1093500</v>
      </c>
      <c r="D81" s="234">
        <f t="shared" ca="1" si="35"/>
        <v>35274.193548387098</v>
      </c>
      <c r="E81" s="234">
        <f t="shared" ca="1" si="36"/>
        <v>836313.84432399995</v>
      </c>
      <c r="F81" s="234">
        <f t="shared" ca="1" si="37"/>
        <v>26977.865945935482</v>
      </c>
      <c r="G81" s="273">
        <f t="shared" ca="1" si="38"/>
        <v>0.76480461300777314</v>
      </c>
      <c r="H81" s="270">
        <f t="shared" ca="1" si="39"/>
        <v>40.586510013014511</v>
      </c>
      <c r="R81" s="248">
        <f t="shared" ca="1" si="40"/>
        <v>6148920225.8983307</v>
      </c>
    </row>
    <row r="82" spans="1:18" x14ac:dyDescent="0.2">
      <c r="A82" s="257" t="s">
        <v>125</v>
      </c>
      <c r="B82" s="267">
        <f t="shared" ca="1" si="34"/>
        <v>1151</v>
      </c>
      <c r="C82" s="237">
        <f t="shared" ca="1" si="34"/>
        <v>14660900</v>
      </c>
      <c r="D82" s="237">
        <f t="shared" ca="1" si="35"/>
        <v>12737.532580364899</v>
      </c>
      <c r="E82" s="237">
        <f t="shared" ca="1" si="36"/>
        <v>13328895.872957001</v>
      </c>
      <c r="F82" s="237">
        <f t="shared" ca="1" si="37"/>
        <v>11580.274433498696</v>
      </c>
      <c r="G82" s="274">
        <f t="shared" ca="1" si="38"/>
        <v>0.90914581457870935</v>
      </c>
      <c r="H82" s="268">
        <f t="shared" ca="1" si="39"/>
        <v>36.729252614969965</v>
      </c>
      <c r="R82" s="249">
        <f t="shared" ca="1" si="40"/>
        <v>25170546121.680248</v>
      </c>
    </row>
    <row r="83" spans="1:18" x14ac:dyDescent="0.2">
      <c r="A83" s="258" t="s">
        <v>126</v>
      </c>
      <c r="B83" s="269">
        <f t="shared" ca="1" si="34"/>
        <v>765</v>
      </c>
      <c r="C83" s="234">
        <f t="shared" ca="1" si="34"/>
        <v>4417500</v>
      </c>
      <c r="D83" s="234">
        <f t="shared" ca="1" si="35"/>
        <v>5774.5098039215691</v>
      </c>
      <c r="E83" s="234">
        <f t="shared" ca="1" si="36"/>
        <v>4486539.6065910002</v>
      </c>
      <c r="F83" s="234">
        <f t="shared" ca="1" si="37"/>
        <v>5864.7576556745098</v>
      </c>
      <c r="G83" s="273">
        <f t="shared" ca="1" si="38"/>
        <v>1.0156286602356537</v>
      </c>
      <c r="H83" s="270">
        <f t="shared" ca="1" si="39"/>
        <v>50.283182177363102</v>
      </c>
      <c r="R83" s="248">
        <f t="shared" ca="1" si="40"/>
        <v>6441234540.8740902</v>
      </c>
    </row>
    <row r="84" spans="1:18" x14ac:dyDescent="0.2">
      <c r="A84" s="257" t="s">
        <v>127</v>
      </c>
      <c r="B84" s="267">
        <f t="shared" ca="1" si="34"/>
        <v>507</v>
      </c>
      <c r="C84" s="237">
        <f t="shared" ca="1" si="34"/>
        <v>1688000</v>
      </c>
      <c r="D84" s="237">
        <f t="shared" ca="1" si="35"/>
        <v>3329.3885601577908</v>
      </c>
      <c r="E84" s="237">
        <f t="shared" ca="1" si="36"/>
        <v>1942595.0240480001</v>
      </c>
      <c r="F84" s="237">
        <f t="shared" ca="1" si="37"/>
        <v>3831.5483709033533</v>
      </c>
      <c r="G84" s="274">
        <f t="shared" ca="1" si="38"/>
        <v>1.1508264360473934</v>
      </c>
      <c r="H84" s="268">
        <f t="shared" ca="1" si="39"/>
        <v>72.284031368216446</v>
      </c>
      <c r="R84" s="249">
        <f t="shared" ca="1" si="40"/>
        <v>2930651749.6491623</v>
      </c>
    </row>
    <row r="85" spans="1:18" ht="13.5" thickBot="1" x14ac:dyDescent="0.25">
      <c r="A85" s="258" t="s">
        <v>220</v>
      </c>
      <c r="B85" s="269">
        <f t="shared" ca="1" si="34"/>
        <v>0</v>
      </c>
      <c r="C85" s="234">
        <f t="shared" ca="1" si="34"/>
        <v>0</v>
      </c>
      <c r="D85" s="234">
        <f ca="1">IFERROR(C85/B85,0)</f>
        <v>0</v>
      </c>
      <c r="E85" s="234">
        <f t="shared" ca="1" si="36"/>
        <v>0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>
        <f t="shared" ca="1" si="40"/>
        <v>0</v>
      </c>
    </row>
    <row r="86" spans="1:18" ht="13.5" thickBot="1" x14ac:dyDescent="0.25">
      <c r="A86" s="282" t="s">
        <v>7</v>
      </c>
      <c r="B86" s="283">
        <f ca="1">SUM(B79:B85)</f>
        <v>2591</v>
      </c>
      <c r="C86" s="284">
        <f ca="1">SUM(C79:C85)</f>
        <v>27085803</v>
      </c>
      <c r="D86" s="284">
        <f t="shared" ca="1" si="35"/>
        <v>10453.802778849866</v>
      </c>
      <c r="E86" s="284">
        <f ca="1">SUM(E79:E85)</f>
        <v>25542485.098647002</v>
      </c>
      <c r="F86" s="284">
        <f t="shared" ca="1" si="37"/>
        <v>9858.1571202805881</v>
      </c>
      <c r="G86" s="285">
        <f t="shared" ca="1" si="38"/>
        <v>0.94302115018140686</v>
      </c>
      <c r="H86" s="286">
        <f t="shared" ca="1" si="39"/>
        <v>41.141521525763935</v>
      </c>
      <c r="R86" s="250">
        <f ca="1">SUM(R79:R85)</f>
        <v>47908113202.902191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>
        <f ca="1">SUM(INDIRECT("'RUNSTATS_DWNLDCOATFUN'!C52:C57"))+INDIRECT("'RUNSTATS_DWNLDCOATFUN'!C60")</f>
        <v>426</v>
      </c>
      <c r="C94" s="234">
        <f ca="1">SUM(INDIRECT("'RUNSTATS_DWNLDCOATFUN'!$D$52:$D$57"))</f>
        <v>5719100</v>
      </c>
      <c r="D94" s="234">
        <f t="shared" ref="D94:D98" ca="1" si="41">+C94/B94</f>
        <v>13425.11737089202</v>
      </c>
      <c r="E94" s="234">
        <f ca="1">SUM(INDIRECT("'RUNSTATS_DWNLDCOATFUN'!$E$52:$E$57"))</f>
        <v>4913797.620463999</v>
      </c>
      <c r="F94" s="234">
        <f t="shared" ref="F94:F98" ca="1" si="42">+E94/B94</f>
        <v>11534.736198272298</v>
      </c>
      <c r="G94" s="273">
        <f t="shared" ref="G94:G98" ca="1" si="43">+F94/D94</f>
        <v>0.85919071540347236</v>
      </c>
      <c r="H94" s="270">
        <f t="shared" ref="H94:H98" ca="1" si="44">(((R94/(B94-1))^0.5)*100)/(C94/B94)</f>
        <v>39.450057008227404</v>
      </c>
      <c r="R94" s="248">
        <f ca="1">SUM(INDIRECT("'RUNSTATS_DWNLDCOATFUN'!F52:F57"))+INDIRECT("'RUNSTATS_DWNLDCOATFUN'!F60")</f>
        <v>11921211219.315176</v>
      </c>
    </row>
    <row r="95" spans="1:18" x14ac:dyDescent="0.2">
      <c r="A95" s="257" t="s">
        <v>13</v>
      </c>
      <c r="B95" s="267">
        <f ca="1">SUM(B92:B94)</f>
        <v>426</v>
      </c>
      <c r="C95" s="237">
        <f ca="1">SUM(C92:C94)</f>
        <v>5719100</v>
      </c>
      <c r="D95" s="237">
        <f t="shared" ca="1" si="41"/>
        <v>13425.11737089202</v>
      </c>
      <c r="E95" s="237">
        <f ca="1">SUM(E92:E94)</f>
        <v>4913797.620463999</v>
      </c>
      <c r="F95" s="237">
        <f t="shared" ca="1" si="42"/>
        <v>11534.736198272298</v>
      </c>
      <c r="G95" s="274">
        <f t="shared" ca="1" si="43"/>
        <v>0.85919071540347236</v>
      </c>
      <c r="H95" s="268">
        <f t="shared" ca="1" si="44"/>
        <v>39.450057008227404</v>
      </c>
      <c r="R95" s="249">
        <f ca="1">SUM(R92:R94)</f>
        <v>11921211219.315176</v>
      </c>
    </row>
    <row r="96" spans="1:18" x14ac:dyDescent="0.2">
      <c r="A96" s="258" t="s">
        <v>129</v>
      </c>
      <c r="B96" s="269">
        <f ca="1">SUM(INDIRECT("'RUNSTATS_DWNLDCOATFUN'!C61:C66"))+INDIRECT("'RUNSTATS_DWNLDCOATFUN'!C69")</f>
        <v>1086</v>
      </c>
      <c r="C96" s="234">
        <f ca="1">SUM(INDIRECT("'RUNSTATS_DWNLDCOATFUN'!$D$61:$D$67"))</f>
        <v>14054203</v>
      </c>
      <c r="D96" s="234">
        <f t="shared" ca="1" si="41"/>
        <v>12941.255064456722</v>
      </c>
      <c r="E96" s="234">
        <f ca="1">SUM(INDIRECT("'RUNSTATS_DWNLDCOATFUN'!$E$61:$E$67"))</f>
        <v>13117084.067544</v>
      </c>
      <c r="F96" s="234">
        <f t="shared" ca="1" si="42"/>
        <v>12078.346286872928</v>
      </c>
      <c r="G96" s="273">
        <f t="shared" ca="1" si="43"/>
        <v>0.93332109032038313</v>
      </c>
      <c r="H96" s="270">
        <f t="shared" ca="1" si="44"/>
        <v>37.586770449561868</v>
      </c>
      <c r="R96" s="248">
        <f ca="1">SUM(INDIRECT("'RUNSTATS_DWNLDCOATFUN'!F61:F66"))+INDIRECT("'RUNSTATS_DWNLDCOATFUN'!F69")</f>
        <v>25671577431.119652</v>
      </c>
    </row>
    <row r="97" spans="1:21" ht="13.5" thickBot="1" x14ac:dyDescent="0.25">
      <c r="A97" s="257" t="s">
        <v>130</v>
      </c>
      <c r="B97" s="267">
        <f ca="1">SUM(INDIRECT("'RUNSTATS_DWNLDCOATFUN'!C70:C75"))</f>
        <v>1058</v>
      </c>
      <c r="C97" s="237">
        <f ca="1">SUM(INDIRECT("'RUNSTATS_DWNLDCOATFUN'!$D$70:$D$75"))</f>
        <v>6660300</v>
      </c>
      <c r="D97" s="237">
        <f t="shared" ca="1" si="41"/>
        <v>6295.1795841209832</v>
      </c>
      <c r="E97" s="237">
        <f ca="1">SUM(INDIRECT("'RUNSTATS_DWNLDCOATFUN'!$E$70:$E$75"))</f>
        <v>6927517.9230880002</v>
      </c>
      <c r="F97" s="237">
        <f t="shared" ca="1" si="42"/>
        <v>6547.7485095349721</v>
      </c>
      <c r="G97" s="274">
        <f t="shared" ca="1" si="43"/>
        <v>1.040121004022041</v>
      </c>
      <c r="H97" s="268">
        <f t="shared" ca="1" si="44"/>
        <v>47.394822058599964</v>
      </c>
      <c r="R97" s="249">
        <f ca="1">SUM(INDIRECT("'RUNSTATS_DWNLDCOATFUN'!F70:F75"))</f>
        <v>9409207133.0282345</v>
      </c>
    </row>
    <row r="98" spans="1:21" ht="13.5" thickBot="1" x14ac:dyDescent="0.25">
      <c r="A98" s="292" t="s">
        <v>7</v>
      </c>
      <c r="B98" s="293">
        <f ca="1">+B95+B96+B97</f>
        <v>2570</v>
      </c>
      <c r="C98" s="294">
        <f ca="1">+C95+C96+C97</f>
        <v>26433603</v>
      </c>
      <c r="D98" s="294">
        <f t="shared" ca="1" si="41"/>
        <v>10285.448638132295</v>
      </c>
      <c r="E98" s="294">
        <f ca="1">+E95+E96+E97</f>
        <v>24958399.611095998</v>
      </c>
      <c r="F98" s="294">
        <f t="shared" ca="1" si="42"/>
        <v>9711.4395373914394</v>
      </c>
      <c r="G98" s="295">
        <f t="shared" ca="1" si="43"/>
        <v>0.94419211830850303</v>
      </c>
      <c r="H98" s="296">
        <f t="shared" ca="1" si="44"/>
        <v>41.586546615156564</v>
      </c>
      <c r="R98" s="280">
        <f ca="1">+R95+R96+R97</f>
        <v>47001995783.463066</v>
      </c>
    </row>
    <row r="100" spans="1:21" ht="13.5" thickBot="1" x14ac:dyDescent="0.25"/>
    <row r="101" spans="1:21" ht="13.5" thickBot="1" x14ac:dyDescent="0.25">
      <c r="A101" s="523" t="s">
        <v>8</v>
      </c>
      <c r="B101" s="526" t="s">
        <v>9</v>
      </c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8"/>
    </row>
    <row r="102" spans="1:21" x14ac:dyDescent="0.2">
      <c r="A102" s="524"/>
      <c r="B102" s="520" t="s">
        <v>10</v>
      </c>
      <c r="C102" s="521" t="s">
        <v>10</v>
      </c>
      <c r="D102" s="521"/>
      <c r="E102" s="521"/>
      <c r="F102" s="522"/>
      <c r="G102" s="520" t="s">
        <v>12</v>
      </c>
      <c r="H102" s="521"/>
      <c r="I102" s="521"/>
      <c r="J102" s="521"/>
      <c r="K102" s="522"/>
      <c r="L102" s="520" t="s">
        <v>11</v>
      </c>
      <c r="M102" s="521"/>
      <c r="N102" s="521"/>
      <c r="O102" s="521"/>
      <c r="P102" s="522"/>
    </row>
    <row r="103" spans="1:21" ht="13.5" thickBot="1" x14ac:dyDescent="0.25">
      <c r="A103" s="525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>
        <f ca="1">INDIRECT("'RUNSTATS_DWNLDCOATFUN'!C44")+INDIRECT("'RUNSTATS_DWNLDCOATFUN'!C52")</f>
        <v>15</v>
      </c>
      <c r="C104" s="265">
        <f ca="1">INDIRECT("'RUNSTATS_DWNLDCOATFUN'!D44")+INDIRECT("'RUNSTATS_DWNLDCOATFUN'!D52")</f>
        <v>809900</v>
      </c>
      <c r="D104" s="265">
        <f ca="1">INDIRECT("'RUNSTATS_DWNLDCOATFUN'!E44")+INDIRECT("'RUNSTATS_DWNLDCOATFUN'!E52")</f>
        <v>743961.66340299998</v>
      </c>
      <c r="E104" s="278">
        <f t="shared" ref="E104:E112" ca="1" si="45">D104/C104</f>
        <v>0.91858459489196198</v>
      </c>
      <c r="F104" s="266">
        <f t="shared" ref="F104:F111" ca="1" si="46">(((R104/(B104-1))^0.5)*100)/(C104/B104)</f>
        <v>12.38153346930099</v>
      </c>
      <c r="G104" s="264">
        <f ca="1">INDIRECT("'RUNSTATS_DWNLDCOATFUN'!C61")</f>
        <v>72</v>
      </c>
      <c r="H104" s="265">
        <f ca="1">INDIRECT("'RUNSTATS_DWNLDCOATFUN'!D61")</f>
        <v>2984503</v>
      </c>
      <c r="I104" s="265">
        <f ca="1">INDIRECT("'RUNSTATS_DWNLDCOATFUN'!E61")</f>
        <v>2884053.8984790002</v>
      </c>
      <c r="J104" s="278">
        <f t="shared" ref="J104:J111" ca="1" si="47">I104/H104</f>
        <v>0.96634310586352246</v>
      </c>
      <c r="K104" s="266">
        <f t="shared" ref="K104:K111" ca="1" si="48">(((S104/(G104-1))^0.5)*100)/(H104/G104)</f>
        <v>21.474805956829048</v>
      </c>
      <c r="L104" s="264">
        <f ca="1">INDIRECT("'RUNSTATS_DWNLDCOATFUN'!C70")</f>
        <v>39</v>
      </c>
      <c r="M104" s="265">
        <f ca="1">INDIRECT("'RUNSTATS_DWNLDCOATFUN'!D70")</f>
        <v>1188200</v>
      </c>
      <c r="N104" s="265">
        <f ca="1">INDIRECT("'RUNSTATS_DWNLDCOATFUN'!E70")</f>
        <v>1081061.663194</v>
      </c>
      <c r="O104" s="278">
        <f t="shared" ref="O104:O109" ca="1" si="49">N104/M104</f>
        <v>0.90983139470964491</v>
      </c>
      <c r="P104" s="266">
        <f t="shared" ref="P104:P109" ca="1" si="50">(((T104/(L104-1))^0.5)*100)/(M104/L104)</f>
        <v>14.467349516124406</v>
      </c>
      <c r="R104" s="248">
        <f ca="1">INDIRECT("'RUNSTATS_DWNLDCOATFUN'!F44")+INDIRECT("'RUNSTATS_DWNLDCOATFUN'!F52")</f>
        <v>625687080.32911396</v>
      </c>
      <c r="S104" s="248">
        <f ca="1">INDIRECT("'RUNSTATS_DWNLDCOATFUN'!F61")</f>
        <v>5625950309.7258596</v>
      </c>
      <c r="T104" s="248">
        <f ca="1">INDIRECT("'RUNSTATS_DWNLDCOATFUN'!F70")</f>
        <v>738263548.86452496</v>
      </c>
      <c r="U104" s="248">
        <f t="shared" ref="U104:U109" ca="1" si="51">SUM(R104:T104)</f>
        <v>6989900938.9194984</v>
      </c>
    </row>
    <row r="105" spans="1:21" x14ac:dyDescent="0.2">
      <c r="A105" s="257" t="s">
        <v>123</v>
      </c>
      <c r="B105" s="267">
        <f ca="1">INDIRECT("'RUNSTATS_DWNLDCOATFUN'!C45")+INDIRECT("'RUNSTATS_DWNLDCOATFUN'!C53")</f>
        <v>3</v>
      </c>
      <c r="C105" s="237">
        <f ca="1">INDIRECT("'RUNSTATS_DWNLDCOATFUN'!D45")+INDIRECT("'RUNSTATS_DWNLDCOATFUN'!D53")</f>
        <v>67100</v>
      </c>
      <c r="D105" s="237">
        <f ca="1">INDIRECT("'RUNSTATS_DWNLDCOATFUN'!E45")+INDIRECT("'RUNSTATS_DWNLDCOATFUN'!E53")</f>
        <v>85567.164682999995</v>
      </c>
      <c r="E105" s="274">
        <f t="shared" ca="1" si="45"/>
        <v>1.2752185496721311</v>
      </c>
      <c r="F105" s="268">
        <f t="shared" ca="1" si="46"/>
        <v>37.728132623024528</v>
      </c>
      <c r="G105" s="267">
        <f ca="1">INDIRECT("'RUNSTATS_DWNLDCOATFUN'!C62")</f>
        <v>2</v>
      </c>
      <c r="H105" s="237">
        <f ca="1">INDIRECT("'RUNSTATS_DWNLDCOATFUN'!D62")</f>
        <v>49200</v>
      </c>
      <c r="I105" s="237">
        <f ca="1">INDIRECT("'RUNSTATS_DWNLDCOATFUN'!E62")</f>
        <v>47790.760396999998</v>
      </c>
      <c r="J105" s="274">
        <f t="shared" ca="1" si="47"/>
        <v>0.97135691863821139</v>
      </c>
      <c r="K105" s="268">
        <f t="shared" ca="1" si="48"/>
        <v>5.8921719751593802</v>
      </c>
      <c r="L105" s="267">
        <f ca="1">INDIRECT("'RUNSTATS_DWNLDCOATFUN'!C71")</f>
        <v>6</v>
      </c>
      <c r="M105" s="237">
        <f ca="1">INDIRECT("'RUNSTATS_DWNLDCOATFUN'!D71")</f>
        <v>127000</v>
      </c>
      <c r="N105" s="237">
        <f ca="1">INDIRECT("'RUNSTATS_DWNLDCOATFUN'!E71")</f>
        <v>105705.600571</v>
      </c>
      <c r="O105" s="274">
        <f t="shared" ca="1" si="49"/>
        <v>0.83232756355118109</v>
      </c>
      <c r="P105" s="268">
        <f t="shared" ca="1" si="50"/>
        <v>19.172165721056487</v>
      </c>
      <c r="R105" s="249">
        <f ca="1">INDIRECT("'RUNSTATS_DWNLDCOATFUN'!F45")+INDIRECT("'RUNSTATS_DWNLDCOATFUN'!F53")</f>
        <v>142417430.74202701</v>
      </c>
      <c r="S105" s="249">
        <f ca="1">INDIRECT("'RUNSTATS_DWNLDCOATFUN'!F62")</f>
        <v>2100975.7634330001</v>
      </c>
      <c r="T105" s="249">
        <f ca="1">INDIRECT("'RUNSTATS_DWNLDCOATFUN'!F71")</f>
        <v>82341219.375397995</v>
      </c>
      <c r="U105" s="249">
        <f t="shared" ca="1" si="51"/>
        <v>226859625.880858</v>
      </c>
    </row>
    <row r="106" spans="1:21" x14ac:dyDescent="0.2">
      <c r="A106" s="258" t="s">
        <v>124</v>
      </c>
      <c r="B106" s="269">
        <f ca="1">INDIRECT("'RUNSTATS_DWNLDCOATFUN'!C46")+INDIRECT("'RUNSTATS_DWNLDCOATFUN'!C54")</f>
        <v>4</v>
      </c>
      <c r="C106" s="234">
        <f ca="1">INDIRECT("'RUNSTATS_DWNLDCOATFUN'!D46")+INDIRECT("'RUNSTATS_DWNLDCOATFUN'!D54")</f>
        <v>202500</v>
      </c>
      <c r="D106" s="234">
        <f ca="1">INDIRECT("'RUNSTATS_DWNLDCOATFUN'!E46")+INDIRECT("'RUNSTATS_DWNLDCOATFUN'!E54")</f>
        <v>128942.968238</v>
      </c>
      <c r="E106" s="273">
        <f t="shared" ca="1" si="45"/>
        <v>0.63675539870617281</v>
      </c>
      <c r="F106" s="270">
        <f t="shared" ca="1" si="46"/>
        <v>50.030349890385331</v>
      </c>
      <c r="G106" s="269">
        <f ca="1">INDIRECT("'RUNSTATS_DWNLDCOATFUN'!C63")</f>
        <v>12</v>
      </c>
      <c r="H106" s="234">
        <f ca="1">INDIRECT("'RUNSTATS_DWNLDCOATFUN'!D63")</f>
        <v>490900</v>
      </c>
      <c r="I106" s="234">
        <f ca="1">INDIRECT("'RUNSTATS_DWNLDCOATFUN'!E63")</f>
        <v>344860.28668100003</v>
      </c>
      <c r="J106" s="273">
        <f t="shared" ca="1" si="47"/>
        <v>0.70250618594622127</v>
      </c>
      <c r="K106" s="270">
        <f t="shared" ca="1" si="48"/>
        <v>42.885503766392866</v>
      </c>
      <c r="L106" s="269">
        <f ca="1">INDIRECT("'RUNSTATS_DWNLDCOATFUN'!C72")</f>
        <v>15</v>
      </c>
      <c r="M106" s="234">
        <f ca="1">INDIRECT("'RUNSTATS_DWNLDCOATFUN'!D72")</f>
        <v>400100</v>
      </c>
      <c r="N106" s="234">
        <f ca="1">INDIRECT("'RUNSTATS_DWNLDCOATFUN'!E72")</f>
        <v>362510.58940499998</v>
      </c>
      <c r="O106" s="273">
        <f t="shared" ca="1" si="49"/>
        <v>0.90604996102224433</v>
      </c>
      <c r="P106" s="270">
        <f t="shared" ca="1" si="50"/>
        <v>29.019455274838627</v>
      </c>
      <c r="R106" s="248">
        <f ca="1">INDIRECT("'RUNSTATS_DWNLDCOATFUN'!F46")+INDIRECT("'RUNSTATS_DWNLDCOATFUN'!F54")</f>
        <v>1924502180.4519</v>
      </c>
      <c r="S106" s="248">
        <f ca="1">INDIRECT("'RUNSTATS_DWNLDCOATFUN'!F63")</f>
        <v>3385612810.20157</v>
      </c>
      <c r="T106" s="248">
        <f ca="1">INDIRECT("'RUNSTATS_DWNLDCOATFUN'!F72")</f>
        <v>838805235.24486101</v>
      </c>
      <c r="U106" s="248">
        <f t="shared" ca="1" si="51"/>
        <v>6148920225.8983307</v>
      </c>
    </row>
    <row r="107" spans="1:21" x14ac:dyDescent="0.2">
      <c r="A107" s="257" t="s">
        <v>125</v>
      </c>
      <c r="B107" s="267">
        <f ca="1">INDIRECT("'RUNSTATS_DWNLDCOATFUN'!C47")+INDIRECT("'RUNSTATS_DWNLDCOATFUN'!C55")</f>
        <v>216</v>
      </c>
      <c r="C107" s="237">
        <f ca="1">INDIRECT("'RUNSTATS_DWNLDCOATFUN'!D47")+INDIRECT("'RUNSTATS_DWNLDCOATFUN'!D55")</f>
        <v>3651000</v>
      </c>
      <c r="D107" s="237">
        <f ca="1">INDIRECT("'RUNSTATS_DWNLDCOATFUN'!E47")+INDIRECT("'RUNSTATS_DWNLDCOATFUN'!E55")</f>
        <v>3049868.20101</v>
      </c>
      <c r="E107" s="274">
        <f t="shared" ca="1" si="45"/>
        <v>0.83535146562859486</v>
      </c>
      <c r="F107" s="268">
        <f t="shared" ca="1" si="46"/>
        <v>34.845613757799882</v>
      </c>
      <c r="G107" s="267">
        <f ca="1">INDIRECT("'RUNSTATS_DWNLDCOATFUN'!C64")</f>
        <v>529</v>
      </c>
      <c r="H107" s="237">
        <f ca="1">INDIRECT("'RUNSTATS_DWNLDCOATFUN'!D64")</f>
        <v>7532700</v>
      </c>
      <c r="I107" s="237">
        <f ca="1">INDIRECT("'RUNSTATS_DWNLDCOATFUN'!E64")</f>
        <v>6829248.7339199996</v>
      </c>
      <c r="J107" s="274">
        <f t="shared" ca="1" si="47"/>
        <v>0.90661366228842244</v>
      </c>
      <c r="K107" s="268">
        <f t="shared" ca="1" si="48"/>
        <v>34.016797478253132</v>
      </c>
      <c r="L107" s="267">
        <f ca="1">INDIRECT("'RUNSTATS_DWNLDCOATFUN'!C73")</f>
        <v>406</v>
      </c>
      <c r="M107" s="237">
        <f ca="1">INDIRECT("'RUNSTATS_DWNLDCOATFUN'!D73")</f>
        <v>3477200</v>
      </c>
      <c r="N107" s="237">
        <f ca="1">INDIRECT("'RUNSTATS_DWNLDCOATFUN'!E73")</f>
        <v>3449778.9380270001</v>
      </c>
      <c r="O107" s="274">
        <f t="shared" ca="1" si="49"/>
        <v>0.99211403946479926</v>
      </c>
      <c r="P107" s="268">
        <f t="shared" ca="1" si="50"/>
        <v>42.33300143534462</v>
      </c>
      <c r="R107" s="249">
        <f ca="1">INDIRECT("'RUNSTATS_DWNLDCOATFUN'!F47")+INDIRECT("'RUNSTATS_DWNLDCOATFUN'!F55")</f>
        <v>7458489116.9722176</v>
      </c>
      <c r="S107" s="249">
        <f ca="1">INDIRECT("'RUNSTATS_DWNLDCOATFUN'!F64")</f>
        <v>12388273079.541599</v>
      </c>
      <c r="T107" s="249">
        <f ca="1">INDIRECT("'RUNSTATS_DWNLDCOATFUN'!F73")</f>
        <v>5323783925.1664305</v>
      </c>
      <c r="U107" s="249">
        <f t="shared" ca="1" si="51"/>
        <v>25170546121.680248</v>
      </c>
    </row>
    <row r="108" spans="1:21" x14ac:dyDescent="0.2">
      <c r="A108" s="258" t="s">
        <v>126</v>
      </c>
      <c r="B108" s="269">
        <f ca="1">INDIRECT("'RUNSTATS_DWNLDCOATFUN'!C48")+INDIRECT("'RUNSTATS_DWNLDCOATFUN'!C56")</f>
        <v>122</v>
      </c>
      <c r="C108" s="234">
        <f ca="1">INDIRECT("'RUNSTATS_DWNLDCOATFUN'!D48")+INDIRECT("'RUNSTATS_DWNLDCOATFUN'!D56")</f>
        <v>1256900</v>
      </c>
      <c r="D108" s="234">
        <f ca="1">INDIRECT("'RUNSTATS_DWNLDCOATFUN'!E48")+INDIRECT("'RUNSTATS_DWNLDCOATFUN'!E56")</f>
        <v>1113216.3657760001</v>
      </c>
      <c r="E108" s="273">
        <f t="shared" ca="1" si="45"/>
        <v>0.88568411629883048</v>
      </c>
      <c r="F108" s="270">
        <f t="shared" ca="1" si="46"/>
        <v>39.110656125159686</v>
      </c>
      <c r="G108" s="269">
        <f ca="1">INDIRECT("'RUNSTATS_DWNLDCOATFUN'!C65")</f>
        <v>326</v>
      </c>
      <c r="H108" s="234">
        <f ca="1">INDIRECT("'RUNSTATS_DWNLDCOATFUN'!D65")</f>
        <v>2288200</v>
      </c>
      <c r="I108" s="234">
        <f ca="1">INDIRECT("'RUNSTATS_DWNLDCOATFUN'!E65")</f>
        <v>2302415.4503370002</v>
      </c>
      <c r="J108" s="273">
        <f t="shared" ca="1" si="47"/>
        <v>1.0062125034249629</v>
      </c>
      <c r="K108" s="270">
        <f t="shared" ca="1" si="48"/>
        <v>44.744553823444527</v>
      </c>
      <c r="L108" s="269">
        <f ca="1">INDIRECT("'RUNSTATS_DWNLDCOATFUN'!C74")</f>
        <v>317</v>
      </c>
      <c r="M108" s="234">
        <f ca="1">INDIRECT("'RUNSTATS_DWNLDCOATFUN'!D74")</f>
        <v>872400</v>
      </c>
      <c r="N108" s="234">
        <f ca="1">INDIRECT("'RUNSTATS_DWNLDCOATFUN'!E74")</f>
        <v>1070907.790478</v>
      </c>
      <c r="O108" s="273">
        <f t="shared" ca="1" si="49"/>
        <v>1.2275421715703805</v>
      </c>
      <c r="P108" s="270">
        <f t="shared" ca="1" si="50"/>
        <v>72.875689752768835</v>
      </c>
      <c r="R108" s="248">
        <f ca="1">INDIRECT("'RUNSTATS_DWNLDCOATFUN'!F48")+INDIRECT("'RUNSTATS_DWNLDCOATFUN'!F56")</f>
        <v>1964524118.46872</v>
      </c>
      <c r="S108" s="248">
        <f ca="1">INDIRECT("'RUNSTATS_DWNLDCOATFUN'!F65")</f>
        <v>3205652831.6795101</v>
      </c>
      <c r="T108" s="248">
        <f ca="1">INDIRECT("'RUNSTATS_DWNLDCOATFUN'!F74")</f>
        <v>1271057590.7258601</v>
      </c>
      <c r="U108" s="248">
        <f t="shared" ca="1" si="51"/>
        <v>6441234540.8740902</v>
      </c>
    </row>
    <row r="109" spans="1:21" x14ac:dyDescent="0.2">
      <c r="A109" s="257" t="s">
        <v>127</v>
      </c>
      <c r="B109" s="267">
        <f ca="1">INDIRECT("'RUNSTATS_DWNLDCOATFUN'!C49")+INDIRECT("'RUNSTATS_DWNLDCOATFUN'!C57")</f>
        <v>87</v>
      </c>
      <c r="C109" s="237">
        <f ca="1">INDIRECT("'RUNSTATS_DWNLDCOATFUN'!D49")+INDIRECT("'RUNSTATS_DWNLDCOATFUN'!D57")</f>
        <v>416300</v>
      </c>
      <c r="D109" s="237">
        <f ca="1">INDIRECT("'RUNSTATS_DWNLDCOATFUN'!E49")+INDIRECT("'RUNSTATS_DWNLDCOATFUN'!E57")</f>
        <v>394110.544176</v>
      </c>
      <c r="E109" s="274">
        <f t="shared" ca="1" si="45"/>
        <v>0.94669840061494115</v>
      </c>
      <c r="F109" s="268">
        <f t="shared" ca="1" si="46"/>
        <v>60.11941653549448</v>
      </c>
      <c r="G109" s="267">
        <f ca="1">INDIRECT("'RUNSTATS_DWNLDCOATFUN'!C66")</f>
        <v>145</v>
      </c>
      <c r="H109" s="237">
        <f ca="1">INDIRECT("'RUNSTATS_DWNLDCOATFUN'!D66")</f>
        <v>676300</v>
      </c>
      <c r="I109" s="237">
        <f ca="1">INDIRECT("'RUNSTATS_DWNLDCOATFUN'!E66")</f>
        <v>690931.13845900004</v>
      </c>
      <c r="J109" s="274">
        <f t="shared" ca="1" si="47"/>
        <v>1.0216340950155256</v>
      </c>
      <c r="K109" s="268">
        <f t="shared" ca="1" si="48"/>
        <v>58.279473031813076</v>
      </c>
      <c r="L109" s="267">
        <f ca="1">INDIRECT("'RUNSTATS_DWNLDCOATFUN'!C75")</f>
        <v>275</v>
      </c>
      <c r="M109" s="237">
        <f ca="1">INDIRECT("'RUNSTATS_DWNLDCOATFUN'!D75")</f>
        <v>595400</v>
      </c>
      <c r="N109" s="237">
        <f ca="1">INDIRECT("'RUNSTATS_DWNLDCOATFUN'!E75")</f>
        <v>857553.34141300002</v>
      </c>
      <c r="O109" s="274">
        <f t="shared" ca="1" si="49"/>
        <v>1.4402978525579442</v>
      </c>
      <c r="P109" s="268">
        <f t="shared" ca="1" si="50"/>
        <v>94.826829243391757</v>
      </c>
      <c r="R109" s="249">
        <f ca="1">INDIRECT("'RUNSTATS_DWNLDCOATFUN'!F49")+INDIRECT("'RUNSTATS_DWNLDCOATFUN'!F57")</f>
        <v>711708711.79032207</v>
      </c>
      <c r="S109" s="249">
        <f ca="1">INDIRECT("'RUNSTATS_DWNLDCOATFUN'!F66")</f>
        <v>1063987424.20768</v>
      </c>
      <c r="T109" s="249">
        <f ca="1">INDIRECT("'RUNSTATS_DWNLDCOATFUN'!F75")</f>
        <v>1154955613.65116</v>
      </c>
      <c r="U109" s="249">
        <f t="shared" ca="1" si="51"/>
        <v>2930651749.6491623</v>
      </c>
    </row>
    <row r="110" spans="1:21" ht="13.5" thickBot="1" x14ac:dyDescent="0.25">
      <c r="A110" s="258" t="s">
        <v>220</v>
      </c>
      <c r="B110" s="269">
        <f ca="1">INDIRECT("'RUNSTATS_DWNLDCOATFUN'!C60")</f>
        <v>0</v>
      </c>
      <c r="C110" s="234">
        <f ca="1">INDIRECT("'RUNSTATS_DWNLDCOATFUN'!D60")</f>
        <v>0</v>
      </c>
      <c r="D110" s="234">
        <f ca="1">INDIRECT("'RUNSTATS_DWNLDCOATFUN'!E60")</f>
        <v>0</v>
      </c>
      <c r="E110" s="273">
        <f ca="1">IFERROR(D110/C110,0)</f>
        <v>0</v>
      </c>
      <c r="F110" s="270">
        <f ca="1">IFERROR((((R110/(B110-1))^0.5)*100)/(C110/B110),0)</f>
        <v>0</v>
      </c>
      <c r="G110" s="269">
        <f ca="1">INDIRECT("'RUNSTATS_DWNLDCOATFUN'!C69")</f>
        <v>0</v>
      </c>
      <c r="H110" s="234">
        <f ca="1">INDIRECT("'RUNSTATS_DWNLDCOATFUN'!D69")</f>
        <v>0</v>
      </c>
      <c r="I110" s="234">
        <f ca="1">INDIRECT("'RUNSTATS_DWNLDCOATFUN'!E69")</f>
        <v>0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>
        <f ca="1">INDIRECT("'RUNSTATS_DWNLDCOATFUN'!F60")</f>
        <v>0</v>
      </c>
      <c r="S110" s="248">
        <f ca="1">INDIRECT("'RUNSTATS_DWNLDCOATFUN'!F69")</f>
        <v>0</v>
      </c>
      <c r="T110" s="248"/>
      <c r="U110" s="248"/>
    </row>
    <row r="111" spans="1:21" ht="13.5" thickBot="1" x14ac:dyDescent="0.25">
      <c r="A111" s="259" t="s">
        <v>7</v>
      </c>
      <c r="B111" s="271">
        <f ca="1">SUM(B104:B110)</f>
        <v>447</v>
      </c>
      <c r="C111" s="260">
        <f ca="1">SUM(C104:C110)</f>
        <v>6403700</v>
      </c>
      <c r="D111" s="260">
        <f ca="1">SUM(D104:D110)</f>
        <v>5515666.9072860004</v>
      </c>
      <c r="E111" s="279">
        <f t="shared" ca="1" si="45"/>
        <v>0.8613250007473805</v>
      </c>
      <c r="F111" s="261">
        <f t="shared" ca="1" si="46"/>
        <v>37.434947348692383</v>
      </c>
      <c r="G111" s="271">
        <f ca="1">SUM(G104:G110)</f>
        <v>1086</v>
      </c>
      <c r="H111" s="260">
        <f ca="1">SUM(H104:H110)</f>
        <v>14021803</v>
      </c>
      <c r="I111" s="260">
        <f ca="1">SUM(I104:I110)</f>
        <v>13099300.268273</v>
      </c>
      <c r="J111" s="279">
        <f t="shared" ca="1" si="47"/>
        <v>0.93420940718344136</v>
      </c>
      <c r="K111" s="261">
        <f t="shared" ca="1" si="48"/>
        <v>37.673621717017689</v>
      </c>
      <c r="L111" s="271">
        <f ca="1">SUM(L104:L109)</f>
        <v>1058</v>
      </c>
      <c r="M111" s="260">
        <f ca="1">SUM(M104:M109)</f>
        <v>6660300</v>
      </c>
      <c r="N111" s="260">
        <f ca="1">SUM(N104:N109)</f>
        <v>6927517.9230880002</v>
      </c>
      <c r="O111" s="279">
        <f ca="1">N111/M111</f>
        <v>1.040121004022041</v>
      </c>
      <c r="P111" s="261">
        <f ca="1">(((T111/(L111-1))^0.5)*100)/(M111/L111)</f>
        <v>47.394822058599964</v>
      </c>
      <c r="R111" s="250">
        <f ca="1">SUM(R104:R110)</f>
        <v>12827328638.754299</v>
      </c>
      <c r="S111" s="250">
        <f ca="1">SUM(S104:S110)</f>
        <v>25671577431.119652</v>
      </c>
      <c r="T111" s="250">
        <f ca="1">SUM(T104:T110)</f>
        <v>9409207133.0282345</v>
      </c>
      <c r="U111" s="250">
        <f ca="1">SUM(R111:T111)</f>
        <v>47908113202.902184</v>
      </c>
    </row>
    <row r="112" spans="1:21" ht="13.5" thickBot="1" x14ac:dyDescent="0.25">
      <c r="A112" s="287" t="s">
        <v>131</v>
      </c>
      <c r="B112" s="288">
        <f ca="1">+B111+G111+L111</f>
        <v>2591</v>
      </c>
      <c r="C112" s="289">
        <f ca="1">+C111+H111+M111</f>
        <v>27085803</v>
      </c>
      <c r="D112" s="289">
        <f ca="1">+D111+I111+N111</f>
        <v>25542485.098646998</v>
      </c>
      <c r="E112" s="290">
        <f t="shared" ca="1" si="45"/>
        <v>0.94302115018140675</v>
      </c>
      <c r="F112" s="291"/>
      <c r="G112" s="220"/>
      <c r="R112" s="280">
        <f ca="1">+R111+S111+T111</f>
        <v>47908113202.902184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2018</v>
      </c>
      <c r="B2" s="214">
        <f>tudu!B5</f>
        <v>44974</v>
      </c>
      <c r="C2" s="34" t="str">
        <f>[2]tudu!B3</f>
        <v>MRM19v1.0 Tour</v>
      </c>
    </row>
    <row r="3" spans="1:32" x14ac:dyDescent="0.2">
      <c r="A3" s="133" t="str">
        <f ca="1">INDIRECT("'RUNSTATS_HWYASSN'!E2")</f>
        <v>Cabarrus</v>
      </c>
      <c r="H3" s="133" t="str">
        <f ca="1">A3</f>
        <v>Cabarrus</v>
      </c>
      <c r="N3" s="133" t="str">
        <f ca="1">A3</f>
        <v>Cabarrus</v>
      </c>
      <c r="T3" s="133" t="str">
        <f ca="1">A3</f>
        <v>Cabarrus</v>
      </c>
      <c r="Z3" s="133" t="str">
        <f ca="1">A3</f>
        <v>Cabarrus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7" t="str">
        <f ca="1">H5</f>
        <v>Freeway</v>
      </c>
      <c r="B5" s="468">
        <f t="shared" ref="B5:B10" ca="1" si="0">IF(D5&gt;0,AA5/D5,"N/A")</f>
        <v>52500</v>
      </c>
      <c r="C5" s="469">
        <f t="shared" ref="C5:C10" ca="1" si="1">IF(D5&gt;0,AB5/D5,"N/A")</f>
        <v>54897.879593428574</v>
      </c>
      <c r="D5" s="469">
        <f t="shared" ref="D5:D10" ca="1" si="2">AC5</f>
        <v>14</v>
      </c>
      <c r="E5" s="470">
        <f t="shared" ref="E5:E10" ca="1" si="3">IF(D5&gt;0,C5/B5,"N/A")</f>
        <v>1.0456738970176871</v>
      </c>
      <c r="F5" s="471">
        <f t="shared" ref="F5:F10" ca="1" si="4">AE5</f>
        <v>12.676987471633895</v>
      </c>
      <c r="H5" s="472" t="str">
        <f ca="1">INDIRECT("'RUNSTATS_HWYASSN'!G1")</f>
        <v>Freeway</v>
      </c>
      <c r="I5" s="468">
        <f ca="1">INDIRECT("'RUNSTATS_HWYASSN'!R1")</f>
        <v>735000</v>
      </c>
      <c r="J5" s="469">
        <f ca="1">INDIRECT("'RUNSTATS_HWYASSN'!S1")</f>
        <v>768570.31430800003</v>
      </c>
      <c r="K5" s="469">
        <f ca="1">INDIRECT("'RUNSTATS_HWYASSN'!T1")</f>
        <v>14</v>
      </c>
      <c r="L5" s="469">
        <f ca="1">INDIRECT("'RUNSTATS_HWYASSN'!U1")</f>
        <v>575829726.939834</v>
      </c>
      <c r="M5" s="471">
        <f t="shared" ref="M5:M10" ca="1" si="5">IF(K5&gt;1,(((L5/(K5-1))^0.5)*100)/(I5/K5),"N/A")</f>
        <v>12.676987471633895</v>
      </c>
      <c r="N5" s="467" t="str">
        <f ca="1">INDIRECT("'RUNSTATS_HWYASSN'!G7")</f>
        <v>Freeway</v>
      </c>
      <c r="O5" s="468">
        <f ca="1">INDIRECT("'RUNSTATS_HWYASSN'!R7")</f>
        <v>0</v>
      </c>
      <c r="P5" s="469">
        <f ca="1">INDIRECT("'RUNSTATS_HWYASSN'!S7")</f>
        <v>0</v>
      </c>
      <c r="Q5" s="469">
        <f ca="1">INDIRECT("'RUNSTATS_HWYASSN'!T7")</f>
        <v>0</v>
      </c>
      <c r="R5" s="469">
        <f ca="1">INDIRECT("'RUNSTATS_HWYASSN'!U7")</f>
        <v>0</v>
      </c>
      <c r="S5" s="471" t="str">
        <f t="shared" ref="S5:S10" ca="1" si="6">IF(Q5&gt;1,(((R5/(Q5-1))^0.5)*100)/(O5/Q5),"N/A")</f>
        <v>N/A</v>
      </c>
      <c r="T5" s="467" t="str">
        <f ca="1">INDIRECT("'RUNSTATS_HWYASSN'!G13")</f>
        <v>Freeway</v>
      </c>
      <c r="U5" s="468">
        <f ca="1">INDIRECT("'RUNSTATS_HWYASSN'!R13")</f>
        <v>0</v>
      </c>
      <c r="V5" s="469">
        <f ca="1">INDIRECT("'RUNSTATS_HWYASSN'!S13")</f>
        <v>0</v>
      </c>
      <c r="W5" s="469">
        <f ca="1">INDIRECT("'RUNSTATS_HWYASSN'!T13")</f>
        <v>0</v>
      </c>
      <c r="X5" s="469">
        <f ca="1">INDIRECT("'RUNSTATS_HWYASSN'!U13")</f>
        <v>0</v>
      </c>
      <c r="Y5" s="471" t="str">
        <f t="shared" ref="Y5:Y10" ca="1" si="7">IF(W5&gt;1,(((X5/(W5-1))^0.5)*100)/(U5/W5),"N/A")</f>
        <v>N/A</v>
      </c>
      <c r="Z5" s="467" t="str">
        <f ca="1">T5</f>
        <v>Freeway</v>
      </c>
      <c r="AA5" s="468">
        <f t="shared" ref="AA5" ca="1" si="8">I5+O5+U5</f>
        <v>735000</v>
      </c>
      <c r="AB5" s="469">
        <f ca="1">J5+P5+V5</f>
        <v>768570.31430800003</v>
      </c>
      <c r="AC5" s="469">
        <f t="shared" ref="AC5:AD5" ca="1" si="9">K5+Q5+W5</f>
        <v>14</v>
      </c>
      <c r="AD5" s="469">
        <f t="shared" ca="1" si="9"/>
        <v>575829726.939834</v>
      </c>
      <c r="AE5" s="471">
        <f t="shared" ref="AE5:AE10" ca="1" si="10">IF(AC5&gt;1,(((AD5/(AC5-1))^0.5)*100)/(AA5/AC5),"N/A")</f>
        <v>12.676987471633895</v>
      </c>
    </row>
    <row r="6" spans="1:32" x14ac:dyDescent="0.2">
      <c r="A6" s="308" t="str">
        <f ca="1">H6</f>
        <v>Expway</v>
      </c>
      <c r="B6" s="473" t="str">
        <f t="shared" ca="1" si="0"/>
        <v>N/A</v>
      </c>
      <c r="C6" s="398" t="str">
        <f t="shared" ca="1" si="1"/>
        <v>N/A</v>
      </c>
      <c r="D6" s="398">
        <f t="shared" ca="1" si="2"/>
        <v>0</v>
      </c>
      <c r="E6" s="474" t="str">
        <f t="shared" ca="1" si="3"/>
        <v>N/A</v>
      </c>
      <c r="F6" s="475" t="str">
        <f t="shared" ca="1" si="4"/>
        <v>N/A</v>
      </c>
      <c r="H6" s="258" t="str">
        <f ca="1">INDIRECT("'RUNSTATS_HWYASSN'!G2")</f>
        <v>Expway</v>
      </c>
      <c r="I6" s="476">
        <f ca="1">INDIRECT("'RUNSTATS_HWYASSN'!R2")</f>
        <v>0</v>
      </c>
      <c r="J6" s="398">
        <f ca="1">INDIRECT("'RUNSTATS_HWYASSN'!S2")</f>
        <v>0</v>
      </c>
      <c r="K6" s="398">
        <f ca="1">INDIRECT("'RUNSTATS_HWYASSN'!T2")</f>
        <v>0</v>
      </c>
      <c r="L6" s="398">
        <f ca="1">INDIRECT("'RUNSTATS_HWYASSN'!U2")</f>
        <v>0</v>
      </c>
      <c r="M6" s="475" t="str">
        <f t="shared" ca="1" si="5"/>
        <v>N/A</v>
      </c>
      <c r="N6" s="258" t="str">
        <f ca="1">INDIRECT("'RUNSTATS_HWYASSN'!G8")</f>
        <v>Expway</v>
      </c>
      <c r="O6" s="476">
        <f ca="1">INDIRECT("'RUNSTATS_HWYASSN'!R8")</f>
        <v>0</v>
      </c>
      <c r="P6" s="398">
        <f ca="1">INDIRECT("'RUNSTATS_HWYASSN'!S8")</f>
        <v>0</v>
      </c>
      <c r="Q6" s="398">
        <f ca="1">INDIRECT("'RUNSTATS_HWYASSN'!T8")</f>
        <v>0</v>
      </c>
      <c r="R6" s="398">
        <f ca="1">INDIRECT("'RUNSTATS_HWYASSN'!U8")</f>
        <v>0</v>
      </c>
      <c r="S6" s="475" t="str">
        <f t="shared" ca="1" si="6"/>
        <v>N/A</v>
      </c>
      <c r="T6" s="258" t="str">
        <f ca="1">INDIRECT("'RUNSTATS_HWYASSN'!G14")</f>
        <v>Expway</v>
      </c>
      <c r="U6" s="476">
        <f ca="1">INDIRECT("'RUNSTATS_HWYASSN'!R14")</f>
        <v>0</v>
      </c>
      <c r="V6" s="398">
        <f ca="1">INDIRECT("'RUNSTATS_HWYASSN'!S14")</f>
        <v>0</v>
      </c>
      <c r="W6" s="398">
        <f ca="1">INDIRECT("'RUNSTATS_HWYASSN'!T14")</f>
        <v>0</v>
      </c>
      <c r="X6" s="398">
        <f ca="1">INDIRECT("'RUNSTATS_HWYASSN'!U14")</f>
        <v>0</v>
      </c>
      <c r="Y6" s="475" t="str">
        <f t="shared" ca="1" si="7"/>
        <v>N/A</v>
      </c>
      <c r="Z6" s="258" t="str">
        <f ca="1">T6</f>
        <v>Expway</v>
      </c>
      <c r="AA6" s="476">
        <f ca="1">I6+O6+U6</f>
        <v>0</v>
      </c>
      <c r="AB6" s="398">
        <f ca="1">J6+P6+V6</f>
        <v>0</v>
      </c>
      <c r="AC6" s="398">
        <f ca="1">K6+Q6+W6</f>
        <v>0</v>
      </c>
      <c r="AD6" s="398">
        <f ca="1">L6+R6+X6</f>
        <v>0</v>
      </c>
      <c r="AE6" s="475" t="str">
        <f t="shared" ca="1" si="10"/>
        <v>N/A</v>
      </c>
    </row>
    <row r="7" spans="1:32" x14ac:dyDescent="0.2">
      <c r="A7" s="307" t="str">
        <f ca="1">H7</f>
        <v>Tfare</v>
      </c>
      <c r="B7" s="477">
        <f t="shared" ca="1" si="0"/>
        <v>13882.407407407407</v>
      </c>
      <c r="C7" s="397">
        <f t="shared" ca="1" si="1"/>
        <v>11762.257106532408</v>
      </c>
      <c r="D7" s="397">
        <f t="shared" ca="1" si="2"/>
        <v>216</v>
      </c>
      <c r="E7" s="478">
        <f t="shared" ca="1" si="3"/>
        <v>0.84727790802741287</v>
      </c>
      <c r="F7" s="479">
        <f t="shared" ca="1" si="4"/>
        <v>31.593635731414658</v>
      </c>
      <c r="H7" s="257" t="str">
        <f ca="1">INDIRECT("'RUNSTATS_HWYASSN'!G3")</f>
        <v>Tfare</v>
      </c>
      <c r="I7" s="480">
        <f ca="1">INDIRECT("'RUNSTATS_HWYASSN'!R3")</f>
        <v>1590000</v>
      </c>
      <c r="J7" s="397">
        <f ca="1">INDIRECT("'RUNSTATS_HWYASSN'!S3")</f>
        <v>1369247.6679140001</v>
      </c>
      <c r="K7" s="397">
        <f ca="1">INDIRECT("'RUNSTATS_HWYASSN'!T3")</f>
        <v>105</v>
      </c>
      <c r="L7" s="397">
        <f ca="1">INDIRECT("'RUNSTATS_HWYASSN'!U3")</f>
        <v>2117257039.1707499</v>
      </c>
      <c r="M7" s="479">
        <f t="shared" ca="1" si="5"/>
        <v>29.796297225009582</v>
      </c>
      <c r="N7" s="257" t="str">
        <f ca="1">INDIRECT("'RUNSTATS_HWYASSN'!G9")</f>
        <v>Tfare</v>
      </c>
      <c r="O7" s="480">
        <f ca="1">INDIRECT("'RUNSTATS_HWYASSN'!R9")</f>
        <v>969500</v>
      </c>
      <c r="P7" s="397">
        <f ca="1">INDIRECT("'RUNSTATS_HWYASSN'!S9")</f>
        <v>774287.65181700001</v>
      </c>
      <c r="Q7" s="397">
        <f ca="1">INDIRECT("'RUNSTATS_HWYASSN'!T9")</f>
        <v>66</v>
      </c>
      <c r="R7" s="397">
        <f ca="1">INDIRECT("'RUNSTATS_HWYASSN'!U9")</f>
        <v>1543285540.2088599</v>
      </c>
      <c r="S7" s="479">
        <f t="shared" ca="1" si="6"/>
        <v>33.171307277277201</v>
      </c>
      <c r="T7" s="257" t="str">
        <f ca="1">INDIRECT("'RUNSTATS_HWYASSN'!G15")</f>
        <v>Tfare</v>
      </c>
      <c r="U7" s="480">
        <f ca="1">INDIRECT("'RUNSTATS_HWYASSN'!R15")</f>
        <v>439100</v>
      </c>
      <c r="V7" s="397">
        <f ca="1">INDIRECT("'RUNSTATS_HWYASSN'!S15")</f>
        <v>397112.21528</v>
      </c>
      <c r="W7" s="397">
        <f ca="1">INDIRECT("'RUNSTATS_HWYASSN'!T15")</f>
        <v>45</v>
      </c>
      <c r="X7" s="397">
        <f ca="1">INDIRECT("'RUNSTATS_HWYASSN'!U15")</f>
        <v>475330892.080257</v>
      </c>
      <c r="Y7" s="479">
        <f t="shared" ca="1" si="7"/>
        <v>33.683775068171705</v>
      </c>
      <c r="Z7" s="257" t="str">
        <f ca="1">T7</f>
        <v>Tfare</v>
      </c>
      <c r="AA7" s="480">
        <f t="shared" ref="AA7:AD9" ca="1" si="11">I7+O7+U7</f>
        <v>2998600</v>
      </c>
      <c r="AB7" s="397">
        <f t="shared" ca="1" si="11"/>
        <v>2540647.535011</v>
      </c>
      <c r="AC7" s="397">
        <f t="shared" ca="1" si="11"/>
        <v>216</v>
      </c>
      <c r="AD7" s="397">
        <f t="shared" ca="1" si="11"/>
        <v>4135873471.459867</v>
      </c>
      <c r="AE7" s="479">
        <f t="shared" ca="1" si="10"/>
        <v>31.593635731414658</v>
      </c>
    </row>
    <row r="8" spans="1:32" x14ac:dyDescent="0.2">
      <c r="A8" s="308" t="str">
        <f ca="1">H8</f>
        <v>Other</v>
      </c>
      <c r="B8" s="473">
        <f t="shared" ca="1" si="0"/>
        <v>5124.2857142857147</v>
      </c>
      <c r="C8" s="398">
        <f t="shared" ca="1" si="1"/>
        <v>4224.436213814286</v>
      </c>
      <c r="D8" s="398">
        <f t="shared" ca="1" si="2"/>
        <v>70</v>
      </c>
      <c r="E8" s="474">
        <f t="shared" ca="1" si="3"/>
        <v>0.82439513511848339</v>
      </c>
      <c r="F8" s="475">
        <f t="shared" ca="1" si="4"/>
        <v>56.766534173871392</v>
      </c>
      <c r="H8" s="258" t="str">
        <f ca="1">INDIRECT("'RUNSTATS_HWYASSN'!G4")</f>
        <v>Other</v>
      </c>
      <c r="I8" s="476">
        <f ca="1">INDIRECT("'RUNSTATS_HWYASSN'!R4")</f>
        <v>190300</v>
      </c>
      <c r="J8" s="398">
        <f ca="1">INDIRECT("'RUNSTATS_HWYASSN'!S4")</f>
        <v>180245.96769200001</v>
      </c>
      <c r="K8" s="398">
        <f ca="1">INDIRECT("'RUNSTATS_HWYASSN'!T4")</f>
        <v>30</v>
      </c>
      <c r="L8" s="398">
        <f ca="1">INDIRECT("'RUNSTATS_HWYASSN'!U4")</f>
        <v>294114361.77455097</v>
      </c>
      <c r="M8" s="475">
        <f t="shared" ca="1" si="5"/>
        <v>50.204377145023003</v>
      </c>
      <c r="N8" s="258" t="str">
        <f ca="1">INDIRECT("'RUNSTATS_HWYASSN'!G10")</f>
        <v>Other</v>
      </c>
      <c r="O8" s="476">
        <f ca="1">INDIRECT("'RUNSTATS_HWYASSN'!R10")</f>
        <v>146100</v>
      </c>
      <c r="P8" s="398">
        <f ca="1">INDIRECT("'RUNSTATS_HWYASSN'!S10")</f>
        <v>95663.260280999995</v>
      </c>
      <c r="Q8" s="398">
        <f ca="1">INDIRECT("'RUNSTATS_HWYASSN'!T10")</f>
        <v>27</v>
      </c>
      <c r="R8" s="398">
        <f ca="1">INDIRECT("'RUNSTATS_HWYASSN'!U10")</f>
        <v>276500050.99896502</v>
      </c>
      <c r="S8" s="475">
        <f t="shared" ca="1" si="6"/>
        <v>60.26629347484208</v>
      </c>
      <c r="T8" s="258" t="str">
        <f ca="1">INDIRECT("'RUNSTATS_HWYASSN'!G16")</f>
        <v>Other</v>
      </c>
      <c r="U8" s="476">
        <f ca="1">INDIRECT("'RUNSTATS_HWYASSN'!R16")</f>
        <v>22300</v>
      </c>
      <c r="V8" s="398">
        <f ca="1">INDIRECT("'RUNSTATS_HWYASSN'!S16")</f>
        <v>19801.306993999999</v>
      </c>
      <c r="W8" s="398">
        <f ca="1">INDIRECT("'RUNSTATS_HWYASSN'!T16")</f>
        <v>13</v>
      </c>
      <c r="X8" s="398">
        <f ca="1">INDIRECT("'RUNSTATS_HWYASSN'!U16")</f>
        <v>13234563.793232</v>
      </c>
      <c r="Y8" s="475">
        <f t="shared" ca="1" si="7"/>
        <v>61.221318990029417</v>
      </c>
      <c r="Z8" s="258" t="str">
        <f ca="1">T8</f>
        <v>Other</v>
      </c>
      <c r="AA8" s="476">
        <f t="shared" ca="1" si="11"/>
        <v>358700</v>
      </c>
      <c r="AB8" s="398">
        <f t="shared" ca="1" si="11"/>
        <v>295710.53496700001</v>
      </c>
      <c r="AC8" s="398">
        <f t="shared" ca="1" si="11"/>
        <v>70</v>
      </c>
      <c r="AD8" s="398">
        <f t="shared" ca="1" si="11"/>
        <v>583848976.5667479</v>
      </c>
      <c r="AE8" s="475">
        <f t="shared" ca="1" si="10"/>
        <v>56.766534173871392</v>
      </c>
    </row>
    <row r="9" spans="1:32" ht="13.5" thickBot="1" x14ac:dyDescent="0.25">
      <c r="A9" s="307" t="str">
        <f ca="1">H9</f>
        <v>HighOcc</v>
      </c>
      <c r="B9" s="477" t="str">
        <f t="shared" ca="1" si="0"/>
        <v>N/A</v>
      </c>
      <c r="C9" s="397" t="str">
        <f t="shared" ca="1" si="1"/>
        <v>N/A</v>
      </c>
      <c r="D9" s="397">
        <f t="shared" ca="1" si="2"/>
        <v>0</v>
      </c>
      <c r="E9" s="478" t="str">
        <f t="shared" ca="1" si="3"/>
        <v>N/A</v>
      </c>
      <c r="F9" s="479" t="str">
        <f t="shared" ca="1" si="4"/>
        <v>N/A</v>
      </c>
      <c r="H9" s="257" t="str">
        <f ca="1">INDIRECT("'RUNSTATS_HWYASSN'!G5")</f>
        <v>HighOcc</v>
      </c>
      <c r="I9" s="480">
        <f ca="1">INDIRECT("'RUNSTATS_HWYASSN'!R5")</f>
        <v>0</v>
      </c>
      <c r="J9" s="397">
        <f ca="1">INDIRECT("'RUNSTATS_HWYASSN'!S5")</f>
        <v>0</v>
      </c>
      <c r="K9" s="397">
        <f ca="1">INDIRECT("'RUNSTATS_HWYASSN'!T5")</f>
        <v>0</v>
      </c>
      <c r="L9" s="397">
        <f ca="1">INDIRECT("'RUNSTATS_HWYASSN'!U5")</f>
        <v>0</v>
      </c>
      <c r="M9" s="479" t="str">
        <f t="shared" ca="1" si="5"/>
        <v>N/A</v>
      </c>
      <c r="N9" s="257" t="str">
        <f ca="1">INDIRECT("'RUNSTATS_HWYASSN'!G11")</f>
        <v>HighOcc</v>
      </c>
      <c r="O9" s="480">
        <f ca="1">INDIRECT("'RUNSTATS_HWYASSN'!R11")</f>
        <v>0</v>
      </c>
      <c r="P9" s="397">
        <f ca="1">INDIRECT("'RUNSTATS_HWYASSN'!S11")</f>
        <v>0</v>
      </c>
      <c r="Q9" s="397">
        <f ca="1">INDIRECT("'RUNSTATS_HWYASSN'!T11")</f>
        <v>0</v>
      </c>
      <c r="R9" s="397">
        <f ca="1">INDIRECT("'RUNSTATS_HWYASSN'!U11")</f>
        <v>0</v>
      </c>
      <c r="S9" s="479" t="str">
        <f t="shared" ca="1" si="6"/>
        <v>N/A</v>
      </c>
      <c r="T9" s="257" t="str">
        <f ca="1">INDIRECT("'RUNSTATS_HWYASSN'!G17")</f>
        <v>HighOcc</v>
      </c>
      <c r="U9" s="480">
        <f ca="1">INDIRECT("'RUNSTATS_HWYASSN'!R17")</f>
        <v>0</v>
      </c>
      <c r="V9" s="397">
        <f ca="1">INDIRECT("'RUNSTATS_HWYASSN'!S17")</f>
        <v>0</v>
      </c>
      <c r="W9" s="397">
        <f ca="1">INDIRECT("'RUNSTATS_HWYASSN'!T17")</f>
        <v>0</v>
      </c>
      <c r="X9" s="397">
        <f ca="1">INDIRECT("'RUNSTATS_HWYASSN'!U17")</f>
        <v>0</v>
      </c>
      <c r="Y9" s="479" t="str">
        <f t="shared" ca="1" si="7"/>
        <v>N/A</v>
      </c>
      <c r="Z9" s="257" t="str">
        <f ca="1">T9</f>
        <v>HighOcc</v>
      </c>
      <c r="AA9" s="480">
        <f t="shared" ca="1" si="11"/>
        <v>0</v>
      </c>
      <c r="AB9" s="397">
        <f t="shared" ca="1" si="11"/>
        <v>0</v>
      </c>
      <c r="AC9" s="397">
        <f t="shared" ca="1" si="11"/>
        <v>0</v>
      </c>
      <c r="AD9" s="397">
        <f t="shared" ca="1" si="11"/>
        <v>0</v>
      </c>
      <c r="AE9" s="479" t="str">
        <f t="shared" ca="1" si="10"/>
        <v>N/A</v>
      </c>
    </row>
    <row r="10" spans="1:32" ht="13.5" thickBot="1" x14ac:dyDescent="0.25">
      <c r="A10" s="309" t="s">
        <v>200</v>
      </c>
      <c r="B10" s="298">
        <f t="shared" ca="1" si="0"/>
        <v>13641</v>
      </c>
      <c r="C10" s="298">
        <f t="shared" ca="1" si="1"/>
        <v>12016.427947619999</v>
      </c>
      <c r="D10" s="298">
        <f t="shared" ca="1" si="2"/>
        <v>300</v>
      </c>
      <c r="E10" s="303">
        <f t="shared" ca="1" si="3"/>
        <v>0.88090520838794806</v>
      </c>
      <c r="F10" s="299">
        <f t="shared" ca="1" si="4"/>
        <v>30.851325125342242</v>
      </c>
      <c r="H10" s="297" t="str">
        <f ca="1">INDIRECT("'RUNSTATS_HWYASSN'!F2")</f>
        <v>Comm</v>
      </c>
      <c r="I10" s="298">
        <f ca="1">SUM(I5:I9)</f>
        <v>2515300</v>
      </c>
      <c r="J10" s="298">
        <f t="shared" ref="J10:L10" ca="1" si="12">SUM(J5:J9)</f>
        <v>2318063.949914</v>
      </c>
      <c r="K10" s="298">
        <f t="shared" ca="1" si="12"/>
        <v>149</v>
      </c>
      <c r="L10" s="298">
        <f t="shared" ca="1" si="12"/>
        <v>2987201127.8851347</v>
      </c>
      <c r="M10" s="299">
        <f t="shared" ca="1" si="5"/>
        <v>26.613246232883839</v>
      </c>
      <c r="N10" s="297" t="str">
        <f ca="1">INDIRECT("'RUNSTATS_HWYASSN'!F8")</f>
        <v>Resid</v>
      </c>
      <c r="O10" s="298">
        <f ca="1">SUM(O5:O9)</f>
        <v>1115600</v>
      </c>
      <c r="P10" s="298">
        <f t="shared" ref="P10:R10" ca="1" si="13">SUM(P5:P9)</f>
        <v>869950.91209800006</v>
      </c>
      <c r="Q10" s="298">
        <f t="shared" ca="1" si="13"/>
        <v>93</v>
      </c>
      <c r="R10" s="298">
        <f t="shared" ca="1" si="13"/>
        <v>1819785591.2078249</v>
      </c>
      <c r="S10" s="299">
        <f t="shared" ca="1" si="6"/>
        <v>37.075809352031243</v>
      </c>
      <c r="T10" s="297" t="str">
        <f ca="1">INDIRECT("'RUNSTATS_HWYASSN'!F14")</f>
        <v>Rural</v>
      </c>
      <c r="U10" s="298">
        <f ca="1">SUM(U5:U9)</f>
        <v>461400</v>
      </c>
      <c r="V10" s="298">
        <f t="shared" ref="V10:X10" ca="1" si="14">SUM(V5:V9)</f>
        <v>416913.52227399999</v>
      </c>
      <c r="W10" s="298">
        <f t="shared" ca="1" si="14"/>
        <v>58</v>
      </c>
      <c r="X10" s="298">
        <f t="shared" ca="1" si="14"/>
        <v>488565455.87348902</v>
      </c>
      <c r="Y10" s="299">
        <f t="shared" ca="1" si="7"/>
        <v>36.802248539706532</v>
      </c>
      <c r="Z10" s="297" t="s">
        <v>42</v>
      </c>
      <c r="AA10" s="298">
        <f ca="1">SUM(AA5:AA9)</f>
        <v>4092300</v>
      </c>
      <c r="AB10" s="298">
        <f t="shared" ref="AB10:AD10" ca="1" si="15">SUM(AB5:AB9)</f>
        <v>3604928.3842859999</v>
      </c>
      <c r="AC10" s="298">
        <f t="shared" ca="1" si="15"/>
        <v>300</v>
      </c>
      <c r="AD10" s="298">
        <f t="shared" ca="1" si="15"/>
        <v>5295552174.9664488</v>
      </c>
      <c r="AE10" s="299">
        <f t="shared" ca="1" si="10"/>
        <v>30.851325125342242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str">
        <f ca="1">INDIRECT("'RUNSTATS_HWYASSN'!E20")</f>
        <v>Catawba</v>
      </c>
      <c r="H13" s="133" t="str">
        <f ca="1">A13</f>
        <v>Catawba</v>
      </c>
      <c r="N13" s="133" t="str">
        <f ca="1">A13</f>
        <v>Catawba</v>
      </c>
      <c r="T13" s="133" t="str">
        <f ca="1">A13</f>
        <v>Catawba</v>
      </c>
      <c r="Z13" s="133" t="str">
        <f ca="1">A13</f>
        <v>Catawba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7" t="str">
        <f ca="1">H15</f>
        <v>Freeway</v>
      </c>
      <c r="B15" s="468" t="str">
        <f t="shared" ref="B15:B20" ca="1" si="17">IF(D15&gt;0,AA15/D15,"N/A")</f>
        <v>N/A</v>
      </c>
      <c r="C15" s="469" t="str">
        <f t="shared" ref="C15:C20" ca="1" si="18">IF(D15&gt;0,AB15/D15,"N/A")</f>
        <v>N/A</v>
      </c>
      <c r="D15" s="469">
        <f t="shared" ref="D15:D20" ca="1" si="19">AC15</f>
        <v>0</v>
      </c>
      <c r="E15" s="470" t="str">
        <f t="shared" ref="E15:E20" ca="1" si="20">IF(D15&gt;0,C15/B15,"N/A")</f>
        <v>N/A</v>
      </c>
      <c r="F15" s="471" t="str">
        <f t="shared" ref="F15:F20" ca="1" si="21">AE15</f>
        <v>N/A</v>
      </c>
      <c r="H15" s="472" t="str">
        <f ca="1">INDIRECT("'RUNSTATS_HWYASSN'!G19")</f>
        <v>Freeway</v>
      </c>
      <c r="I15" s="468">
        <f ca="1">INDIRECT("'RUNSTATS_HWYASSN'!R19")</f>
        <v>0</v>
      </c>
      <c r="J15" s="469">
        <f ca="1">INDIRECT("'RUNSTATS_HWYASSN'!S19")</f>
        <v>0</v>
      </c>
      <c r="K15" s="469">
        <f ca="1">INDIRECT("'RUNSTATS_HWYASSN'!T19")</f>
        <v>0</v>
      </c>
      <c r="L15" s="469">
        <f ca="1">INDIRECT("'RUNSTATS_HWYASSN'!U19")</f>
        <v>0</v>
      </c>
      <c r="M15" s="471" t="str">
        <f t="shared" ref="M15:M20" ca="1" si="22">IF(K15&gt;1,(((L15/(K15-1))^0.5)*100)/(I15/K15),"N/A")</f>
        <v>N/A</v>
      </c>
      <c r="N15" s="467" t="str">
        <f ca="1">INDIRECT("'RUNSTATS_HWYASSN'!G7")</f>
        <v>Freeway</v>
      </c>
      <c r="O15" s="468">
        <f ca="1">INDIRECT("'RUNSTATS_HWYASSN'!R25")</f>
        <v>0</v>
      </c>
      <c r="P15" s="469">
        <f ca="1">INDIRECT("'RUNSTATS_HWYASSN'!S25")</f>
        <v>0</v>
      </c>
      <c r="Q15" s="469">
        <f ca="1">INDIRECT("'RUNSTATS_HWYASSN'!T25")</f>
        <v>0</v>
      </c>
      <c r="R15" s="469">
        <f ca="1">INDIRECT("'RUNSTATS_HWYASSN'!U25")</f>
        <v>0</v>
      </c>
      <c r="S15" s="471" t="str">
        <f t="shared" ref="S15:S20" ca="1" si="23">IF(Q15&gt;1,(((R15/(Q15-1))^0.5)*100)/(O15/Q15),"N/A")</f>
        <v>N/A</v>
      </c>
      <c r="T15" s="467" t="str">
        <f ca="1">INDIRECT("'RUNSTATS_HWYASSN'!G31")</f>
        <v>Freeway</v>
      </c>
      <c r="U15" s="468">
        <f ca="1">INDIRECT("'RUNSTATS_HWYASSN'!R31")</f>
        <v>0</v>
      </c>
      <c r="V15" s="469">
        <f ca="1">INDIRECT("'RUNSTATS_HWYASSN'!S31")</f>
        <v>0</v>
      </c>
      <c r="W15" s="469">
        <f ca="1">INDIRECT("'RUNSTATS_HWYASSN'!T31")</f>
        <v>0</v>
      </c>
      <c r="X15" s="469">
        <f ca="1">INDIRECT("'RUNSTATS_HWYASSN'!U31")</f>
        <v>0</v>
      </c>
      <c r="Y15" s="471" t="str">
        <f t="shared" ref="Y15:Y20" ca="1" si="24">IF(W15&gt;1,(((X15/(W15-1))^0.5)*100)/(U15/W15),"N/A")</f>
        <v>N/A</v>
      </c>
      <c r="Z15" s="467" t="str">
        <f ca="1">T15</f>
        <v>Freeway</v>
      </c>
      <c r="AA15" s="468">
        <f t="shared" ref="AA15" ca="1" si="25">I15+O15+U15</f>
        <v>0</v>
      </c>
      <c r="AB15" s="469">
        <f ca="1">J15+P15+V15</f>
        <v>0</v>
      </c>
      <c r="AC15" s="469">
        <f t="shared" ref="AC15:AD15" ca="1" si="26">K15+Q15+W15</f>
        <v>0</v>
      </c>
      <c r="AD15" s="469">
        <f t="shared" ca="1" si="26"/>
        <v>0</v>
      </c>
      <c r="AE15" s="471" t="str">
        <f t="shared" ref="AE15:AE20" ca="1" si="27">IF(AC15&gt;1,(((AD15/(AC15-1))^0.5)*100)/(AA15/AC15),"N/A")</f>
        <v>N/A</v>
      </c>
    </row>
    <row r="16" spans="1:32" x14ac:dyDescent="0.2">
      <c r="A16" s="308" t="str">
        <f ca="1">H16</f>
        <v>Expway</v>
      </c>
      <c r="B16" s="473" t="str">
        <f t="shared" ca="1" si="17"/>
        <v>N/A</v>
      </c>
      <c r="C16" s="398" t="str">
        <f t="shared" ca="1" si="18"/>
        <v>N/A</v>
      </c>
      <c r="D16" s="398">
        <f t="shared" ca="1" si="19"/>
        <v>0</v>
      </c>
      <c r="E16" s="474" t="str">
        <f t="shared" ca="1" si="20"/>
        <v>N/A</v>
      </c>
      <c r="F16" s="475" t="str">
        <f t="shared" ca="1" si="21"/>
        <v>N/A</v>
      </c>
      <c r="H16" s="258" t="str">
        <f ca="1">INDIRECT("'RUNSTATS_HWYASSN'!G20")</f>
        <v>Expway</v>
      </c>
      <c r="I16" s="476">
        <f ca="1">INDIRECT("'RUNSTATS_HWYASSN'!R20")</f>
        <v>0</v>
      </c>
      <c r="J16" s="398">
        <f ca="1">INDIRECT("'RUNSTATS_HWYASSN'!S20")</f>
        <v>0</v>
      </c>
      <c r="K16" s="398">
        <f ca="1">INDIRECT("'RUNSTATS_HWYASSN'!T20")</f>
        <v>0</v>
      </c>
      <c r="L16" s="398">
        <f ca="1">INDIRECT("'RUNSTATS_HWYASSN'!U20")</f>
        <v>0</v>
      </c>
      <c r="M16" s="475" t="str">
        <f t="shared" ca="1" si="22"/>
        <v>N/A</v>
      </c>
      <c r="N16" s="258" t="str">
        <f ca="1">INDIRECT("'RUNSTATS_HWYASSN'!G26")</f>
        <v>Expway</v>
      </c>
      <c r="O16" s="476">
        <f ca="1">INDIRECT("'RUNSTATS_HWYASSN'!R26")</f>
        <v>0</v>
      </c>
      <c r="P16" s="398">
        <f ca="1">INDIRECT("'RUNSTATS_HWYASSN'!S26")</f>
        <v>0</v>
      </c>
      <c r="Q16" s="398">
        <f ca="1">INDIRECT("'RUNSTATS_HWYASSN'!T26")</f>
        <v>0</v>
      </c>
      <c r="R16" s="398">
        <f ca="1">INDIRECT("'RUNSTATS_HWYASSN'!U26")</f>
        <v>0</v>
      </c>
      <c r="S16" s="475" t="str">
        <f t="shared" ca="1" si="23"/>
        <v>N/A</v>
      </c>
      <c r="T16" s="258" t="str">
        <f ca="1">INDIRECT("'RUNSTATS_HWYASSN'!G32")</f>
        <v>Expway</v>
      </c>
      <c r="U16" s="476">
        <f ca="1">INDIRECT("'RUNSTATS_HWYASSN'!R32")</f>
        <v>0</v>
      </c>
      <c r="V16" s="398">
        <f ca="1">INDIRECT("'RUNSTATS_HWYASSN'!S32")</f>
        <v>0</v>
      </c>
      <c r="W16" s="398">
        <f ca="1">INDIRECT("'RUNSTATS_HWYASSN'!T32")</f>
        <v>0</v>
      </c>
      <c r="X16" s="398">
        <f ca="1">INDIRECT("'RUNSTATS_HWYASSN'!U32")</f>
        <v>0</v>
      </c>
      <c r="Y16" s="475" t="str">
        <f t="shared" ca="1" si="24"/>
        <v>N/A</v>
      </c>
      <c r="Z16" s="258" t="str">
        <f ca="1">T16</f>
        <v>Expway</v>
      </c>
      <c r="AA16" s="476">
        <f ca="1">I16+O16+U16</f>
        <v>0</v>
      </c>
      <c r="AB16" s="398">
        <f ca="1">J16+P16+V16</f>
        <v>0</v>
      </c>
      <c r="AC16" s="398">
        <f ca="1">K16+Q16+W16</f>
        <v>0</v>
      </c>
      <c r="AD16" s="398">
        <f ca="1">L16+R16+X16</f>
        <v>0</v>
      </c>
      <c r="AE16" s="475" t="str">
        <f t="shared" ca="1" si="27"/>
        <v>N/A</v>
      </c>
    </row>
    <row r="17" spans="1:32" x14ac:dyDescent="0.2">
      <c r="A17" s="307" t="str">
        <f ca="1">H17</f>
        <v>Tfare</v>
      </c>
      <c r="B17" s="477">
        <f t="shared" ca="1" si="17"/>
        <v>14120</v>
      </c>
      <c r="C17" s="397">
        <f t="shared" ca="1" si="18"/>
        <v>14611.424629700001</v>
      </c>
      <c r="D17" s="397">
        <f t="shared" ca="1" si="19"/>
        <v>10</v>
      </c>
      <c r="E17" s="478">
        <f t="shared" ca="1" si="20"/>
        <v>1.0348034440297451</v>
      </c>
      <c r="F17" s="479">
        <f t="shared" ca="1" si="21"/>
        <v>22.984852779704582</v>
      </c>
      <c r="H17" s="257" t="str">
        <f ca="1">INDIRECT("'RUNSTATS_HWYASSN'!G21")</f>
        <v>Tfare</v>
      </c>
      <c r="I17" s="480">
        <f ca="1">INDIRECT("'RUNSTATS_HWYASSN'!R21")</f>
        <v>0</v>
      </c>
      <c r="J17" s="397">
        <f ca="1">INDIRECT("'RUNSTATS_HWYASSN'!S21")</f>
        <v>0</v>
      </c>
      <c r="K17" s="397">
        <f ca="1">INDIRECT("'RUNSTATS_HWYASSN'!T21")</f>
        <v>0</v>
      </c>
      <c r="L17" s="397">
        <f ca="1">INDIRECT("'RUNSTATS_HWYASSN'!U21")</f>
        <v>0</v>
      </c>
      <c r="M17" s="479" t="str">
        <f t="shared" ca="1" si="22"/>
        <v>N/A</v>
      </c>
      <c r="N17" s="257" t="str">
        <f ca="1">INDIRECT("'RUNSTATS_HWYASSN'!G27")</f>
        <v>Tfare</v>
      </c>
      <c r="O17" s="480">
        <f ca="1">INDIRECT("'RUNSTATS_HWYASSN'!R27")</f>
        <v>0</v>
      </c>
      <c r="P17" s="397">
        <f ca="1">INDIRECT("'RUNSTATS_HWYASSN'!S27")</f>
        <v>0</v>
      </c>
      <c r="Q17" s="397">
        <f ca="1">INDIRECT("'RUNSTATS_HWYASSN'!T27")</f>
        <v>0</v>
      </c>
      <c r="R17" s="397">
        <f ca="1">INDIRECT("'RUNSTATS_HWYASSN'!U27")</f>
        <v>0</v>
      </c>
      <c r="S17" s="479" t="str">
        <f t="shared" ca="1" si="23"/>
        <v>N/A</v>
      </c>
      <c r="T17" s="257" t="str">
        <f ca="1">INDIRECT("'RUNSTATS_HWYASSN'!G33")</f>
        <v>Tfare</v>
      </c>
      <c r="U17" s="480">
        <f ca="1">INDIRECT("'RUNSTATS_HWYASSN'!R33")</f>
        <v>141200</v>
      </c>
      <c r="V17" s="397">
        <f ca="1">INDIRECT("'RUNSTATS_HWYASSN'!S33")</f>
        <v>146114.24629700001</v>
      </c>
      <c r="W17" s="397">
        <f ca="1">INDIRECT("'RUNSTATS_HWYASSN'!T33")</f>
        <v>10</v>
      </c>
      <c r="X17" s="397">
        <f ca="1">INDIRECT("'RUNSTATS_HWYASSN'!U33")</f>
        <v>94797166.336244002</v>
      </c>
      <c r="Y17" s="479">
        <f t="shared" ca="1" si="24"/>
        <v>22.984852779704582</v>
      </c>
      <c r="Z17" s="257" t="str">
        <f ca="1">T17</f>
        <v>Tfare</v>
      </c>
      <c r="AA17" s="480">
        <f t="shared" ref="AA17:AD19" ca="1" si="28">I17+O17+U17</f>
        <v>141200</v>
      </c>
      <c r="AB17" s="397">
        <f t="shared" ca="1" si="28"/>
        <v>146114.24629700001</v>
      </c>
      <c r="AC17" s="397">
        <f t="shared" ca="1" si="28"/>
        <v>10</v>
      </c>
      <c r="AD17" s="397">
        <f t="shared" ca="1" si="28"/>
        <v>94797166.336244002</v>
      </c>
      <c r="AE17" s="479">
        <f t="shared" ca="1" si="27"/>
        <v>22.984852779704582</v>
      </c>
    </row>
    <row r="18" spans="1:32" x14ac:dyDescent="0.2">
      <c r="A18" s="308" t="str">
        <f ca="1">H18</f>
        <v>Other</v>
      </c>
      <c r="B18" s="473">
        <f t="shared" ca="1" si="17"/>
        <v>7100</v>
      </c>
      <c r="C18" s="398">
        <f t="shared" ca="1" si="18"/>
        <v>7058.5938820000001</v>
      </c>
      <c r="D18" s="398">
        <f t="shared" ca="1" si="19"/>
        <v>1</v>
      </c>
      <c r="E18" s="474">
        <f t="shared" ca="1" si="20"/>
        <v>0.99416815239436618</v>
      </c>
      <c r="F18" s="475" t="str">
        <f t="shared" ca="1" si="21"/>
        <v>N/A</v>
      </c>
      <c r="H18" s="258" t="str">
        <f ca="1">INDIRECT("'RUNSTATS_HWYASSN'!G22")</f>
        <v>Other</v>
      </c>
      <c r="I18" s="476">
        <f ca="1">INDIRECT("'RUNSTATS_HWYASSN'!R22")</f>
        <v>0</v>
      </c>
      <c r="J18" s="398">
        <f ca="1">INDIRECT("'RUNSTATS_HWYASSN'!S22")</f>
        <v>0</v>
      </c>
      <c r="K18" s="398">
        <f ca="1">INDIRECT("'RUNSTATS_HWYASSN'!T22")</f>
        <v>0</v>
      </c>
      <c r="L18" s="398">
        <f ca="1">INDIRECT("'RUNSTATS_HWYASSN'!U22")</f>
        <v>0</v>
      </c>
      <c r="M18" s="475" t="str">
        <f t="shared" ca="1" si="22"/>
        <v>N/A</v>
      </c>
      <c r="N18" s="258" t="str">
        <f ca="1">INDIRECT("'RUNSTATS_HWYASSN'!G28")</f>
        <v>Other</v>
      </c>
      <c r="O18" s="476">
        <f ca="1">INDIRECT("'RUNSTATS_HWYASSN'!R28")</f>
        <v>0</v>
      </c>
      <c r="P18" s="398">
        <f ca="1">INDIRECT("'RUNSTATS_HWYASSN'!S28")</f>
        <v>0</v>
      </c>
      <c r="Q18" s="398">
        <f ca="1">INDIRECT("'RUNSTATS_HWYASSN'!T28")</f>
        <v>0</v>
      </c>
      <c r="R18" s="398">
        <f ca="1">INDIRECT("'RUNSTATS_HWYASSN'!U28")</f>
        <v>0</v>
      </c>
      <c r="S18" s="475" t="str">
        <f t="shared" ca="1" si="23"/>
        <v>N/A</v>
      </c>
      <c r="T18" s="258" t="str">
        <f ca="1">INDIRECT("'RUNSTATS_HWYASSN'!G34")</f>
        <v>Other</v>
      </c>
      <c r="U18" s="476">
        <f ca="1">INDIRECT("'RUNSTATS_HWYASSN'!R34")</f>
        <v>7100</v>
      </c>
      <c r="V18" s="398">
        <f ca="1">INDIRECT("'RUNSTATS_HWYASSN'!S34")</f>
        <v>7058.5938820000001</v>
      </c>
      <c r="W18" s="398">
        <f ca="1">INDIRECT("'RUNSTATS_HWYASSN'!T34")</f>
        <v>1</v>
      </c>
      <c r="X18" s="398">
        <f ca="1">INDIRECT("'RUNSTATS_HWYASSN'!U34")</f>
        <v>1714.4666440000001</v>
      </c>
      <c r="Y18" s="475" t="str">
        <f t="shared" ca="1" si="24"/>
        <v>N/A</v>
      </c>
      <c r="Z18" s="258" t="str">
        <f ca="1">T18</f>
        <v>Other</v>
      </c>
      <c r="AA18" s="476">
        <f t="shared" ca="1" si="28"/>
        <v>7100</v>
      </c>
      <c r="AB18" s="398">
        <f t="shared" ca="1" si="28"/>
        <v>7058.5938820000001</v>
      </c>
      <c r="AC18" s="398">
        <f t="shared" ca="1" si="28"/>
        <v>1</v>
      </c>
      <c r="AD18" s="398">
        <f t="shared" ca="1" si="28"/>
        <v>1714.4666440000001</v>
      </c>
      <c r="AE18" s="475" t="str">
        <f t="shared" ca="1" si="27"/>
        <v>N/A</v>
      </c>
    </row>
    <row r="19" spans="1:32" ht="13.5" thickBot="1" x14ac:dyDescent="0.25">
      <c r="A19" s="307" t="str">
        <f ca="1">H19</f>
        <v>HighOcc</v>
      </c>
      <c r="B19" s="477" t="str">
        <f t="shared" ca="1" si="17"/>
        <v>N/A</v>
      </c>
      <c r="C19" s="397" t="str">
        <f t="shared" ca="1" si="18"/>
        <v>N/A</v>
      </c>
      <c r="D19" s="397">
        <f t="shared" ca="1" si="19"/>
        <v>0</v>
      </c>
      <c r="E19" s="478" t="str">
        <f t="shared" ca="1" si="20"/>
        <v>N/A</v>
      </c>
      <c r="F19" s="479" t="str">
        <f t="shared" ca="1" si="21"/>
        <v>N/A</v>
      </c>
      <c r="H19" s="257" t="str">
        <f ca="1">INDIRECT("'RUNSTATS_HWYASSN'!G23")</f>
        <v>HighOcc</v>
      </c>
      <c r="I19" s="480">
        <f ca="1">INDIRECT("'RUNSTATS_HWYASSN'!R23")</f>
        <v>0</v>
      </c>
      <c r="J19" s="397">
        <f ca="1">INDIRECT("'RUNSTATS_HWYASSN'!S23")</f>
        <v>0</v>
      </c>
      <c r="K19" s="397">
        <f ca="1">INDIRECT("'RUNSTATS_HWYASSN'!T23")</f>
        <v>0</v>
      </c>
      <c r="L19" s="397">
        <f ca="1">INDIRECT("'RUNSTATS_HWYASSN'!U23")</f>
        <v>0</v>
      </c>
      <c r="M19" s="479" t="str">
        <f t="shared" ca="1" si="22"/>
        <v>N/A</v>
      </c>
      <c r="N19" s="257" t="str">
        <f ca="1">INDIRECT("'RUNSTATS_HWYASSN'!G29")</f>
        <v>HighOcc</v>
      </c>
      <c r="O19" s="480">
        <f ca="1">INDIRECT("'RUNSTATS_HWYASSN'!R29")</f>
        <v>0</v>
      </c>
      <c r="P19" s="397">
        <f ca="1">INDIRECT("'RUNSTATS_HWYASSN'!S29")</f>
        <v>0</v>
      </c>
      <c r="Q19" s="397">
        <f ca="1">INDIRECT("'RUNSTATS_HWYASSN'!T29")</f>
        <v>0</v>
      </c>
      <c r="R19" s="397">
        <f ca="1">INDIRECT("'RUNSTATS_HWYASSN'!U29")</f>
        <v>0</v>
      </c>
      <c r="S19" s="479" t="str">
        <f t="shared" ca="1" si="23"/>
        <v>N/A</v>
      </c>
      <c r="T19" s="257" t="str">
        <f ca="1">INDIRECT("'RUNSTATS_HWYASSN'!G35")</f>
        <v>HighOcc</v>
      </c>
      <c r="U19" s="480">
        <f ca="1">INDIRECT("'RUNSTATS_HWYASSN'!R35")</f>
        <v>0</v>
      </c>
      <c r="V19" s="397">
        <f ca="1">INDIRECT("'RUNSTATS_HWYASSN'!S35")</f>
        <v>0</v>
      </c>
      <c r="W19" s="397">
        <f ca="1">INDIRECT("'RUNSTATS_HWYASSN'!T35")</f>
        <v>0</v>
      </c>
      <c r="X19" s="397">
        <f ca="1">INDIRECT("'RUNSTATS_HWYASSN'!U35")</f>
        <v>0</v>
      </c>
      <c r="Y19" s="479" t="str">
        <f t="shared" ca="1" si="24"/>
        <v>N/A</v>
      </c>
      <c r="Z19" s="257" t="str">
        <f ca="1">T19</f>
        <v>HighOcc</v>
      </c>
      <c r="AA19" s="480">
        <f t="shared" ca="1" si="28"/>
        <v>0</v>
      </c>
      <c r="AB19" s="397">
        <f t="shared" ca="1" si="28"/>
        <v>0</v>
      </c>
      <c r="AC19" s="397">
        <f t="shared" ca="1" si="28"/>
        <v>0</v>
      </c>
      <c r="AD19" s="397">
        <f t="shared" ca="1" si="28"/>
        <v>0</v>
      </c>
      <c r="AE19" s="479" t="str">
        <f t="shared" ca="1" si="27"/>
        <v>N/A</v>
      </c>
    </row>
    <row r="20" spans="1:32" ht="13.5" thickBot="1" x14ac:dyDescent="0.25">
      <c r="A20" s="309" t="s">
        <v>200</v>
      </c>
      <c r="B20" s="298">
        <f t="shared" ca="1" si="17"/>
        <v>13481.818181818182</v>
      </c>
      <c r="C20" s="298">
        <f t="shared" ca="1" si="18"/>
        <v>13924.803652636363</v>
      </c>
      <c r="D20" s="298">
        <f t="shared" ca="1" si="19"/>
        <v>11</v>
      </c>
      <c r="E20" s="303">
        <f t="shared" ca="1" si="20"/>
        <v>1.0328579917666891</v>
      </c>
      <c r="F20" s="299">
        <f t="shared" ca="1" si="21"/>
        <v>22.837740779286214</v>
      </c>
      <c r="H20" s="297" t="str">
        <f ca="1">INDIRECT("'RUNSTATS_HWYASSN'!F20")</f>
        <v>Comm</v>
      </c>
      <c r="I20" s="298">
        <f ca="1">SUM(I15:I19)</f>
        <v>0</v>
      </c>
      <c r="J20" s="298">
        <f t="shared" ref="J20:L20" ca="1" si="29">SUM(J15:J19)</f>
        <v>0</v>
      </c>
      <c r="K20" s="298">
        <f t="shared" ca="1" si="29"/>
        <v>0</v>
      </c>
      <c r="L20" s="298">
        <f t="shared" ca="1" si="29"/>
        <v>0</v>
      </c>
      <c r="M20" s="299" t="str">
        <f t="shared" ca="1" si="22"/>
        <v>N/A</v>
      </c>
      <c r="N20" s="297" t="str">
        <f ca="1">INDIRECT("'RUNSTATS_HWYASSN'!F26")</f>
        <v>Resid</v>
      </c>
      <c r="O20" s="298">
        <f ca="1">SUM(O15:O19)</f>
        <v>0</v>
      </c>
      <c r="P20" s="298">
        <f t="shared" ref="P20:R20" ca="1" si="30">SUM(P15:P19)</f>
        <v>0</v>
      </c>
      <c r="Q20" s="298">
        <f t="shared" ca="1" si="30"/>
        <v>0</v>
      </c>
      <c r="R20" s="298">
        <f t="shared" ca="1" si="30"/>
        <v>0</v>
      </c>
      <c r="S20" s="299" t="str">
        <f t="shared" ca="1" si="23"/>
        <v>N/A</v>
      </c>
      <c r="T20" s="297" t="str">
        <f ca="1">INDIRECT("'RUNSTATS_HWYASSN'!F32")</f>
        <v>Rural</v>
      </c>
      <c r="U20" s="298">
        <f ca="1">SUM(U15:U19)</f>
        <v>148300</v>
      </c>
      <c r="V20" s="298">
        <f t="shared" ref="V20:X20" ca="1" si="31">SUM(V15:V19)</f>
        <v>153172.84017899999</v>
      </c>
      <c r="W20" s="298">
        <f t="shared" ca="1" si="31"/>
        <v>11</v>
      </c>
      <c r="X20" s="298">
        <f t="shared" ca="1" si="31"/>
        <v>94798880.802888006</v>
      </c>
      <c r="Y20" s="299">
        <f t="shared" ca="1" si="24"/>
        <v>22.837740779286214</v>
      </c>
      <c r="Z20" s="297" t="s">
        <v>42</v>
      </c>
      <c r="AA20" s="298">
        <f ca="1">SUM(AA15:AA19)</f>
        <v>148300</v>
      </c>
      <c r="AB20" s="298">
        <f t="shared" ref="AB20:AD20" ca="1" si="32">SUM(AB15:AB19)</f>
        <v>153172.84017899999</v>
      </c>
      <c r="AC20" s="298">
        <f t="shared" ca="1" si="32"/>
        <v>11</v>
      </c>
      <c r="AD20" s="298">
        <f t="shared" ca="1" si="32"/>
        <v>94798880.802888006</v>
      </c>
      <c r="AE20" s="299">
        <f t="shared" ca="1" si="27"/>
        <v>22.837740779286214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str">
        <f ca="1">INDIRECT("'RUNSTATS_HWYASSN'!E38")</f>
        <v>Cleveland</v>
      </c>
      <c r="H23" s="133" t="str">
        <f ca="1">A23</f>
        <v>Cleveland</v>
      </c>
      <c r="N23" s="133" t="str">
        <f ca="1">A23</f>
        <v>Cleveland</v>
      </c>
      <c r="T23" s="133" t="str">
        <f ca="1">A23</f>
        <v>Cleveland</v>
      </c>
      <c r="Z23" s="133" t="str">
        <f ca="1">A23</f>
        <v>Cleveland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7" t="str">
        <f ca="1">H25</f>
        <v>Freeway</v>
      </c>
      <c r="B25" s="468">
        <f t="shared" ref="B25:B30" ca="1" si="34">IF(D25&gt;0,AA25/D25,"N/A")</f>
        <v>23175</v>
      </c>
      <c r="C25" s="469">
        <f t="shared" ref="C25:C30" ca="1" si="35">IF(D25&gt;0,AB25/D25,"N/A")</f>
        <v>20411.261671562501</v>
      </c>
      <c r="D25" s="469">
        <f t="shared" ref="D25:D30" ca="1" si="36">AC25</f>
        <v>16</v>
      </c>
      <c r="E25" s="470">
        <f t="shared" ref="E25:E30" ca="1" si="37">IF(D25&gt;0,C25/B25,"N/A")</f>
        <v>0.88074484019687171</v>
      </c>
      <c r="F25" s="471">
        <f t="shared" ref="F25:F30" ca="1" si="38">AE25</f>
        <v>16.620495766645806</v>
      </c>
      <c r="H25" s="472" t="str">
        <f ca="1">INDIRECT("'RUNSTATS_HWYASSN'!G37")</f>
        <v>Freeway</v>
      </c>
      <c r="I25" s="468">
        <f ca="1">INDIRECT("'RUNSTATS_HWYASSN'!R37")</f>
        <v>252200</v>
      </c>
      <c r="J25" s="469">
        <f ca="1">INDIRECT("'RUNSTATS_HWYASSN'!S37")</f>
        <v>223466.06784</v>
      </c>
      <c r="K25" s="469">
        <f ca="1">INDIRECT("'RUNSTATS_HWYASSN'!T37")</f>
        <v>11</v>
      </c>
      <c r="L25" s="469">
        <f ca="1">INDIRECT("'RUNSTATS_HWYASSN'!U37")</f>
        <v>136114432.31684101</v>
      </c>
      <c r="M25" s="471">
        <f t="shared" ref="M25:M30" ca="1" si="39">IF(K25&gt;1,(((L25/(K25-1))^0.5)*100)/(I25/K25),"N/A")</f>
        <v>16.091617138720022</v>
      </c>
      <c r="N25" s="467" t="str">
        <f ca="1">INDIRECT("'RUNSTATS_HWYASSN'!G43")</f>
        <v>Freeway</v>
      </c>
      <c r="O25" s="468">
        <f ca="1">INDIRECT("'RUNSTATS_HWYASSN'!R43")</f>
        <v>0</v>
      </c>
      <c r="P25" s="469">
        <f ca="1">INDIRECT("'RUNSTATS_HWYASSN'!S43")</f>
        <v>0</v>
      </c>
      <c r="Q25" s="469">
        <f ca="1">INDIRECT("'RUNSTATS_HWYASSN'!T43")</f>
        <v>0</v>
      </c>
      <c r="R25" s="469">
        <f ca="1">INDIRECT("'RUNSTATS_HWYASSN'!U43")</f>
        <v>0</v>
      </c>
      <c r="S25" s="471" t="str">
        <f ca="1">IF(Q25&gt;1,(((R25/(Q25-1))^0.5)*100)/(O25/Q25),"N/A")</f>
        <v>N/A</v>
      </c>
      <c r="T25" s="467" t="str">
        <f ca="1">INDIRECT("'RUNSTATS_HWYASSN'!G49")</f>
        <v>Freeway</v>
      </c>
      <c r="U25" s="468">
        <f ca="1">INDIRECT("'RUNSTATS_HWYASSN'!R49")</f>
        <v>118600</v>
      </c>
      <c r="V25" s="469">
        <f ca="1">INDIRECT("'RUNSTATS_HWYASSN'!S49")</f>
        <v>103114.118905</v>
      </c>
      <c r="W25" s="469">
        <f ca="1">INDIRECT("'RUNSTATS_HWYASSN'!T49")</f>
        <v>5</v>
      </c>
      <c r="X25" s="469">
        <f ca="1">INDIRECT("'RUNSTATS_HWYASSN'!U49")</f>
        <v>86431004.025209993</v>
      </c>
      <c r="Y25" s="471">
        <f t="shared" ref="Y25:Y30" ca="1" si="40">IF(W25&gt;1,(((X25/(W25-1))^0.5)*100)/(U25/W25),"N/A")</f>
        <v>19.59702283374283</v>
      </c>
      <c r="Z25" s="467" t="str">
        <f ca="1">T25</f>
        <v>Freeway</v>
      </c>
      <c r="AA25" s="468">
        <f t="shared" ref="AA25:AD29" ca="1" si="41">I25+O25+U25</f>
        <v>370800</v>
      </c>
      <c r="AB25" s="469">
        <f t="shared" ca="1" si="41"/>
        <v>326580.18674500001</v>
      </c>
      <c r="AC25" s="469">
        <f t="shared" ca="1" si="41"/>
        <v>16</v>
      </c>
      <c r="AD25" s="469">
        <f t="shared" ca="1" si="41"/>
        <v>222545436.342051</v>
      </c>
      <c r="AE25" s="471">
        <f t="shared" ref="AE25:AE30" ca="1" si="42">IF(AC25&gt;1,(((AD25/(AC25-1))^0.5)*100)/(AA25/AC25),"N/A")</f>
        <v>16.620495766645806</v>
      </c>
    </row>
    <row r="26" spans="1:32" x14ac:dyDescent="0.2">
      <c r="A26" s="308" t="str">
        <f ca="1">H26</f>
        <v>Expway</v>
      </c>
      <c r="B26" s="473">
        <f t="shared" ca="1" si="34"/>
        <v>21100</v>
      </c>
      <c r="C26" s="398">
        <f t="shared" ca="1" si="35"/>
        <v>18133.739333000001</v>
      </c>
      <c r="D26" s="398">
        <f t="shared" ca="1" si="36"/>
        <v>2</v>
      </c>
      <c r="E26" s="474">
        <f t="shared" ca="1" si="37"/>
        <v>0.85941892573459722</v>
      </c>
      <c r="F26" s="475">
        <f t="shared" ca="1" si="38"/>
        <v>19.981690013495417</v>
      </c>
      <c r="H26" s="258" t="str">
        <f ca="1">INDIRECT("'RUNSTATS_HWYASSN'!G38")</f>
        <v>Expway</v>
      </c>
      <c r="I26" s="476">
        <f ca="1">INDIRECT("'RUNSTATS_HWYASSN'!R38")</f>
        <v>0</v>
      </c>
      <c r="J26" s="398">
        <f ca="1">INDIRECT("'RUNSTATS_HWYASSN'!S38")</f>
        <v>0</v>
      </c>
      <c r="K26" s="398">
        <f ca="1">INDIRECT("'RUNSTATS_HWYASSN'!T38")</f>
        <v>0</v>
      </c>
      <c r="L26" s="398">
        <f ca="1">INDIRECT("'RUNSTATS_HWYASSN'!U38")</f>
        <v>0</v>
      </c>
      <c r="M26" s="475" t="str">
        <f t="shared" ca="1" si="39"/>
        <v>N/A</v>
      </c>
      <c r="N26" s="258" t="str">
        <f ca="1">INDIRECT("'RUNSTATS_HWYASSN'!G44")</f>
        <v>Expway</v>
      </c>
      <c r="O26" s="476">
        <f ca="1">INDIRECT("'RUNSTATS_HWYASSN'!R44")</f>
        <v>0</v>
      </c>
      <c r="P26" s="398">
        <f ca="1">INDIRECT("'RUNSTATS_HWYASSN'!S44")</f>
        <v>0</v>
      </c>
      <c r="Q26" s="398">
        <f ca="1">INDIRECT("'RUNSTATS_HWYASSN'!T44")</f>
        <v>0</v>
      </c>
      <c r="R26" s="398">
        <f ca="1">INDIRECT("'RUNSTATS_HWYASSN'!U44")</f>
        <v>0</v>
      </c>
      <c r="S26" s="475" t="str">
        <f ca="1">IF(Q26&gt;1,(((R26/(Q26-1))^0.5)*100)/(O26/Q26),"N/A")</f>
        <v>N/A</v>
      </c>
      <c r="T26" s="258" t="str">
        <f ca="1">INDIRECT("'RUNSTATS_HWYASSN'!G50")</f>
        <v>Expway</v>
      </c>
      <c r="U26" s="476">
        <f ca="1">INDIRECT("'RUNSTATS_HWYASSN'!R50")</f>
        <v>42200</v>
      </c>
      <c r="V26" s="398">
        <f ca="1">INDIRECT("'RUNSTATS_HWYASSN'!S50")</f>
        <v>36267.478666000003</v>
      </c>
      <c r="W26" s="398">
        <f ca="1">INDIRECT("'RUNSTATS_HWYASSN'!T50")</f>
        <v>2</v>
      </c>
      <c r="X26" s="398">
        <f ca="1">INDIRECT("'RUNSTATS_HWYASSN'!U50")</f>
        <v>17775807.769547999</v>
      </c>
      <c r="Y26" s="475">
        <f t="shared" ca="1" si="40"/>
        <v>19.981690013495417</v>
      </c>
      <c r="Z26" s="258" t="str">
        <f ca="1">T26</f>
        <v>Expway</v>
      </c>
      <c r="AA26" s="476">
        <f t="shared" ca="1" si="41"/>
        <v>42200</v>
      </c>
      <c r="AB26" s="398">
        <f t="shared" ca="1" si="41"/>
        <v>36267.478666000003</v>
      </c>
      <c r="AC26" s="398">
        <f t="shared" ca="1" si="41"/>
        <v>2</v>
      </c>
      <c r="AD26" s="398">
        <f t="shared" ca="1" si="41"/>
        <v>17775807.769547999</v>
      </c>
      <c r="AE26" s="475">
        <f t="shared" ca="1" si="42"/>
        <v>19.981690013495417</v>
      </c>
    </row>
    <row r="27" spans="1:32" x14ac:dyDescent="0.2">
      <c r="A27" s="307" t="str">
        <f ca="1">H27</f>
        <v>Tfare</v>
      </c>
      <c r="B27" s="477">
        <f t="shared" ca="1" si="34"/>
        <v>7907.8431372549021</v>
      </c>
      <c r="C27" s="397">
        <f t="shared" ca="1" si="35"/>
        <v>8014.8735801078428</v>
      </c>
      <c r="D27" s="397">
        <f t="shared" ca="1" si="36"/>
        <v>204</v>
      </c>
      <c r="E27" s="478">
        <f t="shared" ca="1" si="37"/>
        <v>1.0135347200235556</v>
      </c>
      <c r="F27" s="479">
        <f t="shared" ca="1" si="38"/>
        <v>37.906412339628893</v>
      </c>
      <c r="H27" s="257" t="str">
        <f ca="1">INDIRECT("'RUNSTATS_HWYASSN'!G39")</f>
        <v>Tfare</v>
      </c>
      <c r="I27" s="480">
        <f ca="1">INDIRECT("'RUNSTATS_HWYASSN'!R39")</f>
        <v>696600</v>
      </c>
      <c r="J27" s="397">
        <f ca="1">INDIRECT("'RUNSTATS_HWYASSN'!S39")</f>
        <v>661331.46495499997</v>
      </c>
      <c r="K27" s="397">
        <f ca="1">INDIRECT("'RUNSTATS_HWYASSN'!T39")</f>
        <v>72</v>
      </c>
      <c r="L27" s="397">
        <f ca="1">INDIRECT("'RUNSTATS_HWYASSN'!U39")</f>
        <v>727329182.42005801</v>
      </c>
      <c r="M27" s="479">
        <f t="shared" ca="1" si="39"/>
        <v>33.081512575744568</v>
      </c>
      <c r="N27" s="257" t="str">
        <f ca="1">INDIRECT("'RUNSTATS_HWYASSN'!G45")</f>
        <v>Tfare</v>
      </c>
      <c r="O27" s="480">
        <f ca="1">INDIRECT("'RUNSTATS_HWYASSN'!R45")</f>
        <v>175000</v>
      </c>
      <c r="P27" s="397">
        <f ca="1">INDIRECT("'RUNSTATS_HWYASSN'!S45")</f>
        <v>151738.795151</v>
      </c>
      <c r="Q27" s="397">
        <f ca="1">INDIRECT("'RUNSTATS_HWYASSN'!T45")</f>
        <v>15</v>
      </c>
      <c r="R27" s="397">
        <f ca="1">INDIRECT("'RUNSTATS_HWYASSN'!U45")</f>
        <v>153733533.052811</v>
      </c>
      <c r="S27" s="479">
        <f ca="1">IF(Q27&gt;1,(((R27/(Q27-1))^0.5)*100)/(O27/Q27),"N/A")</f>
        <v>28.40360710344823</v>
      </c>
      <c r="T27" s="257" t="str">
        <f ca="1">INDIRECT("'RUNSTATS_HWYASSN'!G51")</f>
        <v>Tfare</v>
      </c>
      <c r="U27" s="480">
        <f ca="1">INDIRECT("'RUNSTATS_HWYASSN'!R51")</f>
        <v>741600</v>
      </c>
      <c r="V27" s="397">
        <f ca="1">INDIRECT("'RUNSTATS_HWYASSN'!S51")</f>
        <v>821963.950236</v>
      </c>
      <c r="W27" s="397">
        <f ca="1">INDIRECT("'RUNSTATS_HWYASSN'!T51")</f>
        <v>117</v>
      </c>
      <c r="X27" s="397">
        <f ca="1">INDIRECT("'RUNSTATS_HWYASSN'!U51")</f>
        <v>942990459.15974295</v>
      </c>
      <c r="Y27" s="479">
        <f t="shared" ca="1" si="40"/>
        <v>44.982210685077938</v>
      </c>
      <c r="Z27" s="257" t="str">
        <f ca="1">T27</f>
        <v>Tfare</v>
      </c>
      <c r="AA27" s="480">
        <f t="shared" ca="1" si="41"/>
        <v>1613200</v>
      </c>
      <c r="AB27" s="397">
        <f t="shared" ca="1" si="41"/>
        <v>1635034.210342</v>
      </c>
      <c r="AC27" s="397">
        <f t="shared" ca="1" si="41"/>
        <v>204</v>
      </c>
      <c r="AD27" s="397">
        <f t="shared" ca="1" si="41"/>
        <v>1824053174.632612</v>
      </c>
      <c r="AE27" s="479">
        <f t="shared" ca="1" si="42"/>
        <v>37.906412339628893</v>
      </c>
    </row>
    <row r="28" spans="1:32" x14ac:dyDescent="0.2">
      <c r="A28" s="308" t="str">
        <f ca="1">H28</f>
        <v>Other</v>
      </c>
      <c r="B28" s="473">
        <f t="shared" ca="1" si="34"/>
        <v>1419.6078431372548</v>
      </c>
      <c r="C28" s="398">
        <f t="shared" ca="1" si="35"/>
        <v>1949.2130565294119</v>
      </c>
      <c r="D28" s="398">
        <f t="shared" ca="1" si="36"/>
        <v>51</v>
      </c>
      <c r="E28" s="474">
        <f t="shared" ca="1" si="37"/>
        <v>1.3730644458977903</v>
      </c>
      <c r="F28" s="475">
        <f t="shared" ca="1" si="38"/>
        <v>131.24704418104292</v>
      </c>
      <c r="H28" s="258" t="str">
        <f ca="1">INDIRECT("'RUNSTATS_HWYASSN'!G40")</f>
        <v>Other</v>
      </c>
      <c r="I28" s="476">
        <f ca="1">IF(K28&gt;0,AH28/K28,"N/A")</f>
        <v>0</v>
      </c>
      <c r="J28" s="398">
        <f ca="1">INDIRECT("'RUNSTATS_HWYASSN'!S40")</f>
        <v>9121.5220499999996</v>
      </c>
      <c r="K28" s="398">
        <f ca="1">INDIRECT("'RUNSTATS_HWYASSN'!T40")</f>
        <v>4</v>
      </c>
      <c r="L28" s="398">
        <f ca="1">INDIRECT("'RUNSTATS_HWYASSN'!U40")</f>
        <v>8873300.2344760001</v>
      </c>
      <c r="M28" s="475" t="e">
        <f t="shared" ca="1" si="39"/>
        <v>#DIV/0!</v>
      </c>
      <c r="N28" s="258" t="str">
        <f ca="1">INDIRECT("'RUNSTATS_HWYASSN'!G46")</f>
        <v>Other</v>
      </c>
      <c r="O28" s="476">
        <f ca="1">INDIRECT("'RUNSTATS_HWYASSN'!R46")</f>
        <v>0</v>
      </c>
      <c r="P28" s="398">
        <f ca="1">INDIRECT("'RUNSTATS_HWYASSN'!S46")</f>
        <v>0</v>
      </c>
      <c r="Q28" s="398">
        <f ca="1">INDIRECT("'RUNSTATS_HWYASSN'!T46")</f>
        <v>0</v>
      </c>
      <c r="R28" s="398">
        <f ca="1">INDIRECT("'RUNSTATS_HWYASSN'!U46")</f>
        <v>0</v>
      </c>
      <c r="S28" s="475" t="str">
        <f ca="1">IF(Q28&gt;1,(((R28/(Q28-1))^0.5)*100)/(O28/Q28),"N/A")</f>
        <v>N/A</v>
      </c>
      <c r="T28" s="258" t="str">
        <f ca="1">INDIRECT("'RUNSTATS_HWYASSN'!G52")</f>
        <v>Other</v>
      </c>
      <c r="U28" s="476">
        <f ca="1">INDIRECT("'RUNSTATS_HWYASSN'!R52")</f>
        <v>72400</v>
      </c>
      <c r="V28" s="398">
        <f ca="1">INDIRECT("'RUNSTATS_HWYASSN'!S52")</f>
        <v>90288.343833000006</v>
      </c>
      <c r="W28" s="398">
        <f ca="1">INDIRECT("'RUNSTATS_HWYASSN'!T52")</f>
        <v>47</v>
      </c>
      <c r="X28" s="398">
        <f ca="1">INDIRECT("'RUNSTATS_HWYASSN'!U52")</f>
        <v>164701169.587194</v>
      </c>
      <c r="Y28" s="475">
        <f t="shared" ca="1" si="40"/>
        <v>122.83686316438239</v>
      </c>
      <c r="Z28" s="258" t="str">
        <f ca="1">T28</f>
        <v>Other</v>
      </c>
      <c r="AA28" s="476">
        <f t="shared" ca="1" si="41"/>
        <v>72400</v>
      </c>
      <c r="AB28" s="398">
        <f t="shared" ca="1" si="41"/>
        <v>99409.865883000006</v>
      </c>
      <c r="AC28" s="398">
        <f t="shared" ca="1" si="41"/>
        <v>51</v>
      </c>
      <c r="AD28" s="398">
        <f t="shared" ca="1" si="41"/>
        <v>173574469.82167</v>
      </c>
      <c r="AE28" s="475">
        <f t="shared" ca="1" si="42"/>
        <v>131.24704418104292</v>
      </c>
    </row>
    <row r="29" spans="1:32" ht="13.5" thickBot="1" x14ac:dyDescent="0.25">
      <c r="A29" s="307" t="str">
        <f ca="1">H29</f>
        <v>HighOcc</v>
      </c>
      <c r="B29" s="477" t="str">
        <f t="shared" ca="1" si="34"/>
        <v>N/A</v>
      </c>
      <c r="C29" s="397" t="str">
        <f t="shared" ca="1" si="35"/>
        <v>N/A</v>
      </c>
      <c r="D29" s="397">
        <f t="shared" ca="1" si="36"/>
        <v>0</v>
      </c>
      <c r="E29" s="478" t="str">
        <f t="shared" ca="1" si="37"/>
        <v>N/A</v>
      </c>
      <c r="F29" s="479" t="str">
        <f t="shared" ca="1" si="38"/>
        <v>N/A</v>
      </c>
      <c r="H29" s="257" t="str">
        <f ca="1">INDIRECT("'RUNSTATS_HWYASSN'!G41")</f>
        <v>HighOcc</v>
      </c>
      <c r="I29" s="480">
        <f ca="1">INDIRECT("'RUNSTATS_HWYASSN'!R41")</f>
        <v>0</v>
      </c>
      <c r="J29" s="397">
        <f ca="1">INDIRECT("'RUNSTATS_HWYASSN'!S41")</f>
        <v>0</v>
      </c>
      <c r="K29" s="397">
        <f ca="1">INDIRECT("'RUNSTATS_HWYASSN'!T41")</f>
        <v>0</v>
      </c>
      <c r="L29" s="397">
        <f ca="1">INDIRECT("'RUNSTATS_HWYASSN'!U41")</f>
        <v>0</v>
      </c>
      <c r="M29" s="479" t="str">
        <f t="shared" ca="1" si="39"/>
        <v>N/A</v>
      </c>
      <c r="N29" s="257" t="str">
        <f ca="1">INDIRECT("'RUNSTATS_HWYASSN'!G47")</f>
        <v>HighOcc</v>
      </c>
      <c r="O29" s="480">
        <f ca="1">INDIRECT("'RUNSTATS_HWYASSN'!R47")</f>
        <v>0</v>
      </c>
      <c r="P29" s="397">
        <f ca="1">INDIRECT("'RUNSTATS_HWYASSN'!S47")</f>
        <v>0</v>
      </c>
      <c r="Q29" s="397">
        <f ca="1">INDIRECT("'RUNSTATS_HWYASSN'!T47")</f>
        <v>0</v>
      </c>
      <c r="R29" s="397">
        <f ca="1">INDIRECT("'RUNSTATS_HWYASSN'!U47")</f>
        <v>0</v>
      </c>
      <c r="S29" s="479" t="str">
        <f ca="1">IF(Q29&gt;1,(((R29/(Q29-1))^0.5)*100)/(O29/Q29),"N/A")</f>
        <v>N/A</v>
      </c>
      <c r="T29" s="257" t="str">
        <f ca="1">INDIRECT("'RUNSTATS_HWYASSN'!G53")</f>
        <v>HighOcc</v>
      </c>
      <c r="U29" s="480">
        <f ca="1">INDIRECT("'RUNSTATS_HWYASSN'!R53")</f>
        <v>0</v>
      </c>
      <c r="V29" s="397">
        <f ca="1">INDIRECT("'RUNSTATS_HWYASSN'!S53")</f>
        <v>0</v>
      </c>
      <c r="W29" s="397">
        <f ca="1">INDIRECT("'RUNSTATS_HWYASSN'!T53")</f>
        <v>0</v>
      </c>
      <c r="X29" s="397">
        <f ca="1">INDIRECT("'RUNSTATS_HWYASSN'!U53")</f>
        <v>0</v>
      </c>
      <c r="Y29" s="479" t="str">
        <f t="shared" ca="1" si="40"/>
        <v>N/A</v>
      </c>
      <c r="Z29" s="257" t="str">
        <f ca="1">T29</f>
        <v>HighOcc</v>
      </c>
      <c r="AA29" s="480">
        <f t="shared" ca="1" si="41"/>
        <v>0</v>
      </c>
      <c r="AB29" s="397">
        <f t="shared" ca="1" si="41"/>
        <v>0</v>
      </c>
      <c r="AC29" s="397">
        <f t="shared" ca="1" si="41"/>
        <v>0</v>
      </c>
      <c r="AD29" s="397">
        <f t="shared" ca="1" si="41"/>
        <v>0</v>
      </c>
      <c r="AE29" s="479" t="str">
        <f t="shared" ca="1" si="42"/>
        <v>N/A</v>
      </c>
    </row>
    <row r="30" spans="1:32" ht="13.5" thickBot="1" x14ac:dyDescent="0.25">
      <c r="A30" s="309" t="s">
        <v>200</v>
      </c>
      <c r="B30" s="298">
        <f t="shared" ca="1" si="34"/>
        <v>7687.1794871794873</v>
      </c>
      <c r="C30" s="298">
        <f t="shared" ca="1" si="35"/>
        <v>7682.3873320000002</v>
      </c>
      <c r="D30" s="298">
        <f t="shared" ca="1" si="36"/>
        <v>273</v>
      </c>
      <c r="E30" s="303">
        <f t="shared" ca="1" si="37"/>
        <v>0.99937660422948638</v>
      </c>
      <c r="F30" s="299">
        <f t="shared" ca="1" si="38"/>
        <v>37.314154751150006</v>
      </c>
      <c r="H30" s="297" t="str">
        <f ca="1">INDIRECT("'RUNSTATS_HWYASSN'!F38")</f>
        <v>Comm</v>
      </c>
      <c r="I30" s="298">
        <f ca="1">SUM(I25:I29)</f>
        <v>948800</v>
      </c>
      <c r="J30" s="298">
        <f t="shared" ref="J30:L30" ca="1" si="43">SUM(J25:J29)</f>
        <v>893919.05484500004</v>
      </c>
      <c r="K30" s="298">
        <f t="shared" ca="1" si="43"/>
        <v>87</v>
      </c>
      <c r="L30" s="298">
        <f t="shared" ca="1" si="43"/>
        <v>872316914.97137499</v>
      </c>
      <c r="M30" s="299">
        <f t="shared" ca="1" si="39"/>
        <v>29.203338195797048</v>
      </c>
      <c r="N30" s="297" t="str">
        <f ca="1">INDIRECT("'RUNSTATS_HWYASSN'!F44")</f>
        <v>Resid</v>
      </c>
      <c r="O30" s="298">
        <f ca="1">SUM(O25:O29)</f>
        <v>175000</v>
      </c>
      <c r="P30" s="298">
        <f t="shared" ref="P30:S30" ca="1" si="44">SUM(P25:P29)</f>
        <v>151738.795151</v>
      </c>
      <c r="Q30" s="298">
        <f t="shared" ca="1" si="44"/>
        <v>15</v>
      </c>
      <c r="R30" s="298">
        <f t="shared" ca="1" si="44"/>
        <v>153733533.052811</v>
      </c>
      <c r="S30" s="299">
        <f t="shared" ca="1" si="44"/>
        <v>28.40360710344823</v>
      </c>
      <c r="T30" s="297" t="str">
        <f ca="1">INDIRECT("'RUNSTATS_HWYASSN'!F50")</f>
        <v>Rural</v>
      </c>
      <c r="U30" s="298">
        <f ca="1">SUM(U25:U29)</f>
        <v>974800</v>
      </c>
      <c r="V30" s="298">
        <f t="shared" ref="V30:X30" ca="1" si="45">SUM(V25:V29)</f>
        <v>1051633.89164</v>
      </c>
      <c r="W30" s="298">
        <f t="shared" ca="1" si="45"/>
        <v>171</v>
      </c>
      <c r="X30" s="298">
        <f t="shared" ca="1" si="45"/>
        <v>1211898440.5416949</v>
      </c>
      <c r="Y30" s="299">
        <f t="shared" ca="1" si="40"/>
        <v>46.837018615435511</v>
      </c>
      <c r="Z30" s="297" t="s">
        <v>42</v>
      </c>
      <c r="AA30" s="298">
        <f ca="1">SUM(AA25:AA29)</f>
        <v>2098600</v>
      </c>
      <c r="AB30" s="298">
        <f t="shared" ref="AB30:AD30" ca="1" si="46">SUM(AB25:AB29)</f>
        <v>2097291.7416360001</v>
      </c>
      <c r="AC30" s="298">
        <f t="shared" ca="1" si="46"/>
        <v>273</v>
      </c>
      <c r="AD30" s="298">
        <f t="shared" ca="1" si="46"/>
        <v>2237948888.5658808</v>
      </c>
      <c r="AE30" s="299">
        <f t="shared" ca="1" si="42"/>
        <v>37.314154751150006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str">
        <f ca="1">INDIRECT("'RUNSTATS_HWYASSN'!E56")</f>
        <v>Gaston</v>
      </c>
      <c r="H33" s="133" t="str">
        <f ca="1">A33</f>
        <v>Gaston</v>
      </c>
      <c r="N33" s="133" t="str">
        <f ca="1">A33</f>
        <v>Gaston</v>
      </c>
      <c r="T33" s="133" t="str">
        <f ca="1">A33</f>
        <v>Gaston</v>
      </c>
      <c r="Z33" s="133" t="str">
        <f ca="1">A33</f>
        <v>Gaston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7" t="str">
        <f ca="1">H35</f>
        <v>Freeway</v>
      </c>
      <c r="B35" s="468">
        <f ca="1">IF(D35&gt;0,AA35/D35,"N/A")</f>
        <v>61475</v>
      </c>
      <c r="C35" s="469">
        <f ca="1">IF(D35&gt;0,AB35/D35,"N/A")</f>
        <v>53489.787611291664</v>
      </c>
      <c r="D35" s="469">
        <f ca="1">AC35</f>
        <v>24</v>
      </c>
      <c r="E35" s="470">
        <f ca="1">IF(D35&gt;0,C35/B35,"N/A")</f>
        <v>0.87010634585265012</v>
      </c>
      <c r="F35" s="471">
        <f ca="1">AE35</f>
        <v>4.2640258202098646</v>
      </c>
      <c r="H35" s="472" t="str">
        <f ca="1">INDIRECT("'RUNSTATS_HWYASSN'!G55")</f>
        <v>Freeway</v>
      </c>
      <c r="I35" s="468">
        <f ca="1">INDIRECT("'RUNSTATS_HWYASSN'!R55")</f>
        <v>1288600</v>
      </c>
      <c r="J35" s="469">
        <f ca="1">INDIRECT("'RUNSTATS_HWYASSN'!S55")</f>
        <v>1121284.575953</v>
      </c>
      <c r="K35" s="469">
        <f ca="1">INDIRECT("'RUNSTATS_HWYASSN'!T55")</f>
        <v>20</v>
      </c>
      <c r="L35" s="469">
        <f ca="1">INDIRECT("'RUNSTATS_HWYASSN'!U56")</f>
        <v>2100975.7634330001</v>
      </c>
      <c r="M35" s="471">
        <f t="shared" ref="M35:M40" ca="1" si="48">IF(K35&gt;1,(((L35/(K35-1))^0.5)*100)/(I35/K35),"N/A")</f>
        <v>0.51611394010879363</v>
      </c>
      <c r="N35" s="467" t="str">
        <f ca="1">INDIRECT("'RUNSTATS_HWYASSN'!G61")</f>
        <v>Freeway</v>
      </c>
      <c r="O35" s="468">
        <f ca="1">INDIRECT("'RUNSTATS_HWYASSN'!R61")</f>
        <v>129600</v>
      </c>
      <c r="P35" s="469">
        <f ca="1">INDIRECT("'RUNSTATS_HWYASSN'!S61")</f>
        <v>117147.40835</v>
      </c>
      <c r="Q35" s="469">
        <f ca="1">INDIRECT("'RUNSTATS_HWYASSN'!T61")</f>
        <v>2</v>
      </c>
      <c r="R35" s="469">
        <f ca="1">INDIRECT("'RUNSTATS_HWYASSN'!U61")</f>
        <v>85110386.509237006</v>
      </c>
      <c r="S35" s="471">
        <f t="shared" ref="S35:S40" ca="1" si="49">IF(Q35&gt;1,(((R35/(Q35-1))^0.5)*100)/(O35/Q35),"N/A")</f>
        <v>14.236927567778144</v>
      </c>
      <c r="T35" s="467" t="str">
        <f ca="1">INDIRECT("'RUNSTATS_HWYASSN'!G67")</f>
        <v>Freeway</v>
      </c>
      <c r="U35" s="468">
        <f ca="1">INDIRECT("'RUNSTATS_HWYASSN'!R67")</f>
        <v>57200</v>
      </c>
      <c r="V35" s="469">
        <f ca="1">INDIRECT("'RUNSTATS_HWYASSN'!S67")</f>
        <v>45322.918367999999</v>
      </c>
      <c r="W35" s="469">
        <f ca="1">INDIRECT("'RUNSTATS_HWYASSN'!T67")</f>
        <v>2</v>
      </c>
      <c r="X35" s="469">
        <f ca="1">INDIRECT("'RUNSTATS_HWYASSN'!U67")</f>
        <v>70827743.080804005</v>
      </c>
      <c r="Y35" s="471">
        <f t="shared" ref="Y35:Y40" ca="1" si="50">IF(W35&gt;1,(((X35/(W35-1))^0.5)*100)/(U35/W35),"N/A")</f>
        <v>29.426300693218323</v>
      </c>
      <c r="Z35" s="467" t="str">
        <f ca="1">T35</f>
        <v>Freeway</v>
      </c>
      <c r="AA35" s="468">
        <f t="shared" ref="AA35:AD39" ca="1" si="51">I35+O35+U35</f>
        <v>1475400</v>
      </c>
      <c r="AB35" s="469">
        <f t="shared" ca="1" si="51"/>
        <v>1283754.902671</v>
      </c>
      <c r="AC35" s="469">
        <f t="shared" ca="1" si="51"/>
        <v>24</v>
      </c>
      <c r="AD35" s="469">
        <f t="shared" ca="1" si="51"/>
        <v>158039105.35347402</v>
      </c>
      <c r="AE35" s="471">
        <f t="shared" ref="AE35:AE40" ca="1" si="52">IF(AC35&gt;1,(((AD35/(AC35-1))^0.5)*100)/(AA35/AC35),"N/A")</f>
        <v>4.2640258202098646</v>
      </c>
    </row>
    <row r="36" spans="1:32" x14ac:dyDescent="0.2">
      <c r="A36" s="308" t="str">
        <f t="shared" ref="A36:A39" ca="1" si="53">H36</f>
        <v>Expway</v>
      </c>
      <c r="B36" s="473">
        <f ca="1">IF(D36&gt;0,AA36/D36,"N/A")</f>
        <v>22333.333333333332</v>
      </c>
      <c r="C36" s="398">
        <f ca="1">IF(D36&gt;0,AB36/D36,"N/A")</f>
        <v>19538.147050333337</v>
      </c>
      <c r="D36" s="398">
        <f ca="1">AC36</f>
        <v>6</v>
      </c>
      <c r="E36" s="474">
        <f ca="1">IF(D36&gt;0,C36/B36,"N/A")</f>
        <v>0.87484240523880619</v>
      </c>
      <c r="F36" s="475">
        <f ca="1">AE36</f>
        <v>16.349892840981639</v>
      </c>
      <c r="H36" s="258" t="str">
        <f ca="1">INDIRECT("'RUNSTATS_HWYASSN'!G56")</f>
        <v>Expway</v>
      </c>
      <c r="I36" s="476">
        <f ca="1">INDIRECT("'RUNSTATS_HWYASSN'!R56")</f>
        <v>49200</v>
      </c>
      <c r="J36" s="398">
        <f ca="1">INDIRECT("'RUNSTATS_HWYASSN'!S56")</f>
        <v>47790.760396999998</v>
      </c>
      <c r="K36" s="398">
        <f ca="1">INDIRECT("'RUNSTATS_HWYASSN'!T56")</f>
        <v>2</v>
      </c>
      <c r="L36" s="398">
        <f ca="1">INDIRECT("'RUNSTATS_HWYASSN'!U56")</f>
        <v>2100975.7634330001</v>
      </c>
      <c r="M36" s="475">
        <f t="shared" ca="1" si="48"/>
        <v>5.8921719751593802</v>
      </c>
      <c r="N36" s="258" t="str">
        <f ca="1">INDIRECT("'RUNSTATS_HWYASSN'!G62")</f>
        <v>Expway</v>
      </c>
      <c r="O36" s="476">
        <f ca="1">INDIRECT("'RUNSTATS_HWYASSN'!R62")</f>
        <v>0</v>
      </c>
      <c r="P36" s="398">
        <f ca="1">INDIRECT("'RUNSTATS_HWYASSN'!S62")</f>
        <v>0</v>
      </c>
      <c r="Q36" s="398">
        <f ca="1">INDIRECT("'RUNSTATS_HWYASSN'!T62")</f>
        <v>0</v>
      </c>
      <c r="R36" s="398">
        <f ca="1">INDIRECT("'RUNSTATS_HWYASSN'!U62")</f>
        <v>0</v>
      </c>
      <c r="S36" s="475" t="str">
        <f t="shared" ca="1" si="49"/>
        <v>N/A</v>
      </c>
      <c r="T36" s="258" t="str">
        <f ca="1">INDIRECT("'RUNSTATS_HWYASSN'!G68")</f>
        <v>Expway</v>
      </c>
      <c r="U36" s="476">
        <f ca="1">INDIRECT("'RUNSTATS_HWYASSN'!R68")</f>
        <v>84800</v>
      </c>
      <c r="V36" s="398">
        <f ca="1">INDIRECT("'RUNSTATS_HWYASSN'!S68")</f>
        <v>69438.121905000007</v>
      </c>
      <c r="W36" s="398">
        <f ca="1">INDIRECT("'RUNSTATS_HWYASSN'!T68")</f>
        <v>4</v>
      </c>
      <c r="X36" s="398">
        <f ca="1">INDIRECT("'RUNSTATS_HWYASSN'!U68")</f>
        <v>64565411.605850004</v>
      </c>
      <c r="Y36" s="475">
        <f t="shared" ca="1" si="50"/>
        <v>21.882829356457503</v>
      </c>
      <c r="Z36" s="258" t="str">
        <f ca="1">T36</f>
        <v>Expway</v>
      </c>
      <c r="AA36" s="476">
        <f t="shared" ca="1" si="51"/>
        <v>134000</v>
      </c>
      <c r="AB36" s="398">
        <f t="shared" ca="1" si="51"/>
        <v>117228.88230200001</v>
      </c>
      <c r="AC36" s="398">
        <f t="shared" ca="1" si="51"/>
        <v>6</v>
      </c>
      <c r="AD36" s="398">
        <f t="shared" ca="1" si="51"/>
        <v>66666387.369283006</v>
      </c>
      <c r="AE36" s="475">
        <f t="shared" ca="1" si="52"/>
        <v>16.349892840981639</v>
      </c>
    </row>
    <row r="37" spans="1:32" x14ac:dyDescent="0.2">
      <c r="A37" s="307" t="str">
        <f t="shared" ca="1" si="53"/>
        <v>Tfare</v>
      </c>
      <c r="B37" s="477">
        <f t="shared" ref="B37:B39" ca="1" si="54">IF(D37&gt;0,AA37/D37,"N/A")</f>
        <v>11004.785894206549</v>
      </c>
      <c r="C37" s="397">
        <f t="shared" ref="C37:C39" ca="1" si="55">IF(D37&gt;0,AB37/D37,"N/A")</f>
        <v>10536.001862450883</v>
      </c>
      <c r="D37" s="397">
        <f t="shared" ref="D37:D39" ca="1" si="56">AC37</f>
        <v>397</v>
      </c>
      <c r="E37" s="478">
        <f t="shared" ref="E37:E39" ca="1" si="57">IF(D37&gt;0,C37/B37,"N/A")</f>
        <v>0.95740180351873483</v>
      </c>
      <c r="F37" s="479">
        <f t="shared" ref="F37:F39" ca="1" si="58">AE37</f>
        <v>37.53230988164534</v>
      </c>
      <c r="H37" s="257" t="str">
        <f ca="1">INDIRECT("'RUNSTATS_HWYASSN'!G57")</f>
        <v>Tfare</v>
      </c>
      <c r="I37" s="480">
        <f ca="1">INDIRECT("'RUNSTATS_HWYASSN'!R57")</f>
        <v>2676200</v>
      </c>
      <c r="J37" s="397">
        <f ca="1">INDIRECT("'RUNSTATS_HWYASSN'!S57")</f>
        <v>2590576.0240290002</v>
      </c>
      <c r="K37" s="397">
        <f ca="1">INDIRECT("'RUNSTATS_HWYASSN'!T57")</f>
        <v>247</v>
      </c>
      <c r="L37" s="397">
        <f ca="1">INDIRECT("'RUNSTATS_HWYASSN'!U57")</f>
        <v>3673754655.6134901</v>
      </c>
      <c r="M37" s="479">
        <f t="shared" ca="1" si="48"/>
        <v>35.666944671001609</v>
      </c>
      <c r="N37" s="257" t="str">
        <f ca="1">INDIRECT("'RUNSTATS_HWYASSN'!G63")</f>
        <v>Tfare</v>
      </c>
      <c r="O37" s="480">
        <f ca="1">INDIRECT("'RUNSTATS_HWYASSN'!R63")</f>
        <v>1373100</v>
      </c>
      <c r="P37" s="397">
        <f ca="1">INDIRECT("'RUNSTATS_HWYASSN'!S63")</f>
        <v>1255564.5138069999</v>
      </c>
      <c r="Q37" s="397">
        <f ca="1">INDIRECT("'RUNSTATS_HWYASSN'!T63")</f>
        <v>99</v>
      </c>
      <c r="R37" s="397">
        <f ca="1">INDIRECT("'RUNSTATS_HWYASSN'!U63")</f>
        <v>2836974559.9608498</v>
      </c>
      <c r="S37" s="479">
        <f t="shared" ca="1" si="49"/>
        <v>38.792494772794896</v>
      </c>
      <c r="T37" s="257" t="str">
        <f ca="1">INDIRECT("'RUNSTATS_HWYASSN'!G69")</f>
        <v>Tfare</v>
      </c>
      <c r="U37" s="480">
        <f ca="1">INDIRECT("'RUNSTATS_HWYASSN'!R69")</f>
        <v>319600</v>
      </c>
      <c r="V37" s="397">
        <f ca="1">INDIRECT("'RUNSTATS_HWYASSN'!S69")</f>
        <v>336652.20155699999</v>
      </c>
      <c r="W37" s="397">
        <f ca="1">INDIRECT("'RUNSTATS_HWYASSN'!T69")</f>
        <v>51</v>
      </c>
      <c r="X37" s="397">
        <f ca="1">INDIRECT("'RUNSTATS_HWYASSN'!U69")</f>
        <v>244949193.01523399</v>
      </c>
      <c r="Y37" s="479">
        <f t="shared" ca="1" si="50"/>
        <v>35.319651505148954</v>
      </c>
      <c r="Z37" s="257" t="str">
        <f ca="1">T37</f>
        <v>Tfare</v>
      </c>
      <c r="AA37" s="480">
        <f t="shared" ca="1" si="51"/>
        <v>4368900</v>
      </c>
      <c r="AB37" s="397">
        <f t="shared" ca="1" si="51"/>
        <v>4182792.7393930005</v>
      </c>
      <c r="AC37" s="397">
        <f t="shared" ca="1" si="51"/>
        <v>397</v>
      </c>
      <c r="AD37" s="397">
        <f t="shared" ca="1" si="51"/>
        <v>6755678408.5895739</v>
      </c>
      <c r="AE37" s="479">
        <f t="shared" ca="1" si="52"/>
        <v>37.53230988164534</v>
      </c>
    </row>
    <row r="38" spans="1:32" x14ac:dyDescent="0.2">
      <c r="A38" s="308" t="str">
        <f t="shared" ca="1" si="53"/>
        <v>Other</v>
      </c>
      <c r="B38" s="473">
        <f t="shared" ca="1" si="54"/>
        <v>2894.1176470588234</v>
      </c>
      <c r="C38" s="398">
        <f t="shared" ca="1" si="55"/>
        <v>3703.5816350784312</v>
      </c>
      <c r="D38" s="398">
        <f t="shared" ca="1" si="56"/>
        <v>102</v>
      </c>
      <c r="E38" s="474">
        <f t="shared" ca="1" si="57"/>
        <v>1.2796928413888888</v>
      </c>
      <c r="F38" s="475">
        <f t="shared" ca="1" si="58"/>
        <v>83.740779504587238</v>
      </c>
      <c r="H38" s="258" t="str">
        <f ca="1">INDIRECT("'RUNSTATS_HWYASSN'!G58")</f>
        <v>Other</v>
      </c>
      <c r="I38" s="476">
        <f ca="1">INDIRECT("'RUNSTATS_HWYASSN'!R58")</f>
        <v>137500</v>
      </c>
      <c r="J38" s="398">
        <f ca="1">INDIRECT("'RUNSTATS_HWYASSN'!S58")</f>
        <v>130951.80715199999</v>
      </c>
      <c r="K38" s="398">
        <f ca="1">INDIRECT("'RUNSTATS_HWYASSN'!T58")</f>
        <v>34</v>
      </c>
      <c r="L38" s="398">
        <f ca="1">INDIRECT("'RUNSTATS_HWYASSN'!U58")</f>
        <v>215226819.038077</v>
      </c>
      <c r="M38" s="475">
        <f t="shared" ca="1" si="48"/>
        <v>63.149140289373889</v>
      </c>
      <c r="N38" s="258" t="str">
        <f ca="1">INDIRECT("'RUNSTATS_HWYASSN'!G64")</f>
        <v>Other</v>
      </c>
      <c r="O38" s="476">
        <f ca="1">INDIRECT("'RUNSTATS_HWYASSN'!R64")</f>
        <v>55100</v>
      </c>
      <c r="P38" s="398">
        <f ca="1">INDIRECT("'RUNSTATS_HWYASSN'!S64")</f>
        <v>88644.280918000004</v>
      </c>
      <c r="Q38" s="398">
        <f ca="1">INDIRECT("'RUNSTATS_HWYASSN'!T64")</f>
        <v>18</v>
      </c>
      <c r="R38" s="398">
        <f ca="1">INDIRECT("'RUNSTATS_HWYASSN'!U64")</f>
        <v>104799925.514513</v>
      </c>
      <c r="S38" s="475">
        <f t="shared" ca="1" si="49"/>
        <v>81.110472725761454</v>
      </c>
      <c r="T38" s="258" t="str">
        <f ca="1">INDIRECT("'RUNSTATS_HWYASSN'!G70")</f>
        <v>Other</v>
      </c>
      <c r="U38" s="476">
        <f ca="1">INDIRECT("'RUNSTATS_HWYASSN'!R70")</f>
        <v>102600</v>
      </c>
      <c r="V38" s="398">
        <f ca="1">INDIRECT("'RUNSTATS_HWYASSN'!S70")</f>
        <v>158169.23870799999</v>
      </c>
      <c r="W38" s="398">
        <f ca="1">INDIRECT("'RUNSTATS_HWYASSN'!T70")</f>
        <v>50</v>
      </c>
      <c r="X38" s="398">
        <f ca="1">INDIRECT("'RUNSTATS_HWYASSN'!U70")</f>
        <v>273209579.28615099</v>
      </c>
      <c r="Y38" s="475">
        <f t="shared" ca="1" si="50"/>
        <v>115.07276930406437</v>
      </c>
      <c r="Z38" s="258" t="str">
        <f ca="1">T38</f>
        <v>Other</v>
      </c>
      <c r="AA38" s="476">
        <f t="shared" ca="1" si="51"/>
        <v>295200</v>
      </c>
      <c r="AB38" s="398">
        <f t="shared" ca="1" si="51"/>
        <v>377765.32677799999</v>
      </c>
      <c r="AC38" s="398">
        <f t="shared" ca="1" si="51"/>
        <v>102</v>
      </c>
      <c r="AD38" s="398">
        <f t="shared" ca="1" si="51"/>
        <v>593236323.83874106</v>
      </c>
      <c r="AE38" s="475">
        <f t="shared" ca="1" si="52"/>
        <v>83.740779504587238</v>
      </c>
    </row>
    <row r="39" spans="1:32" ht="13.5" thickBot="1" x14ac:dyDescent="0.25">
      <c r="A39" s="307" t="str">
        <f t="shared" ca="1" si="53"/>
        <v>HighOcc</v>
      </c>
      <c r="B39" s="477" t="str">
        <f t="shared" ca="1" si="54"/>
        <v>N/A</v>
      </c>
      <c r="C39" s="397" t="str">
        <f t="shared" ca="1" si="55"/>
        <v>N/A</v>
      </c>
      <c r="D39" s="397">
        <f t="shared" ca="1" si="56"/>
        <v>0</v>
      </c>
      <c r="E39" s="478" t="str">
        <f t="shared" ca="1" si="57"/>
        <v>N/A</v>
      </c>
      <c r="F39" s="479" t="str">
        <f t="shared" ca="1" si="58"/>
        <v>N/A</v>
      </c>
      <c r="H39" s="257" t="str">
        <f ca="1">INDIRECT("'RUNSTATS_HWYASSN'!G59")</f>
        <v>HighOcc</v>
      </c>
      <c r="I39" s="480">
        <f ca="1">INDIRECT("'RUNSTATS_HWYASSN'!R59")</f>
        <v>0</v>
      </c>
      <c r="J39" s="397">
        <f ca="1">INDIRECT("'RUNSTATS_HWYASSN'!S59")</f>
        <v>0</v>
      </c>
      <c r="K39" s="397">
        <f ca="1">INDIRECT("'RUNSTATS_HWYASSN'!T59")</f>
        <v>0</v>
      </c>
      <c r="L39" s="397">
        <f ca="1">INDIRECT("'RUNSTATS_HWYASSN'!U59")</f>
        <v>0</v>
      </c>
      <c r="M39" s="479" t="str">
        <f t="shared" ca="1" si="48"/>
        <v>N/A</v>
      </c>
      <c r="N39" s="257" t="str">
        <f ca="1">INDIRECT("'RUNSTATS_HWYASSN'!G65")</f>
        <v>HighOcc</v>
      </c>
      <c r="O39" s="480">
        <f ca="1">INDIRECT("'RUNSTATS_HWYASSN'!R65")</f>
        <v>0</v>
      </c>
      <c r="P39" s="397">
        <f ca="1">INDIRECT("'RUNSTATS_HWYASSN'!S65")</f>
        <v>0</v>
      </c>
      <c r="Q39" s="397">
        <f ca="1">INDIRECT("'RUNSTATS_HWYASSN'!T65")</f>
        <v>0</v>
      </c>
      <c r="R39" s="397">
        <f ca="1">INDIRECT("'RUNSTATS_HWYASSN'!U65")</f>
        <v>0</v>
      </c>
      <c r="S39" s="479" t="str">
        <f t="shared" ca="1" si="49"/>
        <v>N/A</v>
      </c>
      <c r="T39" s="257" t="str">
        <f ca="1">INDIRECT("'RUNSTATS_HWYASSN'!G71")</f>
        <v>HighOcc</v>
      </c>
      <c r="U39" s="480">
        <f ca="1">INDIRECT("'RUNSTATS_HWYASSN'!R71")</f>
        <v>0</v>
      </c>
      <c r="V39" s="397">
        <f ca="1">INDIRECT("'RUNSTATS_HWYASSN'!S71")</f>
        <v>0</v>
      </c>
      <c r="W39" s="397">
        <f ca="1">INDIRECT("'RUNSTATS_HWYASSN'!T71")</f>
        <v>0</v>
      </c>
      <c r="X39" s="397">
        <f ca="1">INDIRECT("'RUNSTATS_HWYASSN'!U71")</f>
        <v>0</v>
      </c>
      <c r="Y39" s="479" t="str">
        <f t="shared" ca="1" si="50"/>
        <v>N/A</v>
      </c>
      <c r="Z39" s="257" t="str">
        <f ca="1">T39</f>
        <v>HighOcc</v>
      </c>
      <c r="AA39" s="480">
        <f t="shared" ca="1" si="51"/>
        <v>0</v>
      </c>
      <c r="AB39" s="397">
        <f t="shared" ca="1" si="51"/>
        <v>0</v>
      </c>
      <c r="AC39" s="397">
        <f t="shared" ca="1" si="51"/>
        <v>0</v>
      </c>
      <c r="AD39" s="397">
        <f t="shared" ca="1" si="51"/>
        <v>0</v>
      </c>
      <c r="AE39" s="479" t="str">
        <f t="shared" ca="1" si="52"/>
        <v>N/A</v>
      </c>
    </row>
    <row r="40" spans="1:32" ht="13.5" thickBot="1" x14ac:dyDescent="0.25">
      <c r="A40" s="309" t="s">
        <v>200</v>
      </c>
      <c r="B40" s="298">
        <f ca="1">IF(D40&gt;0,AA40/D40,"N/A")</f>
        <v>11859.168241965974</v>
      </c>
      <c r="C40" s="298">
        <f ca="1">IF(D40&gt;0,AB40/D40,"N/A")</f>
        <v>11269.455295168244</v>
      </c>
      <c r="D40" s="298">
        <f ca="1">AC40</f>
        <v>529</v>
      </c>
      <c r="E40" s="303">
        <f ca="1">IF(D40&gt;0,C40/B40,"N/A")</f>
        <v>0.95027366719438922</v>
      </c>
      <c r="F40" s="299">
        <f ca="1">AE40</f>
        <v>31.936003733646192</v>
      </c>
      <c r="H40" s="297" t="str">
        <f ca="1">INDIRECT("'RUNSTATS_HWYASSN'!F56")</f>
        <v>Comm</v>
      </c>
      <c r="I40" s="298">
        <f ca="1">SUM(I35:I39)</f>
        <v>4151500</v>
      </c>
      <c r="J40" s="298">
        <f t="shared" ref="J40:L40" ca="1" si="59">SUM(J35:J39)</f>
        <v>3890603.167531</v>
      </c>
      <c r="K40" s="298">
        <f t="shared" ca="1" si="59"/>
        <v>303</v>
      </c>
      <c r="L40" s="298">
        <f t="shared" ca="1" si="59"/>
        <v>3893183426.1784329</v>
      </c>
      <c r="M40" s="299">
        <f t="shared" ca="1" si="48"/>
        <v>26.205143828245628</v>
      </c>
      <c r="N40" s="297" t="str">
        <f ca="1">INDIRECT("'RUNSTATS_HWYASSN'!F62")</f>
        <v>Resid</v>
      </c>
      <c r="O40" s="298">
        <f ca="1">SUM(O35:O39)</f>
        <v>1557800</v>
      </c>
      <c r="P40" s="298">
        <f t="shared" ref="P40:R40" ca="1" si="60">SUM(P35:P39)</f>
        <v>1461356.2030749999</v>
      </c>
      <c r="Q40" s="298">
        <f t="shared" ca="1" si="60"/>
        <v>119</v>
      </c>
      <c r="R40" s="298">
        <f t="shared" ca="1" si="60"/>
        <v>3026884871.9845996</v>
      </c>
      <c r="S40" s="299">
        <f t="shared" ca="1" si="49"/>
        <v>38.689419150106424</v>
      </c>
      <c r="T40" s="297" t="str">
        <f ca="1">INDIRECT("'RUNSTATS_HWYASSN'!F68")</f>
        <v>Rural</v>
      </c>
      <c r="U40" s="298">
        <f ca="1">SUM(U35:U39)</f>
        <v>564200</v>
      </c>
      <c r="V40" s="298">
        <f t="shared" ref="V40:X40" ca="1" si="61">SUM(V35:V39)</f>
        <v>609582.480538</v>
      </c>
      <c r="W40" s="298">
        <f t="shared" ca="1" si="61"/>
        <v>107</v>
      </c>
      <c r="X40" s="298">
        <f t="shared" ca="1" si="61"/>
        <v>653551926.98803902</v>
      </c>
      <c r="Y40" s="299">
        <f t="shared" ca="1" si="50"/>
        <v>47.090989156136828</v>
      </c>
      <c r="Z40" s="297" t="s">
        <v>42</v>
      </c>
      <c r="AA40" s="298">
        <f ca="1">SUM(AA35:AA39)</f>
        <v>6273500</v>
      </c>
      <c r="AB40" s="298">
        <f t="shared" ref="AB40:AD40" ca="1" si="62">SUM(AB35:AB39)</f>
        <v>5961541.8511440009</v>
      </c>
      <c r="AC40" s="298">
        <f t="shared" ca="1" si="62"/>
        <v>529</v>
      </c>
      <c r="AD40" s="298">
        <f t="shared" ca="1" si="62"/>
        <v>7573620225.1510725</v>
      </c>
      <c r="AE40" s="299">
        <f t="shared" ca="1" si="52"/>
        <v>31.936003733646192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str">
        <f ca="1">INDIRECT("'RUNSTATS_HWYASSN'!E74")</f>
        <v>Iredell</v>
      </c>
      <c r="H43" s="133" t="str">
        <f ca="1">A43</f>
        <v>Iredell</v>
      </c>
      <c r="N43" s="133" t="str">
        <f ca="1">A43</f>
        <v>Iredell</v>
      </c>
      <c r="T43" s="133" t="str">
        <f ca="1">A43</f>
        <v>Iredell</v>
      </c>
      <c r="Z43" s="133" t="str">
        <f ca="1">A43</f>
        <v>Iredell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7" t="str">
        <f ca="1">H45</f>
        <v>Freeway</v>
      </c>
      <c r="B45" s="468">
        <f t="shared" ref="B45:B50" ca="1" si="64">IF(D45&gt;0,AA45/D45,"N/A")</f>
        <v>29482.051282051281</v>
      </c>
      <c r="C45" s="469">
        <f t="shared" ref="C45:C50" ca="1" si="65">IF(D45&gt;0,AB45/D45,"N/A")</f>
        <v>28635.284573769233</v>
      </c>
      <c r="D45" s="469">
        <f t="shared" ref="D45:D50" ca="1" si="66">AC45</f>
        <v>39</v>
      </c>
      <c r="E45" s="470">
        <f t="shared" ref="E45:E50" ca="1" si="67">IF(D45&gt;0,C45/B45,"N/A")</f>
        <v>0.97127856877456964</v>
      </c>
      <c r="F45" s="471">
        <f t="shared" ref="F45:F50" ca="1" si="68">AE45</f>
        <v>10.203664268562541</v>
      </c>
      <c r="H45" s="472" t="str">
        <f ca="1">INDIRECT("'RUNSTATS_HWYASSN'!G73")</f>
        <v>Freeway</v>
      </c>
      <c r="I45" s="468">
        <f ca="1">INDIRECT("'RUNSTATS_HWYASSN'!R73")</f>
        <v>476700</v>
      </c>
      <c r="J45" s="469">
        <f ca="1">INDIRECT("'RUNSTATS_HWYASSN'!S73")</f>
        <v>462689.01322299999</v>
      </c>
      <c r="K45" s="469">
        <f ca="1">INDIRECT("'RUNSTATS_HWYASSN'!T73")</f>
        <v>15</v>
      </c>
      <c r="L45" s="469">
        <f ca="1">INDIRECT("'RUNSTATS_HWYASSN'!U73")</f>
        <v>174175892.66227701</v>
      </c>
      <c r="M45" s="471">
        <f t="shared" ref="M45:M50" ca="1" si="69">IF(K45&gt;1,(((L45/(K45-1))^0.5)*100)/(I45/K45),"N/A")</f>
        <v>11.098802205349021</v>
      </c>
      <c r="N45" s="467" t="str">
        <f ca="1">INDIRECT("'RUNSTATS_HWYASSN'!G79")</f>
        <v>Freeway</v>
      </c>
      <c r="O45" s="468">
        <f ca="1">INDIRECT("'RUNSTATS_HWYASSN'!R79")</f>
        <v>214900</v>
      </c>
      <c r="P45" s="469">
        <f ca="1">INDIRECT("'RUNSTATS_HWYASSN'!S79")</f>
        <v>216445.07565099999</v>
      </c>
      <c r="Q45" s="469">
        <f ca="1">INDIRECT("'RUNSTATS_HWYASSN'!T79")</f>
        <v>6</v>
      </c>
      <c r="R45" s="469">
        <f ca="1">INDIRECT("'RUNSTATS_HWYASSN'!U79")</f>
        <v>76672764.926401004</v>
      </c>
      <c r="S45" s="471">
        <f t="shared" ref="S45:S50" ca="1" si="70">IF(Q45&gt;1,(((R45/(Q45-1))^0.5)*100)/(O45/Q45),"N/A")</f>
        <v>10.933278103014114</v>
      </c>
      <c r="T45" s="467" t="str">
        <f ca="1">INDIRECT("'RUNSTATS_HWYASSN'!G85")</f>
        <v>Freeway</v>
      </c>
      <c r="U45" s="468">
        <f ca="1">INDIRECT("'RUNSTATS_HWYASSN'!R85")</f>
        <v>458200</v>
      </c>
      <c r="V45" s="469">
        <f ca="1">INDIRECT("'RUNSTATS_HWYASSN'!S85")</f>
        <v>437642.00950300001</v>
      </c>
      <c r="W45" s="469">
        <f ca="1">INDIRECT("'RUNSTATS_HWYASSN'!T85")</f>
        <v>18</v>
      </c>
      <c r="X45" s="469">
        <f ca="1">INDIRECT("'RUNSTATS_HWYASSN'!U85")</f>
        <v>93034821.858842999</v>
      </c>
      <c r="Y45" s="471">
        <f t="shared" ref="Y45:Y50" ca="1" si="71">IF(W45&gt;1,(((X45/(W45-1))^0.5)*100)/(U45/W45),"N/A")</f>
        <v>9.1900045150498961</v>
      </c>
      <c r="Z45" s="467" t="str">
        <f ca="1">T45</f>
        <v>Freeway</v>
      </c>
      <c r="AA45" s="468">
        <f t="shared" ref="AA45:AD49" ca="1" si="72">I45+O45+U45</f>
        <v>1149800</v>
      </c>
      <c r="AB45" s="469">
        <f t="shared" ca="1" si="72"/>
        <v>1116776.0983770001</v>
      </c>
      <c r="AC45" s="469">
        <f t="shared" ca="1" si="72"/>
        <v>39</v>
      </c>
      <c r="AD45" s="469">
        <f t="shared" ca="1" si="72"/>
        <v>343883479.44752097</v>
      </c>
      <c r="AE45" s="471">
        <f t="shared" ref="AE45:AE50" ca="1" si="73">IF(AC45&gt;1,(((AD45/(AC45-1))^0.5)*100)/(AA45/AC45),"N/A")</f>
        <v>10.203664268562541</v>
      </c>
    </row>
    <row r="46" spans="1:32" x14ac:dyDescent="0.2">
      <c r="A46" s="308" t="str">
        <f ca="1">H46</f>
        <v>Expway</v>
      </c>
      <c r="B46" s="473" t="str">
        <f t="shared" ca="1" si="64"/>
        <v>N/A</v>
      </c>
      <c r="C46" s="398" t="str">
        <f t="shared" ca="1" si="65"/>
        <v>N/A</v>
      </c>
      <c r="D46" s="398">
        <f t="shared" ca="1" si="66"/>
        <v>0</v>
      </c>
      <c r="E46" s="474" t="str">
        <f t="shared" ca="1" si="67"/>
        <v>N/A</v>
      </c>
      <c r="F46" s="475" t="str">
        <f t="shared" ca="1" si="68"/>
        <v>N/A</v>
      </c>
      <c r="H46" s="258" t="str">
        <f ca="1">INDIRECT("'RUNSTATS_HWYASSN'!G74")</f>
        <v>Expway</v>
      </c>
      <c r="I46" s="476">
        <f ca="1">INDIRECT("'RUNSTATS_HWYASSN'!R74")</f>
        <v>0</v>
      </c>
      <c r="J46" s="398">
        <f ca="1">INDIRECT("'RUNSTATS_HWYASSN'!S74")</f>
        <v>0</v>
      </c>
      <c r="K46" s="398">
        <f ca="1">INDIRECT("'RUNSTATS_HWYASSN'!T74")</f>
        <v>0</v>
      </c>
      <c r="L46" s="398">
        <f ca="1">INDIRECT("'RUNSTATS_HWYASSN'!U74")</f>
        <v>0</v>
      </c>
      <c r="M46" s="475" t="str">
        <f t="shared" ca="1" si="69"/>
        <v>N/A</v>
      </c>
      <c r="N46" s="258" t="str">
        <f ca="1">INDIRECT("'RUNSTATS_HWYASSN'!G80")</f>
        <v>Expway</v>
      </c>
      <c r="O46" s="476">
        <f ca="1">INDIRECT("'RUNSTATS_HWYASSN'!R80")</f>
        <v>0</v>
      </c>
      <c r="P46" s="398">
        <f ca="1">INDIRECT("'RUNSTATS_HWYASSN'!S80")</f>
        <v>0</v>
      </c>
      <c r="Q46" s="398">
        <f ca="1">INDIRECT("'RUNSTATS_HWYASSN'!T80")</f>
        <v>0</v>
      </c>
      <c r="R46" s="398">
        <f ca="1">INDIRECT("'RUNSTATS_HWYASSN'!U80")</f>
        <v>0</v>
      </c>
      <c r="S46" s="475" t="str">
        <f t="shared" ca="1" si="70"/>
        <v>N/A</v>
      </c>
      <c r="T46" s="258" t="str">
        <f ca="1">INDIRECT("'RUNSTATS_HWYASSN'!G86")</f>
        <v>Expway</v>
      </c>
      <c r="U46" s="476">
        <f ca="1">INDIRECT("'RUNSTATS_HWYASSN'!R86")</f>
        <v>0</v>
      </c>
      <c r="V46" s="398">
        <f ca="1">INDIRECT("'RUNSTATS_HWYASSN'!S86")</f>
        <v>0</v>
      </c>
      <c r="W46" s="398">
        <f ca="1">INDIRECT("'RUNSTATS_HWYASSN'!T86")</f>
        <v>0</v>
      </c>
      <c r="X46" s="398">
        <f ca="1">INDIRECT("'RUNSTATS_HWYASSN'!U86")</f>
        <v>0</v>
      </c>
      <c r="Y46" s="475" t="str">
        <f t="shared" ca="1" si="71"/>
        <v>N/A</v>
      </c>
      <c r="Z46" s="258" t="str">
        <f ca="1">T46</f>
        <v>Expway</v>
      </c>
      <c r="AA46" s="476">
        <f t="shared" ca="1" si="72"/>
        <v>0</v>
      </c>
      <c r="AB46" s="398">
        <f t="shared" ca="1" si="72"/>
        <v>0</v>
      </c>
      <c r="AC46" s="398">
        <f t="shared" ca="1" si="72"/>
        <v>0</v>
      </c>
      <c r="AD46" s="398">
        <f t="shared" ca="1" si="72"/>
        <v>0</v>
      </c>
      <c r="AE46" s="475" t="str">
        <f t="shared" ca="1" si="73"/>
        <v>N/A</v>
      </c>
    </row>
    <row r="47" spans="1:32" x14ac:dyDescent="0.2">
      <c r="A47" s="307" t="str">
        <f t="shared" ref="A47:A49" ca="1" si="74">H47</f>
        <v>Tfare</v>
      </c>
      <c r="B47" s="477">
        <f t="shared" ca="1" si="64"/>
        <v>10812.403100775195</v>
      </c>
      <c r="C47" s="397">
        <f t="shared" ca="1" si="65"/>
        <v>10003.708589093023</v>
      </c>
      <c r="D47" s="397">
        <f t="shared" ca="1" si="66"/>
        <v>129</v>
      </c>
      <c r="E47" s="478">
        <f t="shared" ca="1" si="67"/>
        <v>0.92520677372598215</v>
      </c>
      <c r="F47" s="479">
        <f t="shared" ca="1" si="68"/>
        <v>34.849154761443636</v>
      </c>
      <c r="H47" s="257" t="str">
        <f ca="1">INDIRECT("'RUNSTATS_HWYASSN'!G75")</f>
        <v>Tfare</v>
      </c>
      <c r="I47" s="480">
        <f ca="1">INDIRECT("'RUNSTATS_HWYASSN'!R75")</f>
        <v>678500</v>
      </c>
      <c r="J47" s="397">
        <f ca="1">INDIRECT("'RUNSTATS_HWYASSN'!S75")</f>
        <v>634178.661922</v>
      </c>
      <c r="K47" s="397">
        <f ca="1">INDIRECT("'RUNSTATS_HWYASSN'!T75")</f>
        <v>54</v>
      </c>
      <c r="L47" s="397">
        <f ca="1">INDIRECT("'RUNSTATS_HWYASSN'!U75")</f>
        <v>642300775.112499</v>
      </c>
      <c r="M47" s="479">
        <f t="shared" ca="1" si="69"/>
        <v>27.706087157267838</v>
      </c>
      <c r="N47" s="257" t="str">
        <f ca="1">INDIRECT("'RUNSTATS_HWYASSN'!G81")</f>
        <v>Tfare</v>
      </c>
      <c r="O47" s="480">
        <f ca="1">INDIRECT("'RUNSTATS_HWYASSN'!R81")</f>
        <v>467200</v>
      </c>
      <c r="P47" s="397">
        <f ca="1">INDIRECT("'RUNSTATS_HWYASSN'!S81")</f>
        <v>370318.78145000001</v>
      </c>
      <c r="Q47" s="397">
        <f ca="1">INDIRECT("'RUNSTATS_HWYASSN'!T81")</f>
        <v>33</v>
      </c>
      <c r="R47" s="397">
        <f ca="1">INDIRECT("'RUNSTATS_HWYASSN'!U81")</f>
        <v>953791113.25246203</v>
      </c>
      <c r="S47" s="479">
        <f t="shared" ca="1" si="70"/>
        <v>38.562284327647752</v>
      </c>
      <c r="T47" s="257" t="str">
        <f ca="1">INDIRECT("'RUNSTATS_HWYASSN'!G87")</f>
        <v>Tfare</v>
      </c>
      <c r="U47" s="480">
        <f ca="1">INDIRECT("'RUNSTATS_HWYASSN'!R87")</f>
        <v>249100</v>
      </c>
      <c r="V47" s="397">
        <f ca="1">INDIRECT("'RUNSTATS_HWYASSN'!S87")</f>
        <v>285980.96462099999</v>
      </c>
      <c r="W47" s="397">
        <f ca="1">INDIRECT("'RUNSTATS_HWYASSN'!T87")</f>
        <v>42</v>
      </c>
      <c r="X47" s="397">
        <f ca="1">INDIRECT("'RUNSTATS_HWYASSN'!U87")</f>
        <v>221259573.44104299</v>
      </c>
      <c r="Y47" s="479">
        <f t="shared" ca="1" si="71"/>
        <v>39.168295254678249</v>
      </c>
      <c r="Z47" s="257" t="str">
        <f ca="1">T47</f>
        <v>Tfare</v>
      </c>
      <c r="AA47" s="480">
        <f ca="1">I47+O47+U47</f>
        <v>1394800</v>
      </c>
      <c r="AB47" s="397">
        <f t="shared" ca="1" si="72"/>
        <v>1290478.407993</v>
      </c>
      <c r="AC47" s="397">
        <f t="shared" ca="1" si="72"/>
        <v>129</v>
      </c>
      <c r="AD47" s="397">
        <f t="shared" ca="1" si="72"/>
        <v>1817351461.806004</v>
      </c>
      <c r="AE47" s="479">
        <f t="shared" ca="1" si="73"/>
        <v>34.849154761443636</v>
      </c>
    </row>
    <row r="48" spans="1:32" x14ac:dyDescent="0.2">
      <c r="A48" s="308" t="str">
        <f t="shared" ca="1" si="74"/>
        <v>Other</v>
      </c>
      <c r="B48" s="473">
        <f t="shared" ca="1" si="64"/>
        <v>3705.1948051948052</v>
      </c>
      <c r="C48" s="398">
        <f t="shared" ca="1" si="65"/>
        <v>4759.3788571688319</v>
      </c>
      <c r="D48" s="398">
        <f t="shared" ca="1" si="66"/>
        <v>77</v>
      </c>
      <c r="E48" s="474">
        <f t="shared" ca="1" si="67"/>
        <v>1.2845151489730111</v>
      </c>
      <c r="F48" s="475">
        <f t="shared" ca="1" si="68"/>
        <v>76.840541059139582</v>
      </c>
      <c r="H48" s="258" t="str">
        <f ca="1">INDIRECT("'RUNSTATS_HWYASSN'!G76")</f>
        <v>Other</v>
      </c>
      <c r="I48" s="476">
        <f ca="1">INDIRECT("'RUNSTATS_HWYASSN'!R76")</f>
        <v>121700</v>
      </c>
      <c r="J48" s="398">
        <f ca="1">INDIRECT("'RUNSTATS_HWYASSN'!S76")</f>
        <v>123477.047403</v>
      </c>
      <c r="K48" s="398">
        <f ca="1">INDIRECT("'RUNSTATS_HWYASSN'!T76")</f>
        <v>18</v>
      </c>
      <c r="L48" s="398">
        <f ca="1">INDIRECT("'RUNSTATS_HWYASSN'!U76")</f>
        <v>309407411.25417298</v>
      </c>
      <c r="M48" s="475">
        <f t="shared" ca="1" si="69"/>
        <v>63.099050229622804</v>
      </c>
      <c r="N48" s="258" t="str">
        <f ca="1">INDIRECT("'RUNSTATS_HWYASSN'!G82")</f>
        <v>Other</v>
      </c>
      <c r="O48" s="476">
        <f ca="1">INDIRECT("'RUNSTATS_HWYASSN'!R82")</f>
        <v>0</v>
      </c>
      <c r="P48" s="398">
        <f ca="1">INDIRECT("'RUNSTATS_HWYASSN'!S82")</f>
        <v>0</v>
      </c>
      <c r="Q48" s="398">
        <f ca="1">INDIRECT("'RUNSTATS_HWYASSN'!T82")</f>
        <v>0</v>
      </c>
      <c r="R48" s="398">
        <f ca="1">INDIRECT("'RUNSTATS_HWYASSN'!U82")</f>
        <v>0</v>
      </c>
      <c r="S48" s="475" t="str">
        <f t="shared" ca="1" si="70"/>
        <v>N/A</v>
      </c>
      <c r="T48" s="258" t="str">
        <f ca="1">INDIRECT("'RUNSTATS_HWYASSN'!G88")</f>
        <v>Other</v>
      </c>
      <c r="U48" s="476">
        <f ca="1">INDIRECT("'RUNSTATS_HWYASSN'!R88")</f>
        <v>163600</v>
      </c>
      <c r="V48" s="398">
        <f ca="1">INDIRECT("'RUNSTATS_HWYASSN'!S88")</f>
        <v>242995.124599</v>
      </c>
      <c r="W48" s="398">
        <f ca="1">INDIRECT("'RUNSTATS_HWYASSN'!T88")</f>
        <v>59</v>
      </c>
      <c r="X48" s="398">
        <f ca="1">INDIRECT("'RUNSTATS_HWYASSN'!U88")</f>
        <v>306643371.41883701</v>
      </c>
      <c r="Y48" s="475">
        <f t="shared" ca="1" si="71"/>
        <v>82.922331805116713</v>
      </c>
      <c r="Z48" s="258" t="str">
        <f ca="1">T48</f>
        <v>Other</v>
      </c>
      <c r="AA48" s="476">
        <f ca="1">I48+O48+U48</f>
        <v>285300</v>
      </c>
      <c r="AB48" s="398">
        <f t="shared" ca="1" si="72"/>
        <v>366472.17200200004</v>
      </c>
      <c r="AC48" s="398">
        <f t="shared" ca="1" si="72"/>
        <v>77</v>
      </c>
      <c r="AD48" s="398">
        <f t="shared" ca="1" si="72"/>
        <v>616050782.67300999</v>
      </c>
      <c r="AE48" s="475">
        <f t="shared" ca="1" si="73"/>
        <v>76.840541059139582</v>
      </c>
    </row>
    <row r="49" spans="1:43" ht="13.5" thickBot="1" x14ac:dyDescent="0.25">
      <c r="A49" s="307" t="str">
        <f t="shared" ca="1" si="74"/>
        <v>HighOcc</v>
      </c>
      <c r="B49" s="477" t="str">
        <f t="shared" ca="1" si="64"/>
        <v>N/A</v>
      </c>
      <c r="C49" s="397" t="str">
        <f t="shared" ca="1" si="65"/>
        <v>N/A</v>
      </c>
      <c r="D49" s="397">
        <f t="shared" ca="1" si="66"/>
        <v>0</v>
      </c>
      <c r="E49" s="478" t="str">
        <f t="shared" ca="1" si="67"/>
        <v>N/A</v>
      </c>
      <c r="F49" s="479" t="str">
        <f t="shared" ca="1" si="68"/>
        <v>N/A</v>
      </c>
      <c r="H49" s="257" t="str">
        <f ca="1">INDIRECT("'RUNSTATS_HWYASSN'!G77")</f>
        <v>HighOcc</v>
      </c>
      <c r="I49" s="480">
        <f ca="1">INDIRECT("'RUNSTATS_HWYASSN'!R77")</f>
        <v>0</v>
      </c>
      <c r="J49" s="397">
        <f ca="1">INDIRECT("'RUNSTATS_HWYASSN'!S77")</f>
        <v>0</v>
      </c>
      <c r="K49" s="397">
        <f ca="1">INDIRECT("'RUNSTATS_HWYASSN'!T77")</f>
        <v>0</v>
      </c>
      <c r="L49" s="397">
        <f ca="1">INDIRECT("'RUNSTATS_HWYASSN'!U77")</f>
        <v>0</v>
      </c>
      <c r="M49" s="479" t="str">
        <f t="shared" ca="1" si="69"/>
        <v>N/A</v>
      </c>
      <c r="N49" s="257" t="str">
        <f ca="1">INDIRECT("'RUNSTATS_HWYASSN'!G83")</f>
        <v>HighOcc</v>
      </c>
      <c r="O49" s="480">
        <f ca="1">INDIRECT("'RUNSTATS_HWYASSN'!R83")</f>
        <v>0</v>
      </c>
      <c r="P49" s="397">
        <f ca="1">INDIRECT("'RUNSTATS_HWYASSN'!S83")</f>
        <v>0</v>
      </c>
      <c r="Q49" s="397">
        <f ca="1">INDIRECT("'RUNSTATS_HWYASSN'!T83")</f>
        <v>0</v>
      </c>
      <c r="R49" s="397">
        <f ca="1">INDIRECT("'RUNSTATS_HWYASSN'!U83")</f>
        <v>0</v>
      </c>
      <c r="S49" s="479" t="str">
        <f t="shared" ca="1" si="70"/>
        <v>N/A</v>
      </c>
      <c r="T49" s="257" t="str">
        <f ca="1">INDIRECT("'RUNSTATS_HWYASSN'!G89")</f>
        <v>HighOcc</v>
      </c>
      <c r="U49" s="480">
        <f ca="1">INDIRECT("'RUNSTATS_HWYASSN'!R89")</f>
        <v>0</v>
      </c>
      <c r="V49" s="397">
        <f ca="1">INDIRECT("'RUNSTATS_HWYASSN'!S89")</f>
        <v>0</v>
      </c>
      <c r="W49" s="397">
        <f ca="1">INDIRECT("'RUNSTATS_HWYASSN'!T89")</f>
        <v>0</v>
      </c>
      <c r="X49" s="397">
        <f ca="1">INDIRECT("'RUNSTATS_HWYASSN'!U89")</f>
        <v>0</v>
      </c>
      <c r="Y49" s="479" t="str">
        <f t="shared" ca="1" si="71"/>
        <v>N/A</v>
      </c>
      <c r="Z49" s="257" t="str">
        <f ca="1">T49</f>
        <v>HighOcc</v>
      </c>
      <c r="AA49" s="480">
        <f ca="1">I49+O49+U49</f>
        <v>0</v>
      </c>
      <c r="AB49" s="397">
        <f t="shared" ca="1" si="72"/>
        <v>0</v>
      </c>
      <c r="AC49" s="397">
        <f t="shared" ca="1" si="72"/>
        <v>0</v>
      </c>
      <c r="AD49" s="397">
        <f t="shared" ca="1" si="72"/>
        <v>0</v>
      </c>
      <c r="AE49" s="479" t="str">
        <f t="shared" ca="1" si="73"/>
        <v>N/A</v>
      </c>
    </row>
    <row r="50" spans="1:43" ht="13.5" thickBot="1" x14ac:dyDescent="0.25">
      <c r="A50" s="309" t="s">
        <v>200</v>
      </c>
      <c r="B50" s="298">
        <f t="shared" ca="1" si="64"/>
        <v>11550.612244897959</v>
      </c>
      <c r="C50" s="298">
        <f t="shared" ca="1" si="65"/>
        <v>11321.333381110206</v>
      </c>
      <c r="D50" s="298">
        <f t="shared" ca="1" si="66"/>
        <v>245</v>
      </c>
      <c r="E50" s="303">
        <f t="shared" ca="1" si="67"/>
        <v>0.98015006833174334</v>
      </c>
      <c r="F50" s="299">
        <f t="shared" ca="1" si="68"/>
        <v>29.208574554095065</v>
      </c>
      <c r="H50" s="297" t="str">
        <f ca="1">INDIRECT("'RUNSTATS_HWYASSN'!F74")</f>
        <v>Comm</v>
      </c>
      <c r="I50" s="298">
        <f ca="1">SUM(I45:I49)</f>
        <v>1276900</v>
      </c>
      <c r="J50" s="298">
        <f t="shared" ref="J50:L50" ca="1" si="75">SUM(J45:J49)</f>
        <v>1220344.722548</v>
      </c>
      <c r="K50" s="298">
        <f t="shared" ca="1" si="75"/>
        <v>87</v>
      </c>
      <c r="L50" s="298">
        <f t="shared" ca="1" si="75"/>
        <v>1125884079.028949</v>
      </c>
      <c r="M50" s="299">
        <f t="shared" ca="1" si="69"/>
        <v>24.652443888129497</v>
      </c>
      <c r="N50" s="297" t="str">
        <f ca="1">INDIRECT("'RUNSTATS_HWYASSN'!F80")</f>
        <v>Resid</v>
      </c>
      <c r="O50" s="298">
        <f ca="1">SUM(O45:O49)</f>
        <v>682100</v>
      </c>
      <c r="P50" s="298">
        <f t="shared" ref="P50:R50" ca="1" si="76">SUM(P45:P49)</f>
        <v>586763.85710100003</v>
      </c>
      <c r="Q50" s="298">
        <f t="shared" ca="1" si="76"/>
        <v>39</v>
      </c>
      <c r="R50" s="298">
        <f t="shared" ca="1" si="76"/>
        <v>1030463878.178863</v>
      </c>
      <c r="S50" s="299">
        <f t="shared" ca="1" si="70"/>
        <v>29.774271588959721</v>
      </c>
      <c r="T50" s="297" t="str">
        <f ca="1">INDIRECT("'RUNSTATS_HWYASSN'!F86")</f>
        <v>Rural</v>
      </c>
      <c r="U50" s="298">
        <f ca="1">SUM(U45:U49)</f>
        <v>870900</v>
      </c>
      <c r="V50" s="298">
        <f t="shared" ref="V50:X50" ca="1" si="77">SUM(V45:V49)</f>
        <v>966618.09872299992</v>
      </c>
      <c r="W50" s="298">
        <f t="shared" ca="1" si="77"/>
        <v>119</v>
      </c>
      <c r="X50" s="298">
        <f t="shared" ca="1" si="77"/>
        <v>620937766.71872306</v>
      </c>
      <c r="Y50" s="299">
        <f t="shared" ca="1" si="71"/>
        <v>31.344525866144618</v>
      </c>
      <c r="Z50" s="297" t="s">
        <v>42</v>
      </c>
      <c r="AA50" s="298">
        <f ca="1">SUM(AA45:AA49)</f>
        <v>2829900</v>
      </c>
      <c r="AB50" s="298">
        <f t="shared" ref="AB50:AD50" ca="1" si="78">SUM(AB45:AB49)</f>
        <v>2773726.6783720003</v>
      </c>
      <c r="AC50" s="298">
        <f t="shared" ca="1" si="78"/>
        <v>245</v>
      </c>
      <c r="AD50" s="298">
        <f t="shared" ca="1" si="78"/>
        <v>2777285723.9265347</v>
      </c>
      <c r="AE50" s="299">
        <f t="shared" ca="1" si="73"/>
        <v>29.208574554095065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str">
        <f ca="1">INDIRECT("'RUNSTATS_HWYASSN'!E92")</f>
        <v>Lincoln</v>
      </c>
      <c r="H53" s="133" t="str">
        <f ca="1">A53</f>
        <v>Lincoln</v>
      </c>
      <c r="N53" s="133" t="str">
        <f ca="1">A53</f>
        <v>Lincoln</v>
      </c>
      <c r="T53" s="133" t="str">
        <f ca="1">A53</f>
        <v>Lincoln</v>
      </c>
      <c r="Z53" s="133" t="str">
        <f ca="1">A53</f>
        <v>Lincoln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7" t="str">
        <f ca="1">H55</f>
        <v>Freeway</v>
      </c>
      <c r="B55" s="468">
        <f t="shared" ref="B55:B60" ca="1" si="80">IF(D55&gt;0,AA55/D55,"N/A")</f>
        <v>18700</v>
      </c>
      <c r="C55" s="469">
        <f t="shared" ref="C55:C60" ca="1" si="81">IF(D55&gt;0,AB55/D55,"N/A")</f>
        <v>15352.226982333334</v>
      </c>
      <c r="D55" s="469">
        <f t="shared" ref="D55:D60" ca="1" si="82">AC55</f>
        <v>6</v>
      </c>
      <c r="E55" s="470">
        <f t="shared" ref="E55:E60" ca="1" si="83">IF(D55&gt;0,C55/B55,"N/A")</f>
        <v>0.82097470493761138</v>
      </c>
      <c r="F55" s="471">
        <f t="shared" ref="F55:F60" ca="1" si="84">AE55</f>
        <v>24.868354225574514</v>
      </c>
      <c r="H55" s="472" t="str">
        <f ca="1">INDIRECT("'RUNSTATS_HWYASSN'!G91")</f>
        <v>Freeway</v>
      </c>
      <c r="I55" s="468">
        <f ca="1">INDIRECT("'RUNSTATS_HWYASSN'!R91")</f>
        <v>76600</v>
      </c>
      <c r="J55" s="469">
        <f ca="1">INDIRECT("'RUNSTATS_HWYASSN'!S91")</f>
        <v>55930.599633999998</v>
      </c>
      <c r="K55" s="469">
        <f ca="1">INDIRECT("'RUNSTATS_HWYASSN'!T91")</f>
        <v>4</v>
      </c>
      <c r="L55" s="469">
        <f ca="1">INDIRECT("'RUNSTATS_HWYASSN'!U91")</f>
        <v>107747831.041288</v>
      </c>
      <c r="M55" s="471">
        <f t="shared" ref="M55:M60" ca="1" si="85">IF(K55&gt;1,(((L55/(K55-1))^0.5)*100)/(I55/K55),"N/A")</f>
        <v>31.294993279954607</v>
      </c>
      <c r="N55" s="467" t="str">
        <f ca="1">INDIRECT("'RUNSTATS_HWYASSN'!G97")</f>
        <v>Freeway</v>
      </c>
      <c r="O55" s="468">
        <f ca="1">INDIRECT("'RUNSTATS_HWYASSN'!R97")</f>
        <v>0</v>
      </c>
      <c r="P55" s="469">
        <f ca="1">INDIRECT("'RUNSTATS_HWYASSN'!S97")</f>
        <v>0</v>
      </c>
      <c r="Q55" s="469">
        <f ca="1">INDIRECT("'RUNSTATS_HWYASSN'!T97")</f>
        <v>0</v>
      </c>
      <c r="R55" s="469">
        <f ca="1">INDIRECT("'RUNSTATS_HWYASSN'!U97")</f>
        <v>0</v>
      </c>
      <c r="S55" s="471" t="str">
        <f t="shared" ref="S55:S60" ca="1" si="86">IF(Q55&gt;1,(((R55/(Q55-1))^0.5)*100)/(O55/Q55),"N/A")</f>
        <v>N/A</v>
      </c>
      <c r="T55" s="467" t="str">
        <f ca="1">INDIRECT("'RUNSTATS_HWYASSN'!G103")</f>
        <v>Freeway</v>
      </c>
      <c r="U55" s="468">
        <f ca="1">INDIRECT("'RUNSTATS_HWYASSN'!R103")</f>
        <v>35600</v>
      </c>
      <c r="V55" s="469">
        <f ca="1">INDIRECT("'RUNSTATS_HWYASSN'!S103")</f>
        <v>36182.762260000003</v>
      </c>
      <c r="W55" s="469">
        <f ca="1">INDIRECT("'RUNSTATS_HWYASSN'!T103")</f>
        <v>2</v>
      </c>
      <c r="X55" s="469">
        <f ca="1">INDIRECT("'RUNSTATS_HWYASSN'!U103")</f>
        <v>382443.85773300001</v>
      </c>
      <c r="Y55" s="471">
        <f t="shared" ref="Y55:Y60" ca="1" si="87">IF(W55&gt;1,(((X55/(W55-1))^0.5)*100)/(U55/W55),"N/A")</f>
        <v>3.4742722126084722</v>
      </c>
      <c r="Z55" s="467" t="str">
        <f ca="1">T55</f>
        <v>Freeway</v>
      </c>
      <c r="AA55" s="468">
        <f t="shared" ref="AA55:AD59" ca="1" si="88">I55+O55+U55</f>
        <v>112200</v>
      </c>
      <c r="AB55" s="469">
        <f t="shared" ca="1" si="88"/>
        <v>92113.361894000001</v>
      </c>
      <c r="AC55" s="469">
        <f t="shared" ca="1" si="88"/>
        <v>6</v>
      </c>
      <c r="AD55" s="469">
        <f t="shared" ca="1" si="88"/>
        <v>108130274.899021</v>
      </c>
      <c r="AE55" s="471">
        <f t="shared" ref="AE55:AE60" ca="1" si="89">IF(AC55&gt;1,(((AD55/(AC55-1))^0.5)*100)/(AA55/AC55),"N/A")</f>
        <v>24.868354225574514</v>
      </c>
    </row>
    <row r="56" spans="1:43" x14ac:dyDescent="0.2">
      <c r="A56" s="308" t="str">
        <f ca="1">H56</f>
        <v>Expway</v>
      </c>
      <c r="B56" s="473" t="str">
        <f t="shared" ca="1" si="80"/>
        <v>N/A</v>
      </c>
      <c r="C56" s="398" t="str">
        <f t="shared" ca="1" si="81"/>
        <v>N/A</v>
      </c>
      <c r="D56" s="398">
        <f t="shared" ca="1" si="82"/>
        <v>0</v>
      </c>
      <c r="E56" s="474" t="str">
        <f t="shared" ca="1" si="83"/>
        <v>N/A</v>
      </c>
      <c r="F56" s="475" t="str">
        <f t="shared" ca="1" si="84"/>
        <v>N/A</v>
      </c>
      <c r="H56" s="258" t="str">
        <f ca="1">INDIRECT("'RUNSTATS_HWYASSN'!G92")</f>
        <v>Expway</v>
      </c>
      <c r="I56" s="476">
        <f ca="1">INDIRECT("'RUNSTATS_HWYASSN'!R92")</f>
        <v>0</v>
      </c>
      <c r="J56" s="398">
        <f ca="1">INDIRECT("'RUNSTATS_HWYASSN'!S92")</f>
        <v>0</v>
      </c>
      <c r="K56" s="398">
        <f ca="1">INDIRECT("'RUNSTATS_HWYASSN'!T92")</f>
        <v>0</v>
      </c>
      <c r="L56" s="398">
        <f ca="1">INDIRECT("'RUNSTATS_HWYASSN'!U92")</f>
        <v>0</v>
      </c>
      <c r="M56" s="475" t="str">
        <f t="shared" ca="1" si="85"/>
        <v>N/A</v>
      </c>
      <c r="N56" s="258" t="str">
        <f ca="1">INDIRECT("'RUNSTATS_HWYASSN'!G98")</f>
        <v>Expway</v>
      </c>
      <c r="O56" s="476">
        <f ca="1">INDIRECT("'RUNSTATS_HWYASSN'!R98")</f>
        <v>0</v>
      </c>
      <c r="P56" s="398">
        <f ca="1">INDIRECT("'RUNSTATS_HWYASSN'!S98")</f>
        <v>0</v>
      </c>
      <c r="Q56" s="398">
        <f ca="1">INDIRECT("'RUNSTATS_HWYASSN'!T98")</f>
        <v>0</v>
      </c>
      <c r="R56" s="398">
        <f ca="1">INDIRECT("'RUNSTATS_HWYASSN'!U98")</f>
        <v>0</v>
      </c>
      <c r="S56" s="475" t="str">
        <f t="shared" ca="1" si="86"/>
        <v>N/A</v>
      </c>
      <c r="T56" s="258" t="str">
        <f ca="1">INDIRECT("'RUNSTATS_HWYASSN'!G104")</f>
        <v>Expway</v>
      </c>
      <c r="U56" s="476">
        <f ca="1">INDIRECT("'RUNSTATS_HWYASSN'!R104")</f>
        <v>0</v>
      </c>
      <c r="V56" s="398">
        <f ca="1">INDIRECT("'RUNSTATS_HWYASSN'!S104")</f>
        <v>0</v>
      </c>
      <c r="W56" s="398">
        <f ca="1">INDIRECT("'RUNSTATS_HWYASSN'!T104")</f>
        <v>0</v>
      </c>
      <c r="X56" s="398">
        <f ca="1">INDIRECT("'RUNSTATS_HWYASSN'!U104")</f>
        <v>0</v>
      </c>
      <c r="Y56" s="475" t="str">
        <f t="shared" ca="1" si="87"/>
        <v>N/A</v>
      </c>
      <c r="Z56" s="258" t="str">
        <f ca="1">T56</f>
        <v>Expway</v>
      </c>
      <c r="AA56" s="476">
        <f t="shared" ca="1" si="88"/>
        <v>0</v>
      </c>
      <c r="AB56" s="398">
        <f t="shared" ca="1" si="88"/>
        <v>0</v>
      </c>
      <c r="AC56" s="398">
        <f t="shared" ca="1" si="88"/>
        <v>0</v>
      </c>
      <c r="AD56" s="398">
        <f t="shared" ca="1" si="88"/>
        <v>0</v>
      </c>
      <c r="AE56" s="475" t="str">
        <f t="shared" ca="1" si="89"/>
        <v>N/A</v>
      </c>
    </row>
    <row r="57" spans="1:43" x14ac:dyDescent="0.2">
      <c r="A57" s="307" t="str">
        <f ca="1">H57</f>
        <v>Tfare</v>
      </c>
      <c r="B57" s="477">
        <f t="shared" ca="1" si="80"/>
        <v>9416.40625</v>
      </c>
      <c r="C57" s="397">
        <f t="shared" ca="1" si="81"/>
        <v>8706.6086472031238</v>
      </c>
      <c r="D57" s="397">
        <f t="shared" ca="1" si="82"/>
        <v>128</v>
      </c>
      <c r="E57" s="478">
        <f t="shared" ca="1" si="83"/>
        <v>0.92462117882850725</v>
      </c>
      <c r="F57" s="479">
        <f t="shared" ca="1" si="84"/>
        <v>42.917942270917237</v>
      </c>
      <c r="H57" s="257" t="str">
        <f ca="1">INDIRECT("'RUNSTATS_HWYASSN'!G93")</f>
        <v>Tfare</v>
      </c>
      <c r="I57" s="480">
        <f ca="1">INDIRECT("'RUNSTATS_HWYASSN'!R93")</f>
        <v>642900</v>
      </c>
      <c r="J57" s="397">
        <f ca="1">INDIRECT("'RUNSTATS_HWYASSN'!S93")</f>
        <v>520051.61904999998</v>
      </c>
      <c r="K57" s="397">
        <f ca="1">INDIRECT("'RUNSTATS_HWYASSN'!T93")</f>
        <v>46</v>
      </c>
      <c r="L57" s="397">
        <f ca="1">INDIRECT("'RUNSTATS_HWYASSN'!U93")</f>
        <v>992715528.40664399</v>
      </c>
      <c r="M57" s="479">
        <f t="shared" ca="1" si="85"/>
        <v>33.606288912833946</v>
      </c>
      <c r="N57" s="257" t="str">
        <f ca="1">INDIRECT("'RUNSTATS_HWYASSN'!G99")</f>
        <v>Tfare</v>
      </c>
      <c r="O57" s="480">
        <f ca="1">INDIRECT("'RUNSTATS_HWYASSN'!R99")</f>
        <v>0</v>
      </c>
      <c r="P57" s="397">
        <f ca="1">INDIRECT("'RUNSTATS_HWYASSN'!S99")</f>
        <v>0</v>
      </c>
      <c r="Q57" s="397">
        <f ca="1">INDIRECT("'RUNSTATS_HWYASSN'!T99")</f>
        <v>0</v>
      </c>
      <c r="R57" s="397">
        <f ca="1">INDIRECT("'RUNSTATS_HWYASSN'!U99")</f>
        <v>0</v>
      </c>
      <c r="S57" s="479" t="str">
        <f t="shared" ca="1" si="86"/>
        <v>N/A</v>
      </c>
      <c r="T57" s="257" t="str">
        <f ca="1">INDIRECT("'RUNSTATS_HWYASSN'!G105")</f>
        <v>Tfare</v>
      </c>
      <c r="U57" s="480">
        <f ca="1">INDIRECT("'RUNSTATS_HWYASSN'!R105")</f>
        <v>562400</v>
      </c>
      <c r="V57" s="397">
        <f ca="1">INDIRECT("'RUNSTATS_HWYASSN'!S105")</f>
        <v>594394.28779199999</v>
      </c>
      <c r="W57" s="397">
        <f ca="1">INDIRECT("'RUNSTATS_HWYASSN'!T105")</f>
        <v>82</v>
      </c>
      <c r="X57" s="397">
        <f ca="1">INDIRECT("'RUNSTATS_HWYASSN'!U105")</f>
        <v>1081490429.0759201</v>
      </c>
      <c r="Y57" s="479">
        <f t="shared" ca="1" si="87"/>
        <v>53.276706706570479</v>
      </c>
      <c r="Z57" s="257" t="str">
        <f ca="1">T57</f>
        <v>Tfare</v>
      </c>
      <c r="AA57" s="480">
        <f t="shared" ca="1" si="88"/>
        <v>1205300</v>
      </c>
      <c r="AB57" s="397">
        <f t="shared" ca="1" si="88"/>
        <v>1114445.9068419999</v>
      </c>
      <c r="AC57" s="397">
        <f t="shared" ca="1" si="88"/>
        <v>128</v>
      </c>
      <c r="AD57" s="397">
        <f t="shared" ca="1" si="88"/>
        <v>2074205957.482564</v>
      </c>
      <c r="AE57" s="479">
        <f t="shared" ca="1" si="89"/>
        <v>42.917942270917237</v>
      </c>
    </row>
    <row r="58" spans="1:43" x14ac:dyDescent="0.2">
      <c r="A58" s="308" t="str">
        <f ca="1">H58</f>
        <v>Other</v>
      </c>
      <c r="B58" s="473">
        <f t="shared" ca="1" si="80"/>
        <v>1428.5714285714287</v>
      </c>
      <c r="C58" s="398">
        <f t="shared" ca="1" si="81"/>
        <v>2021.9718747142858</v>
      </c>
      <c r="D58" s="398">
        <f t="shared" ca="1" si="82"/>
        <v>21</v>
      </c>
      <c r="E58" s="474">
        <f t="shared" ca="1" si="83"/>
        <v>1.4153803122999999</v>
      </c>
      <c r="F58" s="475">
        <f t="shared" ca="1" si="84"/>
        <v>106.06091584900805</v>
      </c>
      <c r="H58" s="258" t="str">
        <f ca="1">INDIRECT("'RUNSTATS_HWYASSN'!G94")</f>
        <v>Other</v>
      </c>
      <c r="I58" s="476">
        <f ca="1">INDIRECT("'RUNSTATS_HWYASSN'!R94")</f>
        <v>7100</v>
      </c>
      <c r="J58" s="398">
        <f ca="1">INDIRECT("'RUNSTATS_HWYASSN'!S94")</f>
        <v>5230.6088550000004</v>
      </c>
      <c r="K58" s="398">
        <f ca="1">INDIRECT("'RUNSTATS_HWYASSN'!T94")</f>
        <v>1</v>
      </c>
      <c r="L58" s="398">
        <f ca="1">INDIRECT("'RUNSTATS_HWYASSN'!U94")</f>
        <v>3494623.2542099999</v>
      </c>
      <c r="M58" s="475" t="str">
        <f t="shared" ca="1" si="85"/>
        <v>N/A</v>
      </c>
      <c r="N58" s="258" t="str">
        <f ca="1">INDIRECT("'RUNSTATS_HWYASSN'!G100")</f>
        <v>Other</v>
      </c>
      <c r="O58" s="476">
        <f ca="1">INDIRECT("'RUNSTATS_HWYASSN'!R100")</f>
        <v>0</v>
      </c>
      <c r="P58" s="398">
        <f ca="1">INDIRECT("'RUNSTATS_HWYASSN'!S100")</f>
        <v>0</v>
      </c>
      <c r="Q58" s="398">
        <f ca="1">INDIRECT("'RUNSTATS_HWYASSN'!T100")</f>
        <v>0</v>
      </c>
      <c r="R58" s="398">
        <f ca="1">INDIRECT("'RUNSTATS_HWYASSN'!U100")</f>
        <v>0</v>
      </c>
      <c r="S58" s="475" t="str">
        <f t="shared" ca="1" si="86"/>
        <v>N/A</v>
      </c>
      <c r="T58" s="258" t="str">
        <f ca="1">INDIRECT("'RUNSTATS_HWYASSN'!G106")</f>
        <v>Other</v>
      </c>
      <c r="U58" s="476">
        <f ca="1">INDIRECT("'RUNSTATS_HWYASSN'!R106")</f>
        <v>22900</v>
      </c>
      <c r="V58" s="398">
        <f ca="1">INDIRECT("'RUNSTATS_HWYASSN'!S106")</f>
        <v>37230.800514000002</v>
      </c>
      <c r="W58" s="398">
        <f ca="1">INDIRECT("'RUNSTATS_HWYASSN'!T106")</f>
        <v>20</v>
      </c>
      <c r="X58" s="398">
        <f ca="1">INDIRECT("'RUNSTATS_HWYASSN'!U106")</f>
        <v>42419327.238567002</v>
      </c>
      <c r="Y58" s="475">
        <f t="shared" ca="1" si="87"/>
        <v>130.49672153852782</v>
      </c>
      <c r="Z58" s="258" t="str">
        <f ca="1">T58</f>
        <v>Other</v>
      </c>
      <c r="AA58" s="476">
        <f t="shared" ca="1" si="88"/>
        <v>30000</v>
      </c>
      <c r="AB58" s="398">
        <f t="shared" ca="1" si="88"/>
        <v>42461.409369000001</v>
      </c>
      <c r="AC58" s="398">
        <f t="shared" ca="1" si="88"/>
        <v>21</v>
      </c>
      <c r="AD58" s="398">
        <f t="shared" ca="1" si="88"/>
        <v>45913950.492777005</v>
      </c>
      <c r="AE58" s="475">
        <f t="shared" ca="1" si="89"/>
        <v>106.06091584900805</v>
      </c>
    </row>
    <row r="59" spans="1:43" ht="13.5" thickBot="1" x14ac:dyDescent="0.25">
      <c r="A59" s="307" t="str">
        <f ca="1">H59</f>
        <v>HighOcc</v>
      </c>
      <c r="B59" s="477" t="str">
        <f t="shared" ca="1" si="80"/>
        <v>N/A</v>
      </c>
      <c r="C59" s="397" t="str">
        <f t="shared" ca="1" si="81"/>
        <v>N/A</v>
      </c>
      <c r="D59" s="397">
        <f t="shared" ca="1" si="82"/>
        <v>0</v>
      </c>
      <c r="E59" s="478" t="str">
        <f t="shared" ca="1" si="83"/>
        <v>N/A</v>
      </c>
      <c r="F59" s="479" t="str">
        <f t="shared" ca="1" si="84"/>
        <v>N/A</v>
      </c>
      <c r="H59" s="257" t="str">
        <f ca="1">INDIRECT("'RUNSTATS_HWYASSN'!G95")</f>
        <v>HighOcc</v>
      </c>
      <c r="I59" s="480">
        <f ca="1">INDIRECT("'RUNSTATS_HWYASSN'!R95")</f>
        <v>0</v>
      </c>
      <c r="J59" s="397">
        <f ca="1">INDIRECT("'RUNSTATS_HWYASSN'!S95")</f>
        <v>0</v>
      </c>
      <c r="K59" s="397">
        <f ca="1">INDIRECT("'RUNSTATS_HWYASSN'!T95")</f>
        <v>0</v>
      </c>
      <c r="L59" s="397">
        <f ca="1">INDIRECT("'RUNSTATS_HWYASSN'!U95")</f>
        <v>0</v>
      </c>
      <c r="M59" s="479" t="str">
        <f t="shared" ca="1" si="85"/>
        <v>N/A</v>
      </c>
      <c r="N59" s="257" t="str">
        <f ca="1">INDIRECT("'RUNSTATS_HWYASSN'!G101")</f>
        <v>HighOcc</v>
      </c>
      <c r="O59" s="480">
        <f ca="1">INDIRECT("'RUNSTATS_HWYASSN'!R101")</f>
        <v>0</v>
      </c>
      <c r="P59" s="397">
        <f ca="1">INDIRECT("'RUNSTATS_HWYASSN'!S101")</f>
        <v>0</v>
      </c>
      <c r="Q59" s="397">
        <f ca="1">INDIRECT("'RUNSTATS_HWYASSN'!T101")</f>
        <v>0</v>
      </c>
      <c r="R59" s="397">
        <f ca="1">INDIRECT("'RUNSTATS_HWYASSN'!U101")</f>
        <v>0</v>
      </c>
      <c r="S59" s="479" t="str">
        <f t="shared" ca="1" si="86"/>
        <v>N/A</v>
      </c>
      <c r="T59" s="257" t="str">
        <f ca="1">INDIRECT("'RUNSTATS_HWYASSN'!G107")</f>
        <v>HighOcc</v>
      </c>
      <c r="U59" s="480">
        <f ca="1">INDIRECT("'RUNSTATS_HWYASSN'!R107")</f>
        <v>0</v>
      </c>
      <c r="V59" s="397">
        <f ca="1">INDIRECT("'RUNSTATS_HWYASSN'!S107")</f>
        <v>0</v>
      </c>
      <c r="W59" s="397">
        <f ca="1">INDIRECT("'RUNSTATS_HWYASSN'!T107")</f>
        <v>0</v>
      </c>
      <c r="X59" s="397">
        <f ca="1">INDIRECT("'RUNSTATS_HWYASSN'!U107")</f>
        <v>0</v>
      </c>
      <c r="Y59" s="479" t="str">
        <f t="shared" ca="1" si="87"/>
        <v>N/A</v>
      </c>
      <c r="Z59" s="257" t="str">
        <f ca="1">T59</f>
        <v>HighOcc</v>
      </c>
      <c r="AA59" s="480">
        <f t="shared" ca="1" si="88"/>
        <v>0</v>
      </c>
      <c r="AB59" s="397">
        <f t="shared" ca="1" si="88"/>
        <v>0</v>
      </c>
      <c r="AC59" s="397">
        <f t="shared" ca="1" si="88"/>
        <v>0</v>
      </c>
      <c r="AD59" s="397">
        <f t="shared" ca="1" si="88"/>
        <v>0</v>
      </c>
      <c r="AE59" s="479" t="str">
        <f t="shared" ca="1" si="89"/>
        <v>N/A</v>
      </c>
    </row>
    <row r="60" spans="1:43" ht="13.5" thickBot="1" x14ac:dyDescent="0.25">
      <c r="A60" s="309" t="s">
        <v>200</v>
      </c>
      <c r="B60" s="298">
        <f t="shared" ca="1" si="80"/>
        <v>8693.5483870967746</v>
      </c>
      <c r="C60" s="298">
        <f t="shared" ca="1" si="81"/>
        <v>8058.1979232580643</v>
      </c>
      <c r="D60" s="298">
        <f t="shared" ca="1" si="82"/>
        <v>155</v>
      </c>
      <c r="E60" s="303">
        <f t="shared" ca="1" si="83"/>
        <v>0.92691701529128012</v>
      </c>
      <c r="F60" s="299">
        <f t="shared" ca="1" si="84"/>
        <v>43.754682754227943</v>
      </c>
      <c r="H60" s="297" t="str">
        <f ca="1">INDIRECT("'RUNSTATS_HWYASSN'!F92")</f>
        <v>Comm</v>
      </c>
      <c r="I60" s="298">
        <f ca="1">SUM(I55:I59)</f>
        <v>726600</v>
      </c>
      <c r="J60" s="298">
        <f t="shared" ref="J60:L60" ca="1" si="90">SUM(J55:J59)</f>
        <v>581212.82753899996</v>
      </c>
      <c r="K60" s="298">
        <f t="shared" ca="1" si="90"/>
        <v>51</v>
      </c>
      <c r="L60" s="298">
        <f t="shared" ca="1" si="90"/>
        <v>1103957982.702142</v>
      </c>
      <c r="M60" s="299">
        <f t="shared" ca="1" si="85"/>
        <v>32.98116957606144</v>
      </c>
      <c r="N60" s="297" t="str">
        <f ca="1">INDIRECT("'RUNSTATS_HWYASSN'!F98")</f>
        <v>Resid</v>
      </c>
      <c r="O60" s="298">
        <f ca="1">SUM(O55:O59)</f>
        <v>0</v>
      </c>
      <c r="P60" s="298">
        <f t="shared" ref="P60:R60" ca="1" si="91">SUM(P55:P59)</f>
        <v>0</v>
      </c>
      <c r="Q60" s="298">
        <f t="shared" ca="1" si="91"/>
        <v>0</v>
      </c>
      <c r="R60" s="298">
        <f t="shared" ca="1" si="91"/>
        <v>0</v>
      </c>
      <c r="S60" s="299" t="str">
        <f t="shared" ca="1" si="86"/>
        <v>N/A</v>
      </c>
      <c r="T60" s="297" t="str">
        <f ca="1">INDIRECT("'RUNSTATS_HWYASSN'!F104")</f>
        <v>Rural</v>
      </c>
      <c r="U60" s="298">
        <f ca="1">SUM(U55:U59)</f>
        <v>620900</v>
      </c>
      <c r="V60" s="298">
        <f t="shared" ref="V60:X60" ca="1" si="92">SUM(V55:V59)</f>
        <v>667807.85056599998</v>
      </c>
      <c r="W60" s="298">
        <f t="shared" ca="1" si="92"/>
        <v>104</v>
      </c>
      <c r="X60" s="298">
        <f t="shared" ca="1" si="92"/>
        <v>1124292200.1722202</v>
      </c>
      <c r="Y60" s="299">
        <f t="shared" ca="1" si="87"/>
        <v>55.339173165835028</v>
      </c>
      <c r="Z60" s="297" t="s">
        <v>42</v>
      </c>
      <c r="AA60" s="298">
        <f ca="1">SUM(AA55:AA59)</f>
        <v>1347500</v>
      </c>
      <c r="AB60" s="298">
        <f t="shared" ref="AB60:AD60" ca="1" si="93">SUM(AB55:AB59)</f>
        <v>1249020.6781049999</v>
      </c>
      <c r="AC60" s="298">
        <f t="shared" ca="1" si="93"/>
        <v>155</v>
      </c>
      <c r="AD60" s="298">
        <f t="shared" ca="1" si="93"/>
        <v>2228250182.874362</v>
      </c>
      <c r="AE60" s="299">
        <f t="shared" ca="1" si="89"/>
        <v>43.754682754227943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str">
        <f ca="1">INDIRECT("'RUNSTATS_HWYASSN'!E110")</f>
        <v>Mecklenburg</v>
      </c>
      <c r="H63" s="133" t="str">
        <f ca="1">A63</f>
        <v>Mecklenburg</v>
      </c>
      <c r="N63" s="133" t="str">
        <f ca="1">A63</f>
        <v>Mecklenburg</v>
      </c>
      <c r="T63" s="133" t="str">
        <f ca="1">A63</f>
        <v>Mecklenburg</v>
      </c>
      <c r="Z63" s="133" t="str">
        <f ca="1">A63</f>
        <v>Mecklenburg</v>
      </c>
      <c r="AF63" s="133" t="str">
        <f ca="1">A63</f>
        <v>Mecklenburg</v>
      </c>
      <c r="AL63" s="133" t="str">
        <f ca="1">A63</f>
        <v>Mecklenburg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str">
        <f ca="1">H65</f>
        <v>Freeway</v>
      </c>
      <c r="B65" s="477">
        <f ca="1">IF(D65&gt;0,AM65/D65,"N/A")</f>
        <v>62906.382978723406</v>
      </c>
      <c r="C65" s="397">
        <f ca="1">IF(D65&gt;0,AN65/D65,"N/A")</f>
        <v>66898.263702751778</v>
      </c>
      <c r="D65" s="397">
        <f ca="1">AO65</f>
        <v>141</v>
      </c>
      <c r="E65" s="478">
        <f t="shared" ref="E65:E76" ca="1" si="94">IF(D65&gt;0,C65/B65,"N/A")</f>
        <v>1.0634574829294912</v>
      </c>
      <c r="F65" s="479">
        <f ca="1">AQ65</f>
        <v>13.579917679744042</v>
      </c>
      <c r="H65" s="257" t="str">
        <f ca="1">INDIRECT("'RUNSTATS_HWYASSN'!G109")</f>
        <v>Freeway</v>
      </c>
      <c r="I65" s="477">
        <f ca="1">INDIRECT("'RUNSTATS_HWYASSN'!R109")</f>
        <v>1188400</v>
      </c>
      <c r="J65" s="397">
        <f ca="1">INDIRECT("'RUNSTATS_HWYASSN'!S109")</f>
        <v>1300605.2022450001</v>
      </c>
      <c r="K65" s="397">
        <f ca="1">INDIRECT("'RUNSTATS_HWYASSN'!T109")</f>
        <v>21</v>
      </c>
      <c r="L65" s="397">
        <f ca="1">INDIRECT("'RUNSTATS_HWYASSN'!U109")</f>
        <v>2161263533.6644001</v>
      </c>
      <c r="M65" s="479">
        <f ca="1">IF(K65&gt;1,(((L65/(K65-1))^0.5)*100)/(I65/K65),"N/A")</f>
        <v>18.369423073285059</v>
      </c>
      <c r="N65" s="257" t="str">
        <f ca="1">INDIRECT("'RUNSTATS_HWYASSN'!G125")</f>
        <v>Freeway</v>
      </c>
      <c r="O65" s="477">
        <f ca="1">INDIRECT("'RUNSTATS_HWYASSN'!R125")</f>
        <v>2630900</v>
      </c>
      <c r="P65" s="397">
        <f ca="1">INDIRECT("'RUNSTATS_HWYASSN'!S125")</f>
        <v>2691499.585122</v>
      </c>
      <c r="Q65" s="397">
        <f ca="1">INDIRECT("'RUNSTATS_HWYASSN'!T125")</f>
        <v>34</v>
      </c>
      <c r="R65" s="397">
        <f ca="1">INDIRECT("'RUNSTATS_HWYASSN'!U125")</f>
        <v>2098379094.2776501</v>
      </c>
      <c r="S65" s="479">
        <f t="shared" ref="S65:S76" ca="1" si="95">IF(Q65&gt;1,(((R65/(Q65-1))^0.5)*100)/(O65/Q65),"N/A")</f>
        <v>10.305274904749206</v>
      </c>
      <c r="T65" s="257" t="str">
        <f ca="1">INDIRECT("'RUNSTATS_HWYASSN'!G141")</f>
        <v>Freeway</v>
      </c>
      <c r="U65" s="477">
        <f ca="1">INDIRECT("'RUNSTATS_HWYASSN'!R141")</f>
        <v>3577400</v>
      </c>
      <c r="V65" s="397">
        <f ca="1">INDIRECT("'RUNSTATS_HWYASSN'!S141")</f>
        <v>3847429.7356420001</v>
      </c>
      <c r="W65" s="397">
        <f ca="1">INDIRECT("'RUNSTATS_HWYASSN'!T141")</f>
        <v>57</v>
      </c>
      <c r="X65" s="397">
        <f ca="1">INDIRECT("'RUNSTATS_HWYASSN'!U141")</f>
        <v>3777319709.93783</v>
      </c>
      <c r="Y65" s="479">
        <f t="shared" ref="Y65:Y76" ca="1" si="96">IF(W65&gt;1,(((X65/(W65-1))^0.5)*100)/(U65/W65),"N/A")</f>
        <v>13.08594865427011</v>
      </c>
      <c r="Z65" s="257" t="str">
        <f ca="1">INDIRECT("'RUNSTATS_HWYASSN'!G157")</f>
        <v>Freeway</v>
      </c>
      <c r="AA65" s="477">
        <f ca="1">INDIRECT("'RUNSTATS_HWYASSN'!R157")</f>
        <v>1390500</v>
      </c>
      <c r="AB65" s="397">
        <f ca="1">INDIRECT("'RUNSTATS_HWYASSN'!S157")</f>
        <v>1500092.6558660001</v>
      </c>
      <c r="AC65" s="397">
        <f ca="1">INDIRECT("'RUNSTATS_HWYASSN'!T157")</f>
        <v>28</v>
      </c>
      <c r="AD65" s="397">
        <f ca="1">INDIRECT("'RUNSTATS_HWYASSN'!U157")</f>
        <v>2071020252.12293</v>
      </c>
      <c r="AE65" s="479">
        <f t="shared" ref="AE65:AE76" ca="1" si="97">IF(AC65&gt;1,(((AD65/(AC65-1))^0.5)*100)/(AA65/AC65),"N/A")</f>
        <v>17.635887872791514</v>
      </c>
      <c r="AF65" s="257" t="str">
        <f ca="1">INDIRECT("'RUNSTATS_HWYASSN'!G173")</f>
        <v>Freeway</v>
      </c>
      <c r="AG65" s="477">
        <f ca="1">INDIRECT("'RUNSTATS_HWYASSN'!R173")</f>
        <v>82600</v>
      </c>
      <c r="AH65" s="397">
        <f ca="1">INDIRECT("'RUNSTATS_HWYASSN'!S173")</f>
        <v>93028.003213000004</v>
      </c>
      <c r="AI65" s="397">
        <f ca="1">INDIRECT("'RUNSTATS_HWYASSN'!T173")</f>
        <v>1</v>
      </c>
      <c r="AJ65" s="397">
        <f ca="1">INDIRECT("'RUNSTATS_HWYASSN'!U173")</f>
        <v>108743251.01306599</v>
      </c>
      <c r="AK65" s="479" t="str">
        <f t="shared" ref="AK65:AK76" ca="1" si="98">IF(AI65&gt;1,(((AJ65/(AI65-1))^0.5)*100)/(AG65/AI65),"N/A")</f>
        <v>N/A</v>
      </c>
      <c r="AL65" s="257" t="str">
        <f ca="1">AF65</f>
        <v>Freeway</v>
      </c>
      <c r="AM65" s="477">
        <f t="shared" ref="AM65:AP75" ca="1" si="99">I65+O65+U65+AA65+AG65</f>
        <v>8869800</v>
      </c>
      <c r="AN65" s="397">
        <f t="shared" ca="1" si="99"/>
        <v>9432655.1820880007</v>
      </c>
      <c r="AO65" s="397">
        <f t="shared" ca="1" si="99"/>
        <v>141</v>
      </c>
      <c r="AP65" s="397">
        <f t="shared" ca="1" si="99"/>
        <v>10216725841.015875</v>
      </c>
      <c r="AQ65" s="479">
        <f t="shared" ref="AQ65:AQ76" ca="1" si="100">IF(AO65&gt;1,(((AP65/(AO65-1))^0.5)*100)/(AM65/AO65),"N/A")</f>
        <v>13.579917679744042</v>
      </c>
    </row>
    <row r="66" spans="1:43" x14ac:dyDescent="0.2">
      <c r="A66" s="308" t="str">
        <f ca="1">H66</f>
        <v>ExpWay</v>
      </c>
      <c r="B66" s="473">
        <f ca="1">IF(D66&gt;0,AM66/D66,"N/A")</f>
        <v>19115.384615384617</v>
      </c>
      <c r="C66" s="398">
        <f ca="1">IF(D66&gt;0,AN66/D66,"N/A")</f>
        <v>22042.951366307687</v>
      </c>
      <c r="D66" s="398">
        <f ca="1">AO66</f>
        <v>13</v>
      </c>
      <c r="E66" s="474">
        <f t="shared" ca="1" si="94"/>
        <v>1.1531523853601606</v>
      </c>
      <c r="F66" s="475">
        <f ca="1">AQ66</f>
        <v>37.64724847144646</v>
      </c>
      <c r="H66" s="258" t="str">
        <f ca="1">INDIRECT("'RUNSTATS_HWYASSN'!G110")</f>
        <v>ExpWay</v>
      </c>
      <c r="I66" s="473">
        <f ca="1">INDIRECT("'RUNSTATS_HWYASSN'!R110")</f>
        <v>19700</v>
      </c>
      <c r="J66" s="398">
        <f ca="1">INDIRECT("'RUNSTATS_HWYASSN'!S110")</f>
        <v>26821.865075000002</v>
      </c>
      <c r="K66" s="398">
        <f ca="1">INDIRECT("'RUNSTATS_HWYASSN'!T110")</f>
        <v>1</v>
      </c>
      <c r="L66" s="398">
        <f ca="1">INDIRECT("'RUNSTATS_HWYASSN'!U110")</f>
        <v>50720962.145622998</v>
      </c>
      <c r="M66" s="475" t="str">
        <f ca="1">IF(K66&gt;1,(((L66/(K66-1))^0.5)*100)/(I66/K66),"N/A")</f>
        <v>N/A</v>
      </c>
      <c r="N66" s="258" t="str">
        <f ca="1">INDIRECT("'RUNSTATS_HWYASSN'!G126")</f>
        <v>ExpWay</v>
      </c>
      <c r="O66" s="473">
        <f ca="1">INDIRECT("'RUNSTATS_HWYASSN'!R126")</f>
        <v>162600</v>
      </c>
      <c r="P66" s="398">
        <f ca="1">INDIRECT("'RUNSTATS_HWYASSN'!S126")</f>
        <v>195503.02923099999</v>
      </c>
      <c r="Q66" s="398">
        <f ca="1">INDIRECT("'RUNSTATS_HWYASSN'!T126")</f>
        <v>8</v>
      </c>
      <c r="R66" s="398">
        <f ca="1">INDIRECT("'RUNSTATS_HWYASSN'!U126")</f>
        <v>552688415.95770001</v>
      </c>
      <c r="S66" s="475">
        <f t="shared" ca="1" si="95"/>
        <v>43.718032317486475</v>
      </c>
      <c r="T66" s="258" t="str">
        <f ca="1">INDIRECT("'RUNSTATS_HWYASSN'!G142")</f>
        <v>ExpWay</v>
      </c>
      <c r="U66" s="473">
        <f ca="1">INDIRECT("'RUNSTATS_HWYASSN'!R142")</f>
        <v>58600</v>
      </c>
      <c r="V66" s="398">
        <f ca="1">INDIRECT("'RUNSTATS_HWYASSN'!S142")</f>
        <v>60387.663122999998</v>
      </c>
      <c r="W66" s="398">
        <f ca="1">INDIRECT("'RUNSTATS_HWYASSN'!T142")</f>
        <v>3</v>
      </c>
      <c r="X66" s="398">
        <f ca="1">INDIRECT("'RUNSTATS_HWYASSN'!U142")</f>
        <v>3957579.9251959999</v>
      </c>
      <c r="Y66" s="475">
        <f t="shared" ca="1" si="96"/>
        <v>7.201508673210645</v>
      </c>
      <c r="Z66" s="258" t="str">
        <f ca="1">INDIRECT("'RUNSTATS_HWYASSN'!G158")</f>
        <v>ExpWay</v>
      </c>
      <c r="AA66" s="473">
        <f ca="1">INDIRECT("'RUNSTATS_HWYASSN'!R158")</f>
        <v>7600</v>
      </c>
      <c r="AB66" s="398">
        <f ca="1">INDIRECT("'RUNSTATS_HWYASSN'!S158")</f>
        <v>3845.8103329999999</v>
      </c>
      <c r="AC66" s="398">
        <f ca="1">INDIRECT("'RUNSTATS_HWYASSN'!T158")</f>
        <v>1</v>
      </c>
      <c r="AD66" s="398">
        <f ca="1">INDIRECT("'RUNSTATS_HWYASSN'!U158")</f>
        <v>14093940.053998999</v>
      </c>
      <c r="AE66" s="475" t="str">
        <f t="shared" ca="1" si="97"/>
        <v>N/A</v>
      </c>
      <c r="AF66" s="258" t="str">
        <f ca="1">INDIRECT("'RUNSTATS_HWYASSN'!G174")</f>
        <v>ExpWay</v>
      </c>
      <c r="AG66" s="481">
        <f ca="1">INDIRECT("'RUNSTATS_HWYASSN'!R174")</f>
        <v>0</v>
      </c>
      <c r="AH66" s="482">
        <f ca="1">INDIRECT("'RUNSTATS_HWYASSN'!S174")</f>
        <v>0</v>
      </c>
      <c r="AI66" s="482">
        <f ca="1">INDIRECT("'RUNSTATS_HWYASSN'!T174")</f>
        <v>0</v>
      </c>
      <c r="AJ66" s="482">
        <f ca="1">INDIRECT("'RUNSTATS_HWYASSN'!U174")</f>
        <v>0</v>
      </c>
      <c r="AK66" s="483" t="str">
        <f t="shared" ca="1" si="98"/>
        <v>N/A</v>
      </c>
      <c r="AL66" s="258" t="str">
        <f t="shared" ref="AL66:AL75" ca="1" si="101">AF66</f>
        <v>ExpWay</v>
      </c>
      <c r="AM66" s="481">
        <f t="shared" ca="1" si="99"/>
        <v>248500</v>
      </c>
      <c r="AN66" s="482">
        <f t="shared" ca="1" si="99"/>
        <v>286558.36776199995</v>
      </c>
      <c r="AO66" s="482">
        <f t="shared" ca="1" si="99"/>
        <v>13</v>
      </c>
      <c r="AP66" s="482">
        <f t="shared" ca="1" si="99"/>
        <v>621460898.08251798</v>
      </c>
      <c r="AQ66" s="483">
        <f t="shared" ca="1" si="100"/>
        <v>37.64724847144646</v>
      </c>
    </row>
    <row r="67" spans="1:43" x14ac:dyDescent="0.2">
      <c r="A67" s="307" t="str">
        <f t="shared" ref="A67:A75" ca="1" si="102">H67</f>
        <v>Maj Class 2</v>
      </c>
      <c r="B67" s="477">
        <f t="shared" ref="B67:B76" ca="1" si="103">IF(D67&gt;0,AM67/D67,"N/A")</f>
        <v>37588.888888888891</v>
      </c>
      <c r="C67" s="397">
        <f t="shared" ref="C67:C76" ca="1" si="104">IF(D67&gt;0,AN67/D67,"N/A")</f>
        <v>43892.239715111114</v>
      </c>
      <c r="D67" s="397">
        <f t="shared" ref="D67:D76" ca="1" si="105">AO67</f>
        <v>27</v>
      </c>
      <c r="E67" s="478">
        <f t="shared" ca="1" si="94"/>
        <v>1.1676918635412357</v>
      </c>
      <c r="F67" s="479">
        <f t="shared" ref="F67:F76" ca="1" si="106">AQ67</f>
        <v>23.426328776387244</v>
      </c>
      <c r="H67" s="257" t="str">
        <f ca="1">INDIRECT("'RUNSTATS_HWYASSN'!G111")</f>
        <v>Maj Class 2</v>
      </c>
      <c r="I67" s="477">
        <f ca="1">INDIRECT("'RUNSTATS_HWYASSN'!R111")</f>
        <v>0</v>
      </c>
      <c r="J67" s="397">
        <f ca="1">INDIRECT("'RUNSTATS_HWYASSN'!S111")</f>
        <v>0</v>
      </c>
      <c r="K67" s="397">
        <f ca="1">INDIRECT("'RUNSTATS_HWYASSN'!T111")</f>
        <v>0</v>
      </c>
      <c r="L67" s="397">
        <f ca="1">INDIRECT("'RUNSTATS_HWYASSN'!U111")</f>
        <v>0</v>
      </c>
      <c r="M67" s="479" t="str">
        <f t="shared" ref="M67:M76" ca="1" si="107">IF(K67&gt;1,(((L67/(K67-1))^0.5)*100)/(I67/K67),"N/A")</f>
        <v>N/A</v>
      </c>
      <c r="N67" s="257" t="str">
        <f ca="1">INDIRECT("'RUNSTATS_HWYASSN'!G127")</f>
        <v>Maj Class 2</v>
      </c>
      <c r="O67" s="477">
        <f ca="1">INDIRECT("'RUNSTATS_HWYASSN'!R127")</f>
        <v>395100</v>
      </c>
      <c r="P67" s="397">
        <f ca="1">INDIRECT("'RUNSTATS_HWYASSN'!S127")</f>
        <v>446868.93915200001</v>
      </c>
      <c r="Q67" s="397">
        <f ca="1">INDIRECT("'RUNSTATS_HWYASSN'!T127")</f>
        <v>10</v>
      </c>
      <c r="R67" s="397">
        <f ca="1">INDIRECT("'RUNSTATS_HWYASSN'!U127")</f>
        <v>531434682.15954202</v>
      </c>
      <c r="S67" s="479">
        <f t="shared" ca="1" si="95"/>
        <v>19.448972507929316</v>
      </c>
      <c r="T67" s="257" t="str">
        <f ca="1">INDIRECT("'RUNSTATS_HWYASSN'!G143")</f>
        <v>Maj Class 2</v>
      </c>
      <c r="U67" s="477">
        <f ca="1">INDIRECT("'RUNSTATS_HWYASSN'!R143")</f>
        <v>401700</v>
      </c>
      <c r="V67" s="397">
        <f ca="1">INDIRECT("'RUNSTATS_HWYASSN'!S143")</f>
        <v>503353.95973900001</v>
      </c>
      <c r="W67" s="397">
        <f ca="1">INDIRECT("'RUNSTATS_HWYASSN'!T143")</f>
        <v>11</v>
      </c>
      <c r="X67" s="397">
        <f ca="1">INDIRECT("'RUNSTATS_HWYASSN'!U143")</f>
        <v>1094415688.7637401</v>
      </c>
      <c r="Y67" s="479">
        <f t="shared" ca="1" si="96"/>
        <v>28.647188681720227</v>
      </c>
      <c r="Z67" s="257" t="str">
        <f ca="1">INDIRECT("'RUNSTATS_HWYASSN'!G159")</f>
        <v>Maj Class 2</v>
      </c>
      <c r="AA67" s="477">
        <f ca="1">INDIRECT("'RUNSTATS_HWYASSN'!R159")</f>
        <v>218100</v>
      </c>
      <c r="AB67" s="397">
        <f ca="1">INDIRECT("'RUNSTATS_HWYASSN'!S159")</f>
        <v>234867.57341700001</v>
      </c>
      <c r="AC67" s="397">
        <f ca="1">INDIRECT("'RUNSTATS_HWYASSN'!T159")</f>
        <v>6</v>
      </c>
      <c r="AD67" s="397">
        <f ca="1">INDIRECT("'RUNSTATS_HWYASSN'!U159")</f>
        <v>390197280.24137002</v>
      </c>
      <c r="AE67" s="479">
        <f t="shared" ca="1" si="97"/>
        <v>24.302597916864595</v>
      </c>
      <c r="AF67" s="257" t="str">
        <f ca="1">INDIRECT("'RUNSTATS_HWYASSN'!G175")</f>
        <v>Maj Class 2</v>
      </c>
      <c r="AG67" s="477">
        <f ca="1">INDIRECT("'RUNSTATS_HWYASSN'!R175")</f>
        <v>0</v>
      </c>
      <c r="AH67" s="397">
        <f ca="1">INDIRECT("'RUNSTATS_HWYASSN'!S175")</f>
        <v>0</v>
      </c>
      <c r="AI67" s="397">
        <f ca="1">INDIRECT("'RUNSTATS_HWYASSN'!T175")</f>
        <v>0</v>
      </c>
      <c r="AJ67" s="397">
        <f ca="1">INDIRECT("'RUNSTATS_HWYASSN'!U175")</f>
        <v>0</v>
      </c>
      <c r="AK67" s="479" t="str">
        <f t="shared" ca="1" si="98"/>
        <v>N/A</v>
      </c>
      <c r="AL67" s="257" t="str">
        <f t="shared" ca="1" si="101"/>
        <v>Maj Class 2</v>
      </c>
      <c r="AM67" s="477">
        <f t="shared" ca="1" si="99"/>
        <v>1014900</v>
      </c>
      <c r="AN67" s="397">
        <f t="shared" ca="1" si="99"/>
        <v>1185090.4723080001</v>
      </c>
      <c r="AO67" s="397">
        <f t="shared" ca="1" si="99"/>
        <v>27</v>
      </c>
      <c r="AP67" s="397">
        <f t="shared" ca="1" si="99"/>
        <v>2016047651.1646521</v>
      </c>
      <c r="AQ67" s="479">
        <f t="shared" ca="1" si="100"/>
        <v>23.426328776387244</v>
      </c>
    </row>
    <row r="68" spans="1:43" x14ac:dyDescent="0.2">
      <c r="A68" s="311" t="str">
        <f t="shared" ca="1" si="102"/>
        <v>Major Tfare</v>
      </c>
      <c r="B68" s="473">
        <f t="shared" ca="1" si="103"/>
        <v>23671.616438356163</v>
      </c>
      <c r="C68" s="398">
        <f t="shared" ca="1" si="104"/>
        <v>23874.232301241093</v>
      </c>
      <c r="D68" s="398">
        <f t="shared" ca="1" si="105"/>
        <v>730</v>
      </c>
      <c r="E68" s="474">
        <f t="shared" ca="1" si="94"/>
        <v>1.0085594434758001</v>
      </c>
      <c r="F68" s="475">
        <f t="shared" ca="1" si="106"/>
        <v>27.025627091937174</v>
      </c>
      <c r="H68" s="305" t="str">
        <f ca="1">INDIRECT("'RUNSTATS_HWYASSN'!G112")</f>
        <v>Major Tfare</v>
      </c>
      <c r="I68" s="473">
        <f ca="1">INDIRECT("'RUNSTATS_HWYASSN'!R112")</f>
        <v>1833780</v>
      </c>
      <c r="J68" s="398">
        <f ca="1">INDIRECT("'RUNSTATS_HWYASSN'!S112")</f>
        <v>1733809.4629899999</v>
      </c>
      <c r="K68" s="398">
        <f ca="1">INDIRECT("'RUNSTATS_HWYASSN'!T112")</f>
        <v>111</v>
      </c>
      <c r="L68" s="398">
        <f ca="1">INDIRECT("'RUNSTATS_HWYASSN'!U112")</f>
        <v>4445668567.8573799</v>
      </c>
      <c r="M68" s="475">
        <f t="shared" ca="1" si="107"/>
        <v>38.481141417129606</v>
      </c>
      <c r="N68" s="305" t="str">
        <f ca="1">INDIRECT("'RUNSTATS_HWYASSN'!G128")</f>
        <v>Major Tfare</v>
      </c>
      <c r="O68" s="473">
        <f ca="1">INDIRECT("'RUNSTATS_HWYASSN'!R128")</f>
        <v>5901400</v>
      </c>
      <c r="P68" s="398">
        <f ca="1">INDIRECT("'RUNSTATS_HWYASSN'!S128")</f>
        <v>6239346.7235160004</v>
      </c>
      <c r="Q68" s="398">
        <f ca="1">INDIRECT("'RUNSTATS_HWYASSN'!T128")</f>
        <v>219</v>
      </c>
      <c r="R68" s="398">
        <f ca="1">INDIRECT("'RUNSTATS_HWYASSN'!U128")</f>
        <v>9599701543.2049198</v>
      </c>
      <c r="S68" s="475">
        <f t="shared" ca="1" si="95"/>
        <v>24.625762188356834</v>
      </c>
      <c r="T68" s="305" t="str">
        <f ca="1">INDIRECT("'RUNSTATS_HWYASSN'!G144")</f>
        <v>Major Tfare</v>
      </c>
      <c r="U68" s="473">
        <f ca="1">INDIRECT("'RUNSTATS_HWYASSN'!R144")</f>
        <v>8210300</v>
      </c>
      <c r="V68" s="398">
        <f ca="1">INDIRECT("'RUNSTATS_HWYASSN'!S144")</f>
        <v>8101624.6685910001</v>
      </c>
      <c r="W68" s="398">
        <f ca="1">INDIRECT("'RUNSTATS_HWYASSN'!T144")</f>
        <v>328</v>
      </c>
      <c r="X68" s="398">
        <f ca="1">INDIRECT("'RUNSTATS_HWYASSN'!U144")</f>
        <v>13362967939.4786</v>
      </c>
      <c r="Y68" s="475">
        <f t="shared" ca="1" si="96"/>
        <v>25.538324695439332</v>
      </c>
      <c r="Z68" s="305" t="str">
        <f ca="1">INDIRECT("'RUNSTATS_HWYASSN'!G160")</f>
        <v>Major Tfare</v>
      </c>
      <c r="AA68" s="473">
        <f ca="1">INDIRECT("'RUNSTATS_HWYASSN'!R160")</f>
        <v>1276900</v>
      </c>
      <c r="AB68" s="398">
        <f ca="1">INDIRECT("'RUNSTATS_HWYASSN'!S160")</f>
        <v>1289569.162641</v>
      </c>
      <c r="AC68" s="398">
        <f ca="1">INDIRECT("'RUNSTATS_HWYASSN'!T160")</f>
        <v>69</v>
      </c>
      <c r="AD68" s="398">
        <f ca="1">INDIRECT("'RUNSTATS_HWYASSN'!U160")</f>
        <v>2392178596.47329</v>
      </c>
      <c r="AE68" s="475">
        <f t="shared" ca="1" si="97"/>
        <v>32.050480701695513</v>
      </c>
      <c r="AF68" s="305" t="str">
        <f ca="1">INDIRECT("'RUNSTATS_HWYASSN'!G176")</f>
        <v>Major Tfare</v>
      </c>
      <c r="AG68" s="473">
        <f ca="1">INDIRECT("'RUNSTATS_HWYASSN'!R176")</f>
        <v>57900</v>
      </c>
      <c r="AH68" s="398">
        <f ca="1">INDIRECT("'RUNSTATS_HWYASSN'!S176")</f>
        <v>63839.562167999997</v>
      </c>
      <c r="AI68" s="398">
        <f ca="1">INDIRECT("'RUNSTATS_HWYASSN'!T176")</f>
        <v>3</v>
      </c>
      <c r="AJ68" s="398">
        <f ca="1">INDIRECT("'RUNSTATS_HWYASSN'!U176")</f>
        <v>35093140.326999001</v>
      </c>
      <c r="AK68" s="475">
        <f t="shared" ca="1" si="98"/>
        <v>21.703951469633637</v>
      </c>
      <c r="AL68" s="305" t="str">
        <f t="shared" ca="1" si="101"/>
        <v>Major Tfare</v>
      </c>
      <c r="AM68" s="473">
        <f t="shared" ca="1" si="99"/>
        <v>17280280</v>
      </c>
      <c r="AN68" s="398">
        <f t="shared" ca="1" si="99"/>
        <v>17428189.579905998</v>
      </c>
      <c r="AO68" s="398">
        <f t="shared" ca="1" si="99"/>
        <v>730</v>
      </c>
      <c r="AP68" s="398">
        <f t="shared" ca="1" si="99"/>
        <v>29835609787.34119</v>
      </c>
      <c r="AQ68" s="475">
        <f t="shared" ca="1" si="100"/>
        <v>27.025627091937174</v>
      </c>
    </row>
    <row r="69" spans="1:43" x14ac:dyDescent="0.2">
      <c r="A69" s="307" t="str">
        <f t="shared" ca="1" si="102"/>
        <v>Minor Tfare</v>
      </c>
      <c r="B69" s="477">
        <f ca="1">IF(D69&gt;0,AM69/D69,"N/A")</f>
        <v>10739.5</v>
      </c>
      <c r="C69" s="397">
        <f t="shared" ca="1" si="104"/>
        <v>12238.848259230772</v>
      </c>
      <c r="D69" s="397">
        <f t="shared" ca="1" si="105"/>
        <v>260</v>
      </c>
      <c r="E69" s="478">
        <f t="shared" ca="1" si="94"/>
        <v>1.1396106205345473</v>
      </c>
      <c r="F69" s="479">
        <f t="shared" ca="1" si="106"/>
        <v>44.475390662514378</v>
      </c>
      <c r="H69" s="257" t="str">
        <f ca="1">INDIRECT("'RUNSTATS_HWYASSN'!G113")</f>
        <v>Minor Tfare</v>
      </c>
      <c r="I69" s="473">
        <f ca="1">INDIRECT("'RUNSTATS_HWYASSN'!R113")</f>
        <v>186026</v>
      </c>
      <c r="J69" s="398">
        <f ca="1">INDIRECT("'RUNSTATS_HWYASSN'!S113")</f>
        <v>136495.329692</v>
      </c>
      <c r="K69" s="398">
        <f ca="1">INDIRECT("'RUNSTATS_HWYASSN'!T113")</f>
        <v>16</v>
      </c>
      <c r="L69" s="398">
        <f ca="1">INDIRECT("'RUNSTATS_HWYASSN'!U113")</f>
        <v>284098174.92048299</v>
      </c>
      <c r="M69" s="475">
        <f t="shared" ca="1" si="107"/>
        <v>37.431301435749155</v>
      </c>
      <c r="N69" s="257" t="str">
        <f ca="1">INDIRECT("'RUNSTATS_HWYASSN'!G129")</f>
        <v>Minor Tfare</v>
      </c>
      <c r="O69" s="473">
        <f ca="1">INDIRECT("'RUNSTATS_HWYASSN'!R129")</f>
        <v>631600</v>
      </c>
      <c r="P69" s="398">
        <f ca="1">INDIRECT("'RUNSTATS_HWYASSN'!S129")</f>
        <v>698896.17591500003</v>
      </c>
      <c r="Q69" s="398">
        <f ca="1">INDIRECT("'RUNSTATS_HWYASSN'!T129")</f>
        <v>54</v>
      </c>
      <c r="R69" s="398">
        <f ca="1">INDIRECT("'RUNSTATS_HWYASSN'!U129")</f>
        <v>1782141468.0733299</v>
      </c>
      <c r="S69" s="475">
        <f t="shared" ca="1" si="95"/>
        <v>49.577519220214661</v>
      </c>
      <c r="T69" s="257" t="str">
        <f ca="1">INDIRECT("'RUNSTATS_HWYASSN'!G145")</f>
        <v>Minor Tfare</v>
      </c>
      <c r="U69" s="473">
        <f ca="1">INDIRECT("'RUNSTATS_HWYASSN'!R145")</f>
        <v>1450125</v>
      </c>
      <c r="V69" s="398">
        <f ca="1">INDIRECT("'RUNSTATS_HWYASSN'!S145")</f>
        <v>1662905.5677400001</v>
      </c>
      <c r="W69" s="398">
        <f ca="1">INDIRECT("'RUNSTATS_HWYASSN'!T145")</f>
        <v>132</v>
      </c>
      <c r="X69" s="398">
        <f ca="1">INDIRECT("'RUNSTATS_HWYASSN'!U145")</f>
        <v>2690214654.0488601</v>
      </c>
      <c r="Y69" s="475">
        <f t="shared" ca="1" si="96"/>
        <v>41.250223939674328</v>
      </c>
      <c r="Z69" s="257" t="str">
        <f ca="1">INDIRECT("'RUNSTATS_HWYASSN'!G161")</f>
        <v>Minor Tfare</v>
      </c>
      <c r="AA69" s="473">
        <f ca="1">INDIRECT("'RUNSTATS_HWYASSN'!R161")</f>
        <v>492519</v>
      </c>
      <c r="AB69" s="398">
        <f ca="1">INDIRECT("'RUNSTATS_HWYASSN'!S161")</f>
        <v>643245.752599</v>
      </c>
      <c r="AC69" s="398">
        <f ca="1">INDIRECT("'RUNSTATS_HWYASSN'!T161")</f>
        <v>54</v>
      </c>
      <c r="AD69" s="398">
        <f ca="1">INDIRECT("'RUNSTATS_HWYASSN'!U161")</f>
        <v>1133584425.7851901</v>
      </c>
      <c r="AE69" s="475">
        <f t="shared" ca="1" si="97"/>
        <v>50.706048942364539</v>
      </c>
      <c r="AF69" s="257" t="str">
        <f ca="1">INDIRECT("'RUNSTATS_HWYASSN'!G177")</f>
        <v>Minor Tfare</v>
      </c>
      <c r="AG69" s="473">
        <f ca="1">INDIRECT("'RUNSTATS_HWYASSN'!R177")</f>
        <v>32000</v>
      </c>
      <c r="AH69" s="398">
        <f ca="1">INDIRECT("'RUNSTATS_HWYASSN'!S177")</f>
        <v>40557.721453999999</v>
      </c>
      <c r="AI69" s="398">
        <f ca="1">INDIRECT("'RUNSTATS_HWYASSN'!T177")</f>
        <v>4</v>
      </c>
      <c r="AJ69" s="398">
        <f ca="1">INDIRECT("'RUNSTATS_HWYASSN'!U177")</f>
        <v>18872047.596909001</v>
      </c>
      <c r="AK69" s="475">
        <f t="shared" ca="1" si="98"/>
        <v>31.351541360391579</v>
      </c>
      <c r="AL69" s="257" t="str">
        <f t="shared" ca="1" si="101"/>
        <v>Minor Tfare</v>
      </c>
      <c r="AM69" s="473">
        <f t="shared" ca="1" si="99"/>
        <v>2792270</v>
      </c>
      <c r="AN69" s="398">
        <f t="shared" ca="1" si="99"/>
        <v>3182100.5474000005</v>
      </c>
      <c r="AO69" s="398">
        <f t="shared" ca="1" si="99"/>
        <v>260</v>
      </c>
      <c r="AP69" s="398">
        <f t="shared" ca="1" si="99"/>
        <v>5908910770.4247723</v>
      </c>
      <c r="AQ69" s="475">
        <f t="shared" ca="1" si="100"/>
        <v>44.475390662514378</v>
      </c>
    </row>
    <row r="70" spans="1:43" x14ac:dyDescent="0.2">
      <c r="A70" s="311" t="str">
        <f t="shared" ca="1" si="102"/>
        <v>Collector</v>
      </c>
      <c r="B70" s="473">
        <f t="shared" ca="1" si="103"/>
        <v>7362.9629629629626</v>
      </c>
      <c r="C70" s="398">
        <f t="shared" ca="1" si="104"/>
        <v>10293.729591888889</v>
      </c>
      <c r="D70" s="398">
        <f t="shared" ca="1" si="105"/>
        <v>27</v>
      </c>
      <c r="E70" s="474">
        <f t="shared" ca="1" si="94"/>
        <v>1.3980417453772636</v>
      </c>
      <c r="F70" s="475">
        <f t="shared" ca="1" si="106"/>
        <v>70.330710618289203</v>
      </c>
      <c r="H70" s="305" t="str">
        <f ca="1">INDIRECT("'RUNSTATS_HWYASSN'!G114")</f>
        <v>Collector</v>
      </c>
      <c r="I70" s="477">
        <f ca="1">INDIRECT("'RUNSTATS_HWYASSN'!R114")</f>
        <v>8600</v>
      </c>
      <c r="J70" s="397">
        <f ca="1">INDIRECT("'RUNSTATS_HWYASSN'!S114")</f>
        <v>14159.614129</v>
      </c>
      <c r="K70" s="397">
        <f ca="1">INDIRECT("'RUNSTATS_HWYASSN'!T114")</f>
        <v>2</v>
      </c>
      <c r="L70" s="397">
        <f ca="1">INDIRECT("'RUNSTATS_HWYASSN'!U114")</f>
        <v>15556989.438352</v>
      </c>
      <c r="M70" s="479">
        <f t="shared" ca="1" si="107"/>
        <v>91.726394473632851</v>
      </c>
      <c r="N70" s="305" t="str">
        <f ca="1">INDIRECT("'RUNSTATS_HWYASSN'!G130")</f>
        <v>Collector</v>
      </c>
      <c r="O70" s="477">
        <f ca="1">INDIRECT("'RUNSTATS_HWYASSN'!R130")</f>
        <v>84400</v>
      </c>
      <c r="P70" s="397">
        <f ca="1">INDIRECT("'RUNSTATS_HWYASSN'!S130")</f>
        <v>86222.319420999993</v>
      </c>
      <c r="Q70" s="397">
        <f ca="1">INDIRECT("'RUNSTATS_HWYASSN'!T130")</f>
        <v>8</v>
      </c>
      <c r="R70" s="397">
        <f ca="1">INDIRECT("'RUNSTATS_HWYASSN'!U130")</f>
        <v>149330983.109519</v>
      </c>
      <c r="S70" s="479">
        <f t="shared" ca="1" si="95"/>
        <v>43.779770689813184</v>
      </c>
      <c r="T70" s="305" t="str">
        <f ca="1">INDIRECT("'RUNSTATS_HWYASSN'!G146")</f>
        <v>Collector</v>
      </c>
      <c r="U70" s="477">
        <f ca="1">INDIRECT("'RUNSTATS_HWYASSN'!R146")</f>
        <v>82000</v>
      </c>
      <c r="V70" s="397">
        <f ca="1">INDIRECT("'RUNSTATS_HWYASSN'!S146")</f>
        <v>133590.92102800001</v>
      </c>
      <c r="W70" s="397">
        <f ca="1">INDIRECT("'RUNSTATS_HWYASSN'!T146")</f>
        <v>11</v>
      </c>
      <c r="X70" s="397">
        <f ca="1">INDIRECT("'RUNSTATS_HWYASSN'!U146")</f>
        <v>432005695.78894001</v>
      </c>
      <c r="Y70" s="479">
        <f t="shared" ca="1" si="96"/>
        <v>88.170553916817795</v>
      </c>
      <c r="Z70" s="305" t="str">
        <f ca="1">INDIRECT("'RUNSTATS_HWYASSN'!G162")</f>
        <v>Collector</v>
      </c>
      <c r="AA70" s="477">
        <f ca="1">INDIRECT("'RUNSTATS_HWYASSN'!R162")</f>
        <v>22900</v>
      </c>
      <c r="AB70" s="397">
        <f ca="1">INDIRECT("'RUNSTATS_HWYASSN'!S162")</f>
        <v>40813.593575999999</v>
      </c>
      <c r="AC70" s="397">
        <f ca="1">INDIRECT("'RUNSTATS_HWYASSN'!T162")</f>
        <v>5</v>
      </c>
      <c r="AD70" s="397">
        <f ca="1">INDIRECT("'RUNSTATS_HWYASSN'!U162")</f>
        <v>95287670.070930004</v>
      </c>
      <c r="AE70" s="479">
        <f t="shared" ca="1" si="97"/>
        <v>106.56703442569339</v>
      </c>
      <c r="AF70" s="305" t="str">
        <f ca="1">INDIRECT("'RUNSTATS_HWYASSN'!G178")</f>
        <v>Collector</v>
      </c>
      <c r="AG70" s="477">
        <f ca="1">INDIRECT("'RUNSTATS_HWYASSN'!R178")</f>
        <v>900</v>
      </c>
      <c r="AH70" s="397">
        <f ca="1">INDIRECT("'RUNSTATS_HWYASSN'!S178")</f>
        <v>3144.2508269999998</v>
      </c>
      <c r="AI70" s="397">
        <f ca="1">INDIRECT("'RUNSTATS_HWYASSN'!T178")</f>
        <v>1</v>
      </c>
      <c r="AJ70" s="397">
        <f ca="1">INDIRECT("'RUNSTATS_HWYASSN'!U178")</f>
        <v>5036661.7761070002</v>
      </c>
      <c r="AK70" s="479" t="str">
        <f t="shared" ca="1" si="98"/>
        <v>N/A</v>
      </c>
      <c r="AL70" s="305" t="str">
        <f t="shared" ca="1" si="101"/>
        <v>Collector</v>
      </c>
      <c r="AM70" s="477">
        <f t="shared" ca="1" si="99"/>
        <v>198800</v>
      </c>
      <c r="AN70" s="397">
        <f t="shared" ca="1" si="99"/>
        <v>277930.69898099999</v>
      </c>
      <c r="AO70" s="397">
        <f t="shared" ca="1" si="99"/>
        <v>27</v>
      </c>
      <c r="AP70" s="397">
        <f t="shared" ca="1" si="99"/>
        <v>697218000.18384802</v>
      </c>
      <c r="AQ70" s="479">
        <f t="shared" ca="1" si="100"/>
        <v>70.330710618289203</v>
      </c>
    </row>
    <row r="71" spans="1:43" x14ac:dyDescent="0.2">
      <c r="A71" s="307" t="str">
        <f t="shared" ca="1" si="102"/>
        <v>Local</v>
      </c>
      <c r="B71" s="477">
        <f t="shared" ca="1" si="103"/>
        <v>11900</v>
      </c>
      <c r="C71" s="397">
        <f t="shared" ca="1" si="104"/>
        <v>2746.7819245000001</v>
      </c>
      <c r="D71" s="397">
        <f t="shared" ca="1" si="105"/>
        <v>2</v>
      </c>
      <c r="E71" s="478">
        <f t="shared" ca="1" si="94"/>
        <v>0.23082201046218487</v>
      </c>
      <c r="F71" s="479">
        <f t="shared" ca="1" si="106"/>
        <v>153.4381219122219</v>
      </c>
      <c r="H71" s="257" t="str">
        <f ca="1">INDIRECT("'RUNSTATS_HWYASSN'!G115")</f>
        <v>Local</v>
      </c>
      <c r="I71" s="473">
        <f ca="1">INDIRECT("'RUNSTATS_HWYASSN'!R115")</f>
        <v>1700</v>
      </c>
      <c r="J71" s="398">
        <f ca="1">INDIRECT("'RUNSTATS_HWYASSN'!S115")</f>
        <v>1652.638933</v>
      </c>
      <c r="K71" s="398">
        <f ca="1">INDIRECT("'RUNSTATS_HWYASSN'!T115")</f>
        <v>1</v>
      </c>
      <c r="L71" s="398">
        <f ca="1">INDIRECT("'RUNSTATS_HWYASSN'!U115")</f>
        <v>2243.0706580000001</v>
      </c>
      <c r="M71" s="475" t="str">
        <f t="shared" ca="1" si="107"/>
        <v>N/A</v>
      </c>
      <c r="N71" s="257" t="str">
        <f ca="1">INDIRECT("'RUNSTATS_HWYASSN'!G131")</f>
        <v>Local</v>
      </c>
      <c r="O71" s="473">
        <f ca="1">INDIRECT("'RUNSTATS_HWYASSN'!R131")</f>
        <v>22100</v>
      </c>
      <c r="P71" s="398">
        <f ca="1">INDIRECT("'RUNSTATS_HWYASSN'!S131")</f>
        <v>3840.9249159999999</v>
      </c>
      <c r="Q71" s="398">
        <f ca="1">INDIRECT("'RUNSTATS_HWYASSN'!T131")</f>
        <v>1</v>
      </c>
      <c r="R71" s="398">
        <f ca="1">INDIRECT("'RUNSTATS_HWYASSN'!U131")</f>
        <v>333393822.930848</v>
      </c>
      <c r="S71" s="475" t="str">
        <f t="shared" ca="1" si="95"/>
        <v>N/A</v>
      </c>
      <c r="T71" s="257" t="str">
        <f ca="1">INDIRECT("'RUNSTATS_HWYASSN'!G147")</f>
        <v>Local</v>
      </c>
      <c r="U71" s="473">
        <f ca="1">INDIRECT("'RUNSTATS_HWYASSN'!R147")</f>
        <v>0</v>
      </c>
      <c r="V71" s="398">
        <f ca="1">INDIRECT("'RUNSTATS_HWYASSN'!S147")</f>
        <v>0</v>
      </c>
      <c r="W71" s="398">
        <f ca="1">INDIRECT("'RUNSTATS_HWYASSN'!T147")</f>
        <v>0</v>
      </c>
      <c r="X71" s="398">
        <f ca="1">INDIRECT("'RUNSTATS_HWYASSN'!U147")</f>
        <v>0</v>
      </c>
      <c r="Y71" s="475" t="str">
        <f t="shared" ca="1" si="96"/>
        <v>N/A</v>
      </c>
      <c r="Z71" s="257" t="str">
        <f ca="1">INDIRECT("'RUNSTATS_HWYASSN'!G163")</f>
        <v>Local</v>
      </c>
      <c r="AA71" s="473">
        <f ca="1">INDIRECT("'RUNSTATS_HWYASSN'!R163")</f>
        <v>0</v>
      </c>
      <c r="AB71" s="398">
        <f ca="1">INDIRECT("'RUNSTATS_HWYASSN'!S163")</f>
        <v>0</v>
      </c>
      <c r="AC71" s="398">
        <f ca="1">INDIRECT("'RUNSTATS_HWYASSN'!T163")</f>
        <v>0</v>
      </c>
      <c r="AD71" s="398">
        <f ca="1">INDIRECT("'RUNSTATS_HWYASSN'!U163")</f>
        <v>0</v>
      </c>
      <c r="AE71" s="475" t="str">
        <f t="shared" ca="1" si="97"/>
        <v>N/A</v>
      </c>
      <c r="AF71" s="257" t="str">
        <f ca="1">INDIRECT("'RUNSTATS_HWYASSN'!G179")</f>
        <v>Local</v>
      </c>
      <c r="AG71" s="473">
        <f ca="1">INDIRECT("'RUNSTATS_HWYASSN'!R179")</f>
        <v>0</v>
      </c>
      <c r="AH71" s="398">
        <f ca="1">INDIRECT("'RUNSTATS_HWYASSN'!S179")</f>
        <v>0</v>
      </c>
      <c r="AI71" s="398">
        <f ca="1">INDIRECT("'RUNSTATS_HWYASSN'!T179")</f>
        <v>0</v>
      </c>
      <c r="AJ71" s="398">
        <f ca="1">INDIRECT("'RUNSTATS_HWYASSN'!U179")</f>
        <v>0</v>
      </c>
      <c r="AK71" s="475" t="str">
        <f t="shared" ca="1" si="98"/>
        <v>N/A</v>
      </c>
      <c r="AL71" s="257" t="str">
        <f t="shared" ca="1" si="101"/>
        <v>Local</v>
      </c>
      <c r="AM71" s="473">
        <f t="shared" ca="1" si="99"/>
        <v>23800</v>
      </c>
      <c r="AN71" s="398">
        <f t="shared" ca="1" si="99"/>
        <v>5493.5638490000001</v>
      </c>
      <c r="AO71" s="398">
        <f t="shared" ca="1" si="99"/>
        <v>2</v>
      </c>
      <c r="AP71" s="398">
        <f t="shared" ca="1" si="99"/>
        <v>333396066.00150603</v>
      </c>
      <c r="AQ71" s="475">
        <f t="shared" ca="1" si="100"/>
        <v>153.4381219122219</v>
      </c>
    </row>
    <row r="72" spans="1:43" x14ac:dyDescent="0.2">
      <c r="A72" s="311" t="str">
        <f t="shared" ca="1" si="102"/>
        <v>Ramp</v>
      </c>
      <c r="B72" s="473" t="str">
        <f t="shared" ca="1" si="103"/>
        <v>N/A</v>
      </c>
      <c r="C72" s="398" t="str">
        <f t="shared" ca="1" si="104"/>
        <v>N/A</v>
      </c>
      <c r="D72" s="398">
        <f t="shared" ca="1" si="105"/>
        <v>0</v>
      </c>
      <c r="E72" s="474" t="str">
        <f t="shared" ca="1" si="94"/>
        <v>N/A</v>
      </c>
      <c r="F72" s="475" t="str">
        <f t="shared" ca="1" si="106"/>
        <v>N/A</v>
      </c>
      <c r="H72" s="305" t="str">
        <f ca="1">INDIRECT("'RUNSTATS_HWYASSN'!G116")</f>
        <v>Ramp</v>
      </c>
      <c r="I72" s="473">
        <f ca="1">INDIRECT("'RUNSTATS_HWYASSN'!R116")</f>
        <v>0</v>
      </c>
      <c r="J72" s="398">
        <f ca="1">INDIRECT("'RUNSTATS_HWYASSN'!S116")</f>
        <v>0</v>
      </c>
      <c r="K72" s="398">
        <f ca="1">INDIRECT("'RUNSTATS_HWYASSN'!T116")</f>
        <v>0</v>
      </c>
      <c r="L72" s="398">
        <f ca="1">INDIRECT("'RUNSTATS_HWYASSN'!U116")</f>
        <v>0</v>
      </c>
      <c r="M72" s="475" t="str">
        <f t="shared" ca="1" si="107"/>
        <v>N/A</v>
      </c>
      <c r="N72" s="305" t="str">
        <f ca="1">INDIRECT("'RUNSTATS_HWYASSN'!G132")</f>
        <v>Ramp</v>
      </c>
      <c r="O72" s="473">
        <f ca="1">INDIRECT("'RUNSTATS_HWYASSN'!R132")</f>
        <v>0</v>
      </c>
      <c r="P72" s="398">
        <f ca="1">INDIRECT("'RUNSTATS_HWYASSN'!S132")</f>
        <v>0</v>
      </c>
      <c r="Q72" s="398">
        <f ca="1">INDIRECT("'RUNSTATS_HWYASSN'!T132")</f>
        <v>0</v>
      </c>
      <c r="R72" s="398">
        <f ca="1">INDIRECT("'RUNSTATS_HWYASSN'!U132")</f>
        <v>0</v>
      </c>
      <c r="S72" s="475" t="str">
        <f t="shared" ca="1" si="95"/>
        <v>N/A</v>
      </c>
      <c r="T72" s="305" t="str">
        <f ca="1">INDIRECT("'RUNSTATS_HWYASSN'!G148")</f>
        <v>Ramp</v>
      </c>
      <c r="U72" s="473">
        <f ca="1">INDIRECT("'RUNSTATS_HWYASSN'!R148")</f>
        <v>0</v>
      </c>
      <c r="V72" s="398">
        <f ca="1">INDIRECT("'RUNSTATS_HWYASSN'!S148")</f>
        <v>0</v>
      </c>
      <c r="W72" s="398">
        <f ca="1">INDIRECT("'RUNSTATS_HWYASSN'!T148")</f>
        <v>0</v>
      </c>
      <c r="X72" s="398">
        <f ca="1">INDIRECT("'RUNSTATS_HWYASSN'!U148")</f>
        <v>0</v>
      </c>
      <c r="Y72" s="475" t="str">
        <f t="shared" ca="1" si="96"/>
        <v>N/A</v>
      </c>
      <c r="Z72" s="305" t="str">
        <f ca="1">INDIRECT("'RUNSTATS_HWYASSN'!G164")</f>
        <v>Ramp</v>
      </c>
      <c r="AA72" s="473">
        <f ca="1">INDIRECT("'RUNSTATS_HWYASSN'!R164")</f>
        <v>0</v>
      </c>
      <c r="AB72" s="398">
        <f ca="1">INDIRECT("'RUNSTATS_HWYASSN'!S164")</f>
        <v>0</v>
      </c>
      <c r="AC72" s="398">
        <f ca="1">INDIRECT("'RUNSTATS_HWYASSN'!T164")</f>
        <v>0</v>
      </c>
      <c r="AD72" s="398">
        <f ca="1">INDIRECT("'RUNSTATS_HWYASSN'!U164")</f>
        <v>0</v>
      </c>
      <c r="AE72" s="475" t="str">
        <f t="shared" ca="1" si="97"/>
        <v>N/A</v>
      </c>
      <c r="AF72" s="305" t="str">
        <f ca="1">INDIRECT("'RUNSTATS_HWYASSN'!G180")</f>
        <v>Ramp</v>
      </c>
      <c r="AG72" s="473">
        <f ca="1">INDIRECT("'RUNSTATS_HWYASSN'!R180")</f>
        <v>0</v>
      </c>
      <c r="AH72" s="398">
        <f ca="1">INDIRECT("'RUNSTATS_HWYASSN'!S180")</f>
        <v>0</v>
      </c>
      <c r="AI72" s="398">
        <f ca="1">INDIRECT("'RUNSTATS_HWYASSN'!T180")</f>
        <v>0</v>
      </c>
      <c r="AJ72" s="398">
        <f ca="1">INDIRECT("'RUNSTATS_HWYASSN'!U180")</f>
        <v>0</v>
      </c>
      <c r="AK72" s="475" t="str">
        <f t="shared" ca="1" si="98"/>
        <v>N/A</v>
      </c>
      <c r="AL72" s="305" t="str">
        <f t="shared" ca="1" si="101"/>
        <v>Ramp</v>
      </c>
      <c r="AM72" s="473">
        <f t="shared" ca="1" si="99"/>
        <v>0</v>
      </c>
      <c r="AN72" s="398">
        <f t="shared" ca="1" si="99"/>
        <v>0</v>
      </c>
      <c r="AO72" s="398">
        <f t="shared" ca="1" si="99"/>
        <v>0</v>
      </c>
      <c r="AP72" s="398">
        <f t="shared" ca="1" si="99"/>
        <v>0</v>
      </c>
      <c r="AQ72" s="475" t="str">
        <f t="shared" ca="1" si="100"/>
        <v>N/A</v>
      </c>
    </row>
    <row r="73" spans="1:43" x14ac:dyDescent="0.2">
      <c r="A73" s="307" t="str">
        <f t="shared" ca="1" si="102"/>
        <v>Frwy Ramp</v>
      </c>
      <c r="B73" s="477" t="str">
        <f t="shared" ca="1" si="103"/>
        <v>N/A</v>
      </c>
      <c r="C73" s="397" t="str">
        <f t="shared" ca="1" si="104"/>
        <v>N/A</v>
      </c>
      <c r="D73" s="397">
        <f t="shared" ca="1" si="105"/>
        <v>0</v>
      </c>
      <c r="E73" s="478" t="str">
        <f t="shared" ca="1" si="94"/>
        <v>N/A</v>
      </c>
      <c r="F73" s="479" t="str">
        <f t="shared" ca="1" si="106"/>
        <v>N/A</v>
      </c>
      <c r="H73" s="257" t="str">
        <f ca="1">INDIRECT("'RUNSTATS_HWYASSN'!G117")</f>
        <v>Frwy Ramp</v>
      </c>
      <c r="I73" s="477">
        <f ca="1">INDIRECT("'RUNSTATS_HWYASSN'!R117")</f>
        <v>0</v>
      </c>
      <c r="J73" s="397">
        <f ca="1">INDIRECT("'RUNSTATS_HWYASSN'!S117")</f>
        <v>0</v>
      </c>
      <c r="K73" s="397">
        <f ca="1">INDIRECT("'RUNSTATS_HWYASSN'!T117")</f>
        <v>0</v>
      </c>
      <c r="L73" s="397">
        <f ca="1">INDIRECT("'RUNSTATS_HWYASSN'!U117")</f>
        <v>0</v>
      </c>
      <c r="M73" s="479" t="str">
        <f t="shared" ca="1" si="107"/>
        <v>N/A</v>
      </c>
      <c r="N73" s="257" t="str">
        <f ca="1">INDIRECT("'RUNSTATS_HWYASSN'!G133")</f>
        <v>Frwy Ramp</v>
      </c>
      <c r="O73" s="477">
        <f ca="1">INDIRECT("'RUNSTATS_HWYASSN'!R133")</f>
        <v>0</v>
      </c>
      <c r="P73" s="397">
        <f ca="1">INDIRECT("'RUNSTATS_HWYASSN'!S133")</f>
        <v>0</v>
      </c>
      <c r="Q73" s="397">
        <f ca="1">INDIRECT("'RUNSTATS_HWYASSN'!T133")</f>
        <v>0</v>
      </c>
      <c r="R73" s="397">
        <f ca="1">INDIRECT("'RUNSTATS_HWYASSN'!U133")</f>
        <v>0</v>
      </c>
      <c r="S73" s="479" t="str">
        <f t="shared" ca="1" si="95"/>
        <v>N/A</v>
      </c>
      <c r="T73" s="257" t="str">
        <f ca="1">INDIRECT("'RUNSTATS_HWYASSN'!G149")</f>
        <v>Frwy Ramp</v>
      </c>
      <c r="U73" s="477">
        <f ca="1">INDIRECT("'RUNSTATS_HWYASSN'!R149")</f>
        <v>0</v>
      </c>
      <c r="V73" s="397">
        <f ca="1">INDIRECT("'RUNSTATS_HWYASSN'!S149")</f>
        <v>0</v>
      </c>
      <c r="W73" s="397">
        <f ca="1">INDIRECT("'RUNSTATS_HWYASSN'!T149")</f>
        <v>0</v>
      </c>
      <c r="X73" s="397">
        <f ca="1">INDIRECT("'RUNSTATS_HWYASSN'!U149")</f>
        <v>0</v>
      </c>
      <c r="Y73" s="479" t="str">
        <f t="shared" ca="1" si="96"/>
        <v>N/A</v>
      </c>
      <c r="Z73" s="257" t="str">
        <f ca="1">INDIRECT("'RUNSTATS_HWYASSN'!G165")</f>
        <v>Frwy Ramp</v>
      </c>
      <c r="AA73" s="477">
        <f ca="1">INDIRECT("'RUNSTATS_HWYASSN'!R165")</f>
        <v>0</v>
      </c>
      <c r="AB73" s="397">
        <f ca="1">INDIRECT("'RUNSTATS_HWYASSN'!S165")</f>
        <v>0</v>
      </c>
      <c r="AC73" s="397">
        <f ca="1">INDIRECT("'RUNSTATS_HWYASSN'!T165")</f>
        <v>0</v>
      </c>
      <c r="AD73" s="397">
        <f ca="1">INDIRECT("'RUNSTATS_HWYASSN'!U165")</f>
        <v>0</v>
      </c>
      <c r="AE73" s="479" t="str">
        <f t="shared" ca="1" si="97"/>
        <v>N/A</v>
      </c>
      <c r="AF73" s="257" t="str">
        <f ca="1">INDIRECT("'RUNSTATS_HWYASSN'!G181")</f>
        <v>Frwy Ramp</v>
      </c>
      <c r="AG73" s="477">
        <f ca="1">INDIRECT("'RUNSTATS_HWYASSN'!R181")</f>
        <v>0</v>
      </c>
      <c r="AH73" s="397">
        <f ca="1">INDIRECT("'RUNSTATS_HWYASSN'!S181")</f>
        <v>0</v>
      </c>
      <c r="AI73" s="397">
        <f ca="1">INDIRECT("'RUNSTATS_HWYASSN'!T181")</f>
        <v>0</v>
      </c>
      <c r="AJ73" s="397">
        <f ca="1">INDIRECT("'RUNSTATS_HWYASSN'!U181")</f>
        <v>0</v>
      </c>
      <c r="AK73" s="479" t="str">
        <f t="shared" ca="1" si="98"/>
        <v>N/A</v>
      </c>
      <c r="AL73" s="257" t="str">
        <f t="shared" ca="1" si="101"/>
        <v>Frwy Ramp</v>
      </c>
      <c r="AM73" s="477">
        <f t="shared" ca="1" si="99"/>
        <v>0</v>
      </c>
      <c r="AN73" s="397">
        <f t="shared" ca="1" si="99"/>
        <v>0</v>
      </c>
      <c r="AO73" s="397">
        <f t="shared" ca="1" si="99"/>
        <v>0</v>
      </c>
      <c r="AP73" s="397">
        <f t="shared" ca="1" si="99"/>
        <v>0</v>
      </c>
      <c r="AQ73" s="479" t="str">
        <f t="shared" ca="1" si="100"/>
        <v>N/A</v>
      </c>
    </row>
    <row r="74" spans="1:43" x14ac:dyDescent="0.2">
      <c r="A74" s="311" t="str">
        <f t="shared" ca="1" si="102"/>
        <v>HOV 2+</v>
      </c>
      <c r="B74" s="473" t="str">
        <f t="shared" ca="1" si="103"/>
        <v>N/A</v>
      </c>
      <c r="C74" s="398" t="str">
        <f t="shared" ca="1" si="104"/>
        <v>N/A</v>
      </c>
      <c r="D74" s="398">
        <f t="shared" ca="1" si="105"/>
        <v>0</v>
      </c>
      <c r="E74" s="474" t="str">
        <f t="shared" ca="1" si="94"/>
        <v>N/A</v>
      </c>
      <c r="F74" s="475" t="str">
        <f t="shared" ca="1" si="106"/>
        <v>N/A</v>
      </c>
      <c r="H74" s="305" t="str">
        <f ca="1">INDIRECT("'RUNSTATS_HWYASSN'!G118")</f>
        <v>HOV 2+</v>
      </c>
      <c r="I74" s="473">
        <f ca="1">INDIRECT("'RUNSTATS_HWYASSN'!R118")</f>
        <v>0</v>
      </c>
      <c r="J74" s="398">
        <f ca="1">INDIRECT("'RUNSTATS_HWYASSN'!S118")</f>
        <v>0</v>
      </c>
      <c r="K74" s="398">
        <f ca="1">INDIRECT("'RUNSTATS_HWYASSN'!T118")</f>
        <v>0</v>
      </c>
      <c r="L74" s="398">
        <f ca="1">INDIRECT("'RUNSTATS_HWYASSN'!U118")</f>
        <v>0</v>
      </c>
      <c r="M74" s="475" t="str">
        <f t="shared" ca="1" si="107"/>
        <v>N/A</v>
      </c>
      <c r="N74" s="305" t="str">
        <f ca="1">INDIRECT("'RUNSTATS_HWYASSN'!G134")</f>
        <v>HOV 2+</v>
      </c>
      <c r="O74" s="473">
        <f ca="1">INDIRECT("'RUNSTATS_HWYASSN'!R134")</f>
        <v>0</v>
      </c>
      <c r="P74" s="398">
        <f ca="1">INDIRECT("'RUNSTATS_HWYASSN'!S134")</f>
        <v>0</v>
      </c>
      <c r="Q74" s="398">
        <f ca="1">INDIRECT("'RUNSTATS_HWYASSN'!T134")</f>
        <v>0</v>
      </c>
      <c r="R74" s="398">
        <f ca="1">INDIRECT("'RUNSTATS_HWYASSN'!U134")</f>
        <v>0</v>
      </c>
      <c r="S74" s="475" t="str">
        <f t="shared" ca="1" si="95"/>
        <v>N/A</v>
      </c>
      <c r="T74" s="305" t="str">
        <f ca="1">INDIRECT("'RUNSTATS_HWYASSN'!G150")</f>
        <v>HOV 2+</v>
      </c>
      <c r="U74" s="473">
        <f ca="1">INDIRECT("'RUNSTATS_HWYASSN'!R150")</f>
        <v>0</v>
      </c>
      <c r="V74" s="398">
        <f ca="1">INDIRECT("'RUNSTATS_HWYASSN'!S150")</f>
        <v>0</v>
      </c>
      <c r="W74" s="398">
        <f ca="1">INDIRECT("'RUNSTATS_HWYASSN'!T150")</f>
        <v>0</v>
      </c>
      <c r="X74" s="398">
        <f ca="1">INDIRECT("'RUNSTATS_HWYASSN'!U150")</f>
        <v>0</v>
      </c>
      <c r="Y74" s="475" t="str">
        <f t="shared" ca="1" si="96"/>
        <v>N/A</v>
      </c>
      <c r="Z74" s="305" t="str">
        <f ca="1">INDIRECT("'RUNSTATS_HWYASSN'!G166")</f>
        <v>HOV 2+</v>
      </c>
      <c r="AA74" s="473">
        <f ca="1">INDIRECT("'RUNSTATS_HWYASSN'!R166")</f>
        <v>0</v>
      </c>
      <c r="AB74" s="398">
        <f ca="1">INDIRECT("'RUNSTATS_HWYASSN'!S166")</f>
        <v>0</v>
      </c>
      <c r="AC74" s="398">
        <f ca="1">INDIRECT("'RUNSTATS_HWYASSN'!T166")</f>
        <v>0</v>
      </c>
      <c r="AD74" s="398">
        <f ca="1">INDIRECT("'RUNSTATS_HWYASSN'!U166")</f>
        <v>0</v>
      </c>
      <c r="AE74" s="475" t="str">
        <f t="shared" ca="1" si="97"/>
        <v>N/A</v>
      </c>
      <c r="AF74" s="305" t="str">
        <f ca="1">INDIRECT("'RUNSTATS_HWYASSN'!G182")</f>
        <v>HOV 2+</v>
      </c>
      <c r="AG74" s="473">
        <f ca="1">INDIRECT("'RUNSTATS_HWYASSN'!R182")</f>
        <v>0</v>
      </c>
      <c r="AH74" s="398">
        <f ca="1">INDIRECT("'RUNSTATS_HWYASSN'!S182")</f>
        <v>0</v>
      </c>
      <c r="AI74" s="398">
        <f ca="1">INDIRECT("'RUNSTATS_HWYASSN'!T182")</f>
        <v>0</v>
      </c>
      <c r="AJ74" s="398">
        <f ca="1">INDIRECT("'RUNSTATS_HWYASSN'!U182")</f>
        <v>0</v>
      </c>
      <c r="AK74" s="475" t="str">
        <f t="shared" ca="1" si="98"/>
        <v>N/A</v>
      </c>
      <c r="AL74" s="305" t="str">
        <f t="shared" ca="1" si="101"/>
        <v>HOV 2+</v>
      </c>
      <c r="AM74" s="473">
        <f t="shared" ca="1" si="99"/>
        <v>0</v>
      </c>
      <c r="AN74" s="398">
        <f t="shared" ca="1" si="99"/>
        <v>0</v>
      </c>
      <c r="AO74" s="398">
        <f t="shared" ca="1" si="99"/>
        <v>0</v>
      </c>
      <c r="AP74" s="398">
        <f t="shared" ca="1" si="99"/>
        <v>0</v>
      </c>
      <c r="AQ74" s="475" t="str">
        <f t="shared" ca="1" si="100"/>
        <v>N/A</v>
      </c>
    </row>
    <row r="75" spans="1:43" ht="13.5" thickBot="1" x14ac:dyDescent="0.25">
      <c r="A75" s="307" t="str">
        <f t="shared" ca="1" si="102"/>
        <v>HOV 3+</v>
      </c>
      <c r="B75" s="484" t="str">
        <f t="shared" ca="1" si="103"/>
        <v>N/A</v>
      </c>
      <c r="C75" s="485" t="str">
        <f t="shared" ca="1" si="104"/>
        <v>N/A</v>
      </c>
      <c r="D75" s="485">
        <f t="shared" ca="1" si="105"/>
        <v>0</v>
      </c>
      <c r="E75" s="486" t="str">
        <f t="shared" ca="1" si="94"/>
        <v>N/A</v>
      </c>
      <c r="F75" s="487" t="str">
        <f t="shared" ca="1" si="106"/>
        <v>N/A</v>
      </c>
      <c r="H75" s="170" t="str">
        <f ca="1">INDIRECT("'RUNSTATS_HWYASSN'!G119")</f>
        <v>HOV 3+</v>
      </c>
      <c r="I75" s="484">
        <f ca="1">INDIRECT("'RUNSTATS_HWYASSN'!R119")</f>
        <v>0</v>
      </c>
      <c r="J75" s="485">
        <f ca="1">INDIRECT("'RUNSTATS_HWYASSN'!S119")</f>
        <v>0</v>
      </c>
      <c r="K75" s="485">
        <f ca="1">INDIRECT("'RUNSTATS_HWYASSN'!T119")</f>
        <v>0</v>
      </c>
      <c r="L75" s="485">
        <f ca="1">INDIRECT("'RUNSTATS_HWYASSN'!U119")</f>
        <v>0</v>
      </c>
      <c r="M75" s="487" t="str">
        <f t="shared" ca="1" si="107"/>
        <v>N/A</v>
      </c>
      <c r="N75" s="170" t="str">
        <f ca="1">INDIRECT("'RUNSTATS_HWYASSN'!G135")</f>
        <v>HOV 3+</v>
      </c>
      <c r="O75" s="484">
        <f ca="1">INDIRECT("'RUNSTATS_HWYASSN'!R135")</f>
        <v>0</v>
      </c>
      <c r="P75" s="485">
        <f ca="1">INDIRECT("'RUNSTATS_HWYASSN'!S135")</f>
        <v>0</v>
      </c>
      <c r="Q75" s="485">
        <f ca="1">INDIRECT("'RUNSTATS_HWYASSN'!T135")</f>
        <v>0</v>
      </c>
      <c r="R75" s="485">
        <f ca="1">INDIRECT("'RUNSTATS_HWYASSN'!U135")</f>
        <v>0</v>
      </c>
      <c r="S75" s="487" t="str">
        <f t="shared" ca="1" si="95"/>
        <v>N/A</v>
      </c>
      <c r="T75" s="170" t="str">
        <f ca="1">INDIRECT("'RUNSTATS_HWYASSN'!G151")</f>
        <v>HOV 3+</v>
      </c>
      <c r="U75" s="484">
        <f ca="1">INDIRECT("'RUNSTATS_HWYASSN'!R151")</f>
        <v>0</v>
      </c>
      <c r="V75" s="485">
        <f ca="1">INDIRECT("'RUNSTATS_HWYASSN'!S151")</f>
        <v>0</v>
      </c>
      <c r="W75" s="485">
        <f ca="1">INDIRECT("'RUNSTATS_HWYASSN'!T151")</f>
        <v>0</v>
      </c>
      <c r="X75" s="485">
        <f ca="1">INDIRECT("'RUNSTATS_HWYASSN'!U151")</f>
        <v>0</v>
      </c>
      <c r="Y75" s="487" t="str">
        <f t="shared" ca="1" si="96"/>
        <v>N/A</v>
      </c>
      <c r="Z75" s="170" t="str">
        <f ca="1">INDIRECT("'RUNSTATS_HWYASSN'!G167")</f>
        <v>HOV 3+</v>
      </c>
      <c r="AA75" s="484">
        <f ca="1">INDIRECT("'RUNSTATS_HWYASSN'!R167")</f>
        <v>0</v>
      </c>
      <c r="AB75" s="485">
        <f ca="1">INDIRECT("'RUNSTATS_HWYASSN'!S167")</f>
        <v>0</v>
      </c>
      <c r="AC75" s="485">
        <f ca="1">INDIRECT("'RUNSTATS_HWYASSN'!T167")</f>
        <v>0</v>
      </c>
      <c r="AD75" s="485">
        <f ca="1">INDIRECT("'RUNSTATS_HWYASSN'!U167")</f>
        <v>0</v>
      </c>
      <c r="AE75" s="487" t="str">
        <f t="shared" ca="1" si="97"/>
        <v>N/A</v>
      </c>
      <c r="AF75" s="170" t="str">
        <f ca="1">INDIRECT("'RUNSTATS_HWYASSN'!G183")</f>
        <v>HOV 3+</v>
      </c>
      <c r="AG75" s="484">
        <f ca="1">INDIRECT("'RUNSTATS_HWYASSN'!R183")</f>
        <v>0</v>
      </c>
      <c r="AH75" s="485">
        <f ca="1">INDIRECT("'RUNSTATS_HWYASSN'!S183")</f>
        <v>0</v>
      </c>
      <c r="AI75" s="485">
        <f ca="1">INDIRECT("'RUNSTATS_HWYASSN'!T183")</f>
        <v>0</v>
      </c>
      <c r="AJ75" s="485">
        <f ca="1">INDIRECT("'RUNSTATS_HWYASSN'!U183")</f>
        <v>0</v>
      </c>
      <c r="AK75" s="487" t="str">
        <f t="shared" ca="1" si="98"/>
        <v>N/A</v>
      </c>
      <c r="AL75" s="170" t="str">
        <f t="shared" ca="1" si="101"/>
        <v>HOV 3+</v>
      </c>
      <c r="AM75" s="484">
        <f t="shared" ca="1" si="99"/>
        <v>0</v>
      </c>
      <c r="AN75" s="485">
        <f t="shared" ca="1" si="99"/>
        <v>0</v>
      </c>
      <c r="AO75" s="485">
        <f t="shared" ca="1" si="99"/>
        <v>0</v>
      </c>
      <c r="AP75" s="485">
        <f t="shared" ca="1" si="99"/>
        <v>0</v>
      </c>
      <c r="AQ75" s="487" t="str">
        <f t="shared" ca="1" si="100"/>
        <v>N/A</v>
      </c>
    </row>
    <row r="76" spans="1:43" ht="13.5" thickBot="1" x14ac:dyDescent="0.25">
      <c r="A76" s="309" t="s">
        <v>200</v>
      </c>
      <c r="B76" s="298">
        <f t="shared" ca="1" si="103"/>
        <v>25356.958333333332</v>
      </c>
      <c r="C76" s="298">
        <f t="shared" ca="1" si="104"/>
        <v>26498.348676911664</v>
      </c>
      <c r="D76" s="298">
        <f t="shared" ca="1" si="105"/>
        <v>1200</v>
      </c>
      <c r="E76" s="303">
        <f t="shared" ca="1" si="94"/>
        <v>1.0450129044885443</v>
      </c>
      <c r="F76" s="299">
        <f t="shared" ca="1" si="106"/>
        <v>25.372463023326482</v>
      </c>
      <c r="H76" s="297" t="str">
        <f ca="1">INDIRECT("'RUNSTATS_HWYASSN'!F110")</f>
        <v>CBD</v>
      </c>
      <c r="I76" s="298">
        <f ca="1">SUM(I65:I75)</f>
        <v>3238206</v>
      </c>
      <c r="J76" s="298">
        <f t="shared" ref="J76:L76" ca="1" si="108">SUM(J65:J75)</f>
        <v>3213544.1130640004</v>
      </c>
      <c r="K76" s="298">
        <f t="shared" ca="1" si="108"/>
        <v>152</v>
      </c>
      <c r="L76" s="298">
        <f t="shared" ca="1" si="108"/>
        <v>6957310471.0968952</v>
      </c>
      <c r="M76" s="299">
        <f t="shared" ca="1" si="107"/>
        <v>31.861875279121747</v>
      </c>
      <c r="N76" s="297" t="str">
        <f ca="1">INDIRECT("'RUNSTATS_HWYASSN'!F126")</f>
        <v>CBD Fringe</v>
      </c>
      <c r="O76" s="298">
        <f ca="1">SUM(O65:O75)</f>
        <v>9828100</v>
      </c>
      <c r="P76" s="298">
        <f t="shared" ref="P76:R76" ca="1" si="109">SUM(P65:P75)</f>
        <v>10362177.697273001</v>
      </c>
      <c r="Q76" s="298">
        <f t="shared" ca="1" si="109"/>
        <v>334</v>
      </c>
      <c r="R76" s="298">
        <f t="shared" ca="1" si="109"/>
        <v>15047070009.713509</v>
      </c>
      <c r="S76" s="299">
        <f t="shared" ca="1" si="95"/>
        <v>22.844452505614271</v>
      </c>
      <c r="T76" s="297" t="str">
        <f ca="1">INDIRECT("'RUNSTATS_HWYASSN'!F142")</f>
        <v>Residential</v>
      </c>
      <c r="U76" s="298">
        <f ca="1">SUM(U65:U75)</f>
        <v>13780125</v>
      </c>
      <c r="V76" s="298">
        <f t="shared" ref="V76:X76" ca="1" si="110">SUM(V65:V75)</f>
        <v>14309292.515863001</v>
      </c>
      <c r="W76" s="298">
        <f t="shared" ca="1" si="110"/>
        <v>542</v>
      </c>
      <c r="X76" s="298">
        <f t="shared" ca="1" si="110"/>
        <v>21360881267.943165</v>
      </c>
      <c r="Y76" s="299">
        <f t="shared" ca="1" si="96"/>
        <v>24.714798836642139</v>
      </c>
      <c r="Z76" s="297" t="str">
        <f ca="1">INDIRECT("'RUNSTATS_HWYASSN'!F158")</f>
        <v>Commercial</v>
      </c>
      <c r="AA76" s="298">
        <f ca="1">SUM(AA65:AA75)</f>
        <v>3408519</v>
      </c>
      <c r="AB76" s="298">
        <f t="shared" ref="AB76:AD76" ca="1" si="111">SUM(AB65:AB75)</f>
        <v>3712434.548432</v>
      </c>
      <c r="AC76" s="298">
        <f t="shared" ca="1" si="111"/>
        <v>163</v>
      </c>
      <c r="AD76" s="298">
        <f t="shared" ca="1" si="111"/>
        <v>6096362164.7477093</v>
      </c>
      <c r="AE76" s="299">
        <f t="shared" ca="1" si="97"/>
        <v>29.335923029404022</v>
      </c>
      <c r="AF76" s="297" t="str">
        <f ca="1">INDIRECT("'RUNSTATS_HWYASSN'!F174")</f>
        <v>Rural</v>
      </c>
      <c r="AG76" s="298">
        <f ca="1">SUM(AG65:AG75)</f>
        <v>173400</v>
      </c>
      <c r="AH76" s="298">
        <f t="shared" ref="AH76:AJ76" ca="1" si="112">SUM(AH65:AH75)</f>
        <v>200569.53766199999</v>
      </c>
      <c r="AI76" s="298">
        <f t="shared" ca="1" si="112"/>
        <v>9</v>
      </c>
      <c r="AJ76" s="298">
        <f t="shared" ca="1" si="112"/>
        <v>167745100.713081</v>
      </c>
      <c r="AK76" s="299">
        <f t="shared" ca="1" si="98"/>
        <v>23.766944124079959</v>
      </c>
      <c r="AL76" s="297" t="s">
        <v>42</v>
      </c>
      <c r="AM76" s="298">
        <f ca="1">SUM(AM65:AM75)</f>
        <v>30428350</v>
      </c>
      <c r="AN76" s="298">
        <f t="shared" ref="AN76:AP76" ca="1" si="113">SUM(AN65:AN75)</f>
        <v>31798018.412293997</v>
      </c>
      <c r="AO76" s="298">
        <f t="shared" ca="1" si="113"/>
        <v>1200</v>
      </c>
      <c r="AP76" s="298">
        <f t="shared" ca="1" si="113"/>
        <v>49629369014.214355</v>
      </c>
      <c r="AQ76" s="299">
        <f t="shared" ca="1" si="100"/>
        <v>25.372463023326482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str">
        <f ca="1">INDIRECT("'RUNSTATS_HWYASSN'!E190")</f>
        <v>Rowan</v>
      </c>
      <c r="H79" s="133" t="str">
        <f ca="1">A79</f>
        <v>Rowan</v>
      </c>
      <c r="N79" s="133" t="str">
        <f ca="1">A79</f>
        <v>Rowan</v>
      </c>
      <c r="T79" s="133" t="str">
        <f ca="1">A79</f>
        <v>Rowan</v>
      </c>
      <c r="Z79" s="133" t="str">
        <f ca="1">A79</f>
        <v>Rowan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7" t="str">
        <f ca="1">H81</f>
        <v>Freeway</v>
      </c>
      <c r="B81" s="468">
        <f t="shared" ref="B81:B86" ca="1" si="115">IF(D81&gt;0,AA81/D81,"N/A")</f>
        <v>39487.086956521736</v>
      </c>
      <c r="C81" s="469">
        <f t="shared" ref="C81:C86" ca="1" si="116">IF(D81&gt;0,AB81/D81,"N/A")</f>
        <v>39223.171629739132</v>
      </c>
      <c r="D81" s="469">
        <f t="shared" ref="D81:D86" ca="1" si="117">AC81</f>
        <v>23</v>
      </c>
      <c r="E81" s="470">
        <f t="shared" ref="E81:E86" ca="1" si="118">IF(D81&gt;0,C81/B81,"N/A")</f>
        <v>0.9933164143743195</v>
      </c>
      <c r="F81" s="471">
        <f t="shared" ref="F81:F86" ca="1" si="119">AE81</f>
        <v>33.912077904461171</v>
      </c>
      <c r="H81" s="472" t="str">
        <f ca="1">INDIRECT("'RUNSTATS_HWYASSN'!G189")</f>
        <v>Freeway</v>
      </c>
      <c r="I81" s="468">
        <f ca="1">INDIRECT("'RUNSTATS_HWYASSN'!R189")</f>
        <v>401603</v>
      </c>
      <c r="J81" s="469">
        <f ca="1">INDIRECT("'RUNSTATS_HWYASSN'!S189")</f>
        <v>466496.41647599998</v>
      </c>
      <c r="K81" s="469">
        <f ca="1">INDIRECT("'RUNSTATS_HWYASSN'!T189")</f>
        <v>12</v>
      </c>
      <c r="L81" s="469">
        <f ca="1">INDIRECT("'RUNSTATS_HWYASSN'!U189")</f>
        <v>3354109156.74369</v>
      </c>
      <c r="M81" s="471">
        <f t="shared" ref="M81:M86" ca="1" si="120">IF(K81&gt;1,(((L81/(K81-1))^0.5)*100)/(I81/K81),"N/A")</f>
        <v>52.176693184098802</v>
      </c>
      <c r="N81" s="467" t="str">
        <f ca="1">INDIRECT("'RUNSTATS_HWYASSN'!G195")</f>
        <v>Freeway</v>
      </c>
      <c r="O81" s="468">
        <f ca="1">INDIRECT("'RUNSTATS_HWYASSN'!R195")</f>
        <v>45400</v>
      </c>
      <c r="P81" s="469">
        <f ca="1">INDIRECT("'RUNSTATS_HWYASSN'!S195")</f>
        <v>35207.420571000002</v>
      </c>
      <c r="Q81" s="469">
        <f ca="1">INDIRECT("'RUNSTATS_HWYASSN'!T195")</f>
        <v>1</v>
      </c>
      <c r="R81" s="469">
        <f ca="1">INDIRECT("'RUNSTATS_HWYASSN'!U195")</f>
        <v>103888675.41457701</v>
      </c>
      <c r="S81" s="471" t="str">
        <f t="shared" ref="S81:S86" ca="1" si="121">IF(Q81&gt;1,(((R81/(Q81-1))^0.5)*100)/(O81/Q81),"N/A")</f>
        <v>N/A</v>
      </c>
      <c r="T81" s="467" t="str">
        <f ca="1">INDIRECT("'RUNSTATS_HWYASSN'!G201")</f>
        <v>Freeway</v>
      </c>
      <c r="U81" s="468">
        <f ca="1">INDIRECT("'RUNSTATS_HWYASSN'!R201")</f>
        <v>461200</v>
      </c>
      <c r="V81" s="469">
        <f ca="1">INDIRECT("'RUNSTATS_HWYASSN'!S201")</f>
        <v>400429.110437</v>
      </c>
      <c r="W81" s="469">
        <f ca="1">INDIRECT("'RUNSTATS_HWYASSN'!T201")</f>
        <v>10</v>
      </c>
      <c r="X81" s="469">
        <f ca="1">INDIRECT("'RUNSTATS_HWYASSN'!U201")</f>
        <v>486953733.94366401</v>
      </c>
      <c r="Y81" s="471">
        <f t="shared" ref="Y81:Y86" ca="1" si="122">IF(W81&gt;1,(((X81/(W81-1))^0.5)*100)/(U81/W81),"N/A")</f>
        <v>15.948994079393726</v>
      </c>
      <c r="Z81" s="467" t="str">
        <f ca="1">T81</f>
        <v>Freeway</v>
      </c>
      <c r="AA81" s="468">
        <f t="shared" ref="AA81:AD85" ca="1" si="123">I81+O81+U81</f>
        <v>908203</v>
      </c>
      <c r="AB81" s="469">
        <f t="shared" ca="1" si="123"/>
        <v>902132.947484</v>
      </c>
      <c r="AC81" s="469">
        <f t="shared" ca="1" si="123"/>
        <v>23</v>
      </c>
      <c r="AD81" s="469">
        <f t="shared" ca="1" si="123"/>
        <v>3944951566.1019311</v>
      </c>
      <c r="AE81" s="471">
        <f t="shared" ref="AE81:AE86" ca="1" si="124">IF(AC81&gt;1,(((AD81/(AC81-1))^0.5)*100)/(AA81/AC81),"N/A")</f>
        <v>33.912077904461171</v>
      </c>
    </row>
    <row r="82" spans="1:32" x14ac:dyDescent="0.2">
      <c r="A82" s="308" t="str">
        <f ca="1">H82</f>
        <v>Expway</v>
      </c>
      <c r="B82" s="473" t="str">
        <f t="shared" ca="1" si="115"/>
        <v>N/A</v>
      </c>
      <c r="C82" s="398" t="str">
        <f t="shared" ca="1" si="116"/>
        <v>N/A</v>
      </c>
      <c r="D82" s="398">
        <f t="shared" ca="1" si="117"/>
        <v>0</v>
      </c>
      <c r="E82" s="474" t="str">
        <f t="shared" ca="1" si="118"/>
        <v>N/A</v>
      </c>
      <c r="F82" s="475" t="str">
        <f t="shared" ca="1" si="119"/>
        <v>N/A</v>
      </c>
      <c r="H82" s="258" t="str">
        <f ca="1">INDIRECT("'RUNSTATS_HWYASSN'!G190")</f>
        <v>Expway</v>
      </c>
      <c r="I82" s="476">
        <f ca="1">INDIRECT("'RUNSTATS_HWYASSN'!R190")</f>
        <v>0</v>
      </c>
      <c r="J82" s="398">
        <f ca="1">INDIRECT("'RUNSTATS_HWYASSN'!S190")</f>
        <v>0</v>
      </c>
      <c r="K82" s="398">
        <f ca="1">INDIRECT("'RUNSTATS_HWYASSN'!T190")</f>
        <v>0</v>
      </c>
      <c r="L82" s="398">
        <f ca="1">INDIRECT("'RUNSTATS_HWYASSN'!U190")</f>
        <v>0</v>
      </c>
      <c r="M82" s="475" t="str">
        <f t="shared" ca="1" si="120"/>
        <v>N/A</v>
      </c>
      <c r="N82" s="258" t="str">
        <f ca="1">INDIRECT("'RUNSTATS_HWYASSN'!G196")</f>
        <v>Expway</v>
      </c>
      <c r="O82" s="476">
        <f ca="1">INDIRECT("'RUNSTATS_HWYASSN'!R196")</f>
        <v>0</v>
      </c>
      <c r="P82" s="398">
        <f ca="1">INDIRECT("'RUNSTATS_HWYASSN'!S196")</f>
        <v>0</v>
      </c>
      <c r="Q82" s="398">
        <f ca="1">INDIRECT("'RUNSTATS_HWYASSN'!T196")</f>
        <v>0</v>
      </c>
      <c r="R82" s="398">
        <f ca="1">INDIRECT("'RUNSTATS_HWYASSN'!U196")</f>
        <v>0</v>
      </c>
      <c r="S82" s="475" t="str">
        <f t="shared" ca="1" si="121"/>
        <v>N/A</v>
      </c>
      <c r="T82" s="258" t="str">
        <f ca="1">INDIRECT("'RUNSTATS_HWYASSN'!G202")</f>
        <v>Expway</v>
      </c>
      <c r="U82" s="476">
        <f ca="1">INDIRECT("'RUNSTATS_HWYASSN'!R202")</f>
        <v>0</v>
      </c>
      <c r="V82" s="398">
        <f ca="1">INDIRECT("'RUNSTATS_HWYASSN'!S202")</f>
        <v>0</v>
      </c>
      <c r="W82" s="398">
        <f ca="1">INDIRECT("'RUNSTATS_HWYASSN'!T202")</f>
        <v>0</v>
      </c>
      <c r="X82" s="398">
        <f ca="1">INDIRECT("'RUNSTATS_HWYASSN'!U202")</f>
        <v>0</v>
      </c>
      <c r="Y82" s="475" t="str">
        <f t="shared" ca="1" si="122"/>
        <v>N/A</v>
      </c>
      <c r="Z82" s="258" t="str">
        <f ca="1">T82</f>
        <v>Expway</v>
      </c>
      <c r="AA82" s="476">
        <f t="shared" ca="1" si="123"/>
        <v>0</v>
      </c>
      <c r="AB82" s="398">
        <f t="shared" ca="1" si="123"/>
        <v>0</v>
      </c>
      <c r="AC82" s="398">
        <f t="shared" ca="1" si="123"/>
        <v>0</v>
      </c>
      <c r="AD82" s="398">
        <f t="shared" ca="1" si="123"/>
        <v>0</v>
      </c>
      <c r="AE82" s="475" t="str">
        <f t="shared" ca="1" si="124"/>
        <v>N/A</v>
      </c>
    </row>
    <row r="83" spans="1:32" x14ac:dyDescent="0.2">
      <c r="A83" s="307" t="str">
        <f t="shared" ref="A83:A85" ca="1" si="125">H83</f>
        <v>Tfare</v>
      </c>
      <c r="B83" s="477">
        <f t="shared" ca="1" si="115"/>
        <v>9014.4067796610161</v>
      </c>
      <c r="C83" s="397">
        <f t="shared" ca="1" si="116"/>
        <v>8229.0728074406779</v>
      </c>
      <c r="D83" s="397">
        <f t="shared" ca="1" si="117"/>
        <v>236</v>
      </c>
      <c r="E83" s="478">
        <f t="shared" ca="1" si="118"/>
        <v>0.91288012717683564</v>
      </c>
      <c r="F83" s="479">
        <f t="shared" ca="1" si="119"/>
        <v>49.42673656407441</v>
      </c>
      <c r="H83" s="257" t="str">
        <f ca="1">INDIRECT("'RUNSTATS_HWYASSN'!G191")</f>
        <v>Tfare</v>
      </c>
      <c r="I83" s="480">
        <f ca="1">INDIRECT("'RUNSTATS_HWYASSN'!R191")</f>
        <v>1423800</v>
      </c>
      <c r="J83" s="397">
        <f ca="1">INDIRECT("'RUNSTATS_HWYASSN'!S191")</f>
        <v>1234852.2955690001</v>
      </c>
      <c r="K83" s="397">
        <f ca="1">INDIRECT("'RUNSTATS_HWYASSN'!T191")</f>
        <v>129</v>
      </c>
      <c r="L83" s="397">
        <f ca="1">INDIRECT("'RUNSTATS_HWYASSN'!U191")</f>
        <v>3218658827.5453801</v>
      </c>
      <c r="M83" s="479">
        <f t="shared" ca="1" si="120"/>
        <v>45.433187718817614</v>
      </c>
      <c r="N83" s="257" t="str">
        <f ca="1">INDIRECT("'RUNSTATS_HWYASSN'!G197")</f>
        <v>Tfare</v>
      </c>
      <c r="O83" s="480">
        <f ca="1">INDIRECT("'RUNSTATS_HWYASSN'!R197")</f>
        <v>227000</v>
      </c>
      <c r="P83" s="397">
        <f ca="1">INDIRECT("'RUNSTATS_HWYASSN'!S197")</f>
        <v>158488.783616</v>
      </c>
      <c r="Q83" s="397">
        <f ca="1">INDIRECT("'RUNSTATS_HWYASSN'!T197")</f>
        <v>19</v>
      </c>
      <c r="R83" s="397">
        <f ca="1">INDIRECT("'RUNSTATS_HWYASSN'!U197")</f>
        <v>599387092.48588502</v>
      </c>
      <c r="S83" s="479">
        <f t="shared" ca="1" si="121"/>
        <v>48.299783537421789</v>
      </c>
      <c r="T83" s="257" t="str">
        <f ca="1">INDIRECT("'RUNSTATS_HWYASSN'!G203")</f>
        <v>Tfare</v>
      </c>
      <c r="U83" s="480">
        <f ca="1">INDIRECT("'RUNSTATS_HWYASSN'!R203")</f>
        <v>476600</v>
      </c>
      <c r="V83" s="397">
        <f ca="1">INDIRECT("'RUNSTATS_HWYASSN'!S203")</f>
        <v>548720.10337100003</v>
      </c>
      <c r="W83" s="397">
        <f ca="1">INDIRECT("'RUNSTATS_HWYASSN'!T203")</f>
        <v>88</v>
      </c>
      <c r="X83" s="397">
        <f ca="1">INDIRECT("'RUNSTATS_HWYASSN'!U203")</f>
        <v>847108671.41717601</v>
      </c>
      <c r="Y83" s="479">
        <f t="shared" ca="1" si="122"/>
        <v>57.615398697006484</v>
      </c>
      <c r="Z83" s="257" t="str">
        <f ca="1">T83</f>
        <v>Tfare</v>
      </c>
      <c r="AA83" s="480">
        <f t="shared" ca="1" si="123"/>
        <v>2127400</v>
      </c>
      <c r="AB83" s="397">
        <f t="shared" ca="1" si="123"/>
        <v>1942061.1825560001</v>
      </c>
      <c r="AC83" s="397">
        <f t="shared" ca="1" si="123"/>
        <v>236</v>
      </c>
      <c r="AD83" s="397">
        <f t="shared" ca="1" si="123"/>
        <v>4665154591.4484415</v>
      </c>
      <c r="AE83" s="479">
        <f t="shared" ca="1" si="124"/>
        <v>49.42673656407441</v>
      </c>
    </row>
    <row r="84" spans="1:32" x14ac:dyDescent="0.2">
      <c r="A84" s="308" t="str">
        <f t="shared" ca="1" si="125"/>
        <v>Other</v>
      </c>
      <c r="B84" s="473">
        <f t="shared" ca="1" si="115"/>
        <v>2759.0361445783133</v>
      </c>
      <c r="C84" s="398">
        <f t="shared" ca="1" si="116"/>
        <v>2689.8460697590363</v>
      </c>
      <c r="D84" s="398">
        <f t="shared" ca="1" si="117"/>
        <v>83</v>
      </c>
      <c r="E84" s="474">
        <f t="shared" ca="1" si="118"/>
        <v>0.97492237462882103</v>
      </c>
      <c r="F84" s="475">
        <f t="shared" ca="1" si="119"/>
        <v>78.527124116250505</v>
      </c>
      <c r="H84" s="258" t="str">
        <f ca="1">INDIRECT("'RUNSTATS_HWYASSN'!G192")</f>
        <v>Other</v>
      </c>
      <c r="I84" s="476">
        <f ca="1">INDIRECT("'RUNSTATS_HWYASSN'!R192")</f>
        <v>128600</v>
      </c>
      <c r="J84" s="398">
        <f ca="1">INDIRECT("'RUNSTATS_HWYASSN'!S192")</f>
        <v>96672.624156999998</v>
      </c>
      <c r="K84" s="398">
        <f ca="1">INDIRECT("'RUNSTATS_HWYASSN'!T192")</f>
        <v>43</v>
      </c>
      <c r="L84" s="398">
        <f ca="1">INDIRECT("'RUNSTATS_HWYASSN'!U192")</f>
        <v>206367049.46899101</v>
      </c>
      <c r="M84" s="475">
        <f t="shared" ca="1" si="120"/>
        <v>74.117885218166961</v>
      </c>
      <c r="N84" s="258" t="str">
        <f ca="1">INDIRECT("'RUNSTATS_HWYASSN'!G198")</f>
        <v>Other</v>
      </c>
      <c r="O84" s="476">
        <f ca="1">INDIRECT("'RUNSTATS_HWYASSN'!R198")</f>
        <v>13500</v>
      </c>
      <c r="P84" s="398">
        <f ca="1">INDIRECT("'RUNSTATS_HWYASSN'!S198")</f>
        <v>29743.786240000001</v>
      </c>
      <c r="Q84" s="398">
        <f ca="1">INDIRECT("'RUNSTATS_HWYASSN'!T198")</f>
        <v>3</v>
      </c>
      <c r="R84" s="398">
        <f ca="1">INDIRECT("'RUNSTATS_HWYASSN'!U198")</f>
        <v>91201452.664612994</v>
      </c>
      <c r="S84" s="475">
        <f t="shared" ca="1" si="121"/>
        <v>150.06291081122947</v>
      </c>
      <c r="T84" s="258" t="str">
        <f ca="1">INDIRECT("'RUNSTATS_HWYASSN'!G204")</f>
        <v>Other</v>
      </c>
      <c r="U84" s="476">
        <f ca="1">INDIRECT("'RUNSTATS_HWYASSN'!R204")</f>
        <v>86900</v>
      </c>
      <c r="V84" s="398">
        <f ca="1">INDIRECT("'RUNSTATS_HWYASSN'!S204")</f>
        <v>96840.813393000004</v>
      </c>
      <c r="W84" s="398">
        <f ca="1">INDIRECT("'RUNSTATS_HWYASSN'!T204")</f>
        <v>37</v>
      </c>
      <c r="X84" s="398">
        <f ca="1">INDIRECT("'RUNSTATS_HWYASSN'!U204")</f>
        <v>87349317.999372005</v>
      </c>
      <c r="Y84" s="475">
        <f t="shared" ca="1" si="122"/>
        <v>66.322434037869826</v>
      </c>
      <c r="Z84" s="258" t="str">
        <f ca="1">T84</f>
        <v>Other</v>
      </c>
      <c r="AA84" s="476">
        <f t="shared" ca="1" si="123"/>
        <v>229000</v>
      </c>
      <c r="AB84" s="398">
        <f t="shared" ca="1" si="123"/>
        <v>223257.22379000002</v>
      </c>
      <c r="AC84" s="398">
        <f t="shared" ca="1" si="123"/>
        <v>83</v>
      </c>
      <c r="AD84" s="398">
        <f t="shared" ca="1" si="123"/>
        <v>384917820.132976</v>
      </c>
      <c r="AE84" s="475">
        <f t="shared" ca="1" si="124"/>
        <v>78.527124116250505</v>
      </c>
    </row>
    <row r="85" spans="1:32" ht="13.5" thickBot="1" x14ac:dyDescent="0.25">
      <c r="A85" s="307" t="str">
        <f t="shared" ca="1" si="125"/>
        <v>HighOcc</v>
      </c>
      <c r="B85" s="477" t="str">
        <f t="shared" ca="1" si="115"/>
        <v>N/A</v>
      </c>
      <c r="C85" s="397" t="str">
        <f t="shared" ca="1" si="116"/>
        <v>N/A</v>
      </c>
      <c r="D85" s="397">
        <f t="shared" ca="1" si="117"/>
        <v>0</v>
      </c>
      <c r="E85" s="478" t="str">
        <f t="shared" ca="1" si="118"/>
        <v>N/A</v>
      </c>
      <c r="F85" s="479" t="str">
        <f t="shared" ca="1" si="119"/>
        <v>N/A</v>
      </c>
      <c r="H85" s="257" t="str">
        <f ca="1">INDIRECT("'RUNSTATS_HWYASSN'!G193")</f>
        <v>HighOcc</v>
      </c>
      <c r="I85" s="480">
        <f ca="1">INDIRECT("'RUNSTATS_HWYASSN'!R193")</f>
        <v>0</v>
      </c>
      <c r="J85" s="397">
        <f ca="1">INDIRECT("'RUNSTATS_HWYASSN'!S193")</f>
        <v>0</v>
      </c>
      <c r="K85" s="397">
        <f ca="1">INDIRECT("'RUNSTATS_HWYASSN'!T193")</f>
        <v>0</v>
      </c>
      <c r="L85" s="397">
        <f ca="1">INDIRECT("'RUNSTATS_HWYASSN'!U193")</f>
        <v>0</v>
      </c>
      <c r="M85" s="479" t="str">
        <f t="shared" ca="1" si="120"/>
        <v>N/A</v>
      </c>
      <c r="N85" s="257" t="str">
        <f ca="1">INDIRECT("'RUNSTATS_HWYASSN'!G199")</f>
        <v>HighOcc</v>
      </c>
      <c r="O85" s="480">
        <f ca="1">INDIRECT("'RUNSTATS_HWYASSN'!R199")</f>
        <v>0</v>
      </c>
      <c r="P85" s="397">
        <f ca="1">INDIRECT("'RUNSTATS_HWYASSN'!S199")</f>
        <v>0</v>
      </c>
      <c r="Q85" s="397">
        <f ca="1">INDIRECT("'RUNSTATS_HWYASSN'!T199")</f>
        <v>0</v>
      </c>
      <c r="R85" s="397">
        <f ca="1">INDIRECT("'RUNSTATS_HWYASSN'!U199")</f>
        <v>0</v>
      </c>
      <c r="S85" s="479" t="str">
        <f t="shared" ca="1" si="121"/>
        <v>N/A</v>
      </c>
      <c r="T85" s="257" t="str">
        <f ca="1">INDIRECT("'RUNSTATS_HWYASSN'!G205")</f>
        <v>HighOcc</v>
      </c>
      <c r="U85" s="480">
        <f ca="1">INDIRECT("'RUNSTATS_HWYASSN'!R205")</f>
        <v>0</v>
      </c>
      <c r="V85" s="397">
        <f ca="1">INDIRECT("'RUNSTATS_HWYASSN'!S205")</f>
        <v>0</v>
      </c>
      <c r="W85" s="397">
        <f ca="1">INDIRECT("'RUNSTATS_HWYASSN'!T205")</f>
        <v>0</v>
      </c>
      <c r="X85" s="397">
        <f ca="1">INDIRECT("'RUNSTATS_HWYASSN'!U205")</f>
        <v>0</v>
      </c>
      <c r="Y85" s="479" t="str">
        <f t="shared" ca="1" si="122"/>
        <v>N/A</v>
      </c>
      <c r="Z85" s="257" t="str">
        <f ca="1">T85</f>
        <v>HighOcc</v>
      </c>
      <c r="AA85" s="480">
        <f t="shared" ca="1" si="123"/>
        <v>0</v>
      </c>
      <c r="AB85" s="397">
        <f t="shared" ca="1" si="123"/>
        <v>0</v>
      </c>
      <c r="AC85" s="397">
        <f t="shared" ca="1" si="123"/>
        <v>0</v>
      </c>
      <c r="AD85" s="397">
        <f t="shared" ca="1" si="123"/>
        <v>0</v>
      </c>
      <c r="AE85" s="479" t="str">
        <f t="shared" ca="1" si="124"/>
        <v>N/A</v>
      </c>
    </row>
    <row r="86" spans="1:32" ht="13.5" thickBot="1" x14ac:dyDescent="0.25">
      <c r="A86" s="309" t="s">
        <v>200</v>
      </c>
      <c r="B86" s="298">
        <f t="shared" ca="1" si="115"/>
        <v>9545.6228070175439</v>
      </c>
      <c r="C86" s="298">
        <f t="shared" ca="1" si="116"/>
        <v>8969.1560053508783</v>
      </c>
      <c r="D86" s="298">
        <f t="shared" ca="1" si="117"/>
        <v>342</v>
      </c>
      <c r="E86" s="303">
        <f t="shared" ca="1" si="118"/>
        <v>0.93960930435645629</v>
      </c>
      <c r="F86" s="299">
        <f t="shared" ca="1" si="119"/>
        <v>53.804636769744057</v>
      </c>
      <c r="H86" s="297" t="str">
        <f ca="1">INDIRECT("'RUNSTATS_HWYASSN'!F190")</f>
        <v>Comm</v>
      </c>
      <c r="I86" s="298">
        <f ca="1">SUM(I81:I85)</f>
        <v>1954003</v>
      </c>
      <c r="J86" s="298">
        <f t="shared" ref="J86:L86" ca="1" si="126">SUM(J81:J85)</f>
        <v>1798021.336202</v>
      </c>
      <c r="K86" s="298">
        <f t="shared" ca="1" si="126"/>
        <v>184</v>
      </c>
      <c r="L86" s="298">
        <f t="shared" ca="1" si="126"/>
        <v>6779135033.7580614</v>
      </c>
      <c r="M86" s="299">
        <f t="shared" ca="1" si="120"/>
        <v>57.313138898836954</v>
      </c>
      <c r="N86" s="297" t="str">
        <f ca="1">INDIRECT("'RUNSTATS_HWYASSN'!F196")</f>
        <v>Resid</v>
      </c>
      <c r="O86" s="298">
        <f ca="1">SUM(O81:O85)</f>
        <v>285900</v>
      </c>
      <c r="P86" s="298">
        <f t="shared" ref="P86:R86" ca="1" si="127">SUM(P81:P85)</f>
        <v>223439.99042699998</v>
      </c>
      <c r="Q86" s="298">
        <f t="shared" ca="1" si="127"/>
        <v>23</v>
      </c>
      <c r="R86" s="298">
        <f t="shared" ca="1" si="127"/>
        <v>794477220.56507504</v>
      </c>
      <c r="S86" s="299">
        <f t="shared" ca="1" si="121"/>
        <v>48.344053851795678</v>
      </c>
      <c r="T86" s="297" t="str">
        <f ca="1">INDIRECT("'RUNSTATS_HWYASSN'!F202")</f>
        <v>Rural</v>
      </c>
      <c r="U86" s="298">
        <f ca="1">SUM(U81:U85)</f>
        <v>1024700</v>
      </c>
      <c r="V86" s="298">
        <f t="shared" ref="V86:X86" ca="1" si="128">SUM(V81:V85)</f>
        <v>1045990.0272010001</v>
      </c>
      <c r="W86" s="298">
        <f t="shared" ca="1" si="128"/>
        <v>135</v>
      </c>
      <c r="X86" s="298">
        <f t="shared" ca="1" si="128"/>
        <v>1421411723.3602121</v>
      </c>
      <c r="Y86" s="299">
        <f t="shared" ca="1" si="122"/>
        <v>42.908623198924964</v>
      </c>
      <c r="Z86" s="297" t="s">
        <v>42</v>
      </c>
      <c r="AA86" s="298">
        <f ca="1">SUM(AA81:AA85)</f>
        <v>3264603</v>
      </c>
      <c r="AB86" s="298">
        <f t="shared" ref="AB86:AD86" ca="1" si="129">SUM(AB81:AB85)</f>
        <v>3067451.3538300004</v>
      </c>
      <c r="AC86" s="298">
        <f t="shared" ca="1" si="129"/>
        <v>342</v>
      </c>
      <c r="AD86" s="298">
        <f t="shared" ca="1" si="129"/>
        <v>8995023977.6833496</v>
      </c>
      <c r="AE86" s="299">
        <f t="shared" ca="1" si="124"/>
        <v>53.804636769744057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str">
        <f ca="1">INDIRECT("'RUNSTATS_HWYASSN'!E208")</f>
        <v>Stanly</v>
      </c>
      <c r="E89" s="143"/>
      <c r="H89" s="133" t="str">
        <f ca="1">A89</f>
        <v>Stanly</v>
      </c>
      <c r="N89" s="133" t="str">
        <f ca="1">A89</f>
        <v>Stanly</v>
      </c>
      <c r="T89" s="133" t="str">
        <f ca="1">A89</f>
        <v>Stanly</v>
      </c>
      <c r="Z89" s="133" t="str">
        <f ca="1">A89</f>
        <v>Stanly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7" t="str">
        <f ca="1">H91</f>
        <v>Freeway</v>
      </c>
      <c r="B91" s="468" t="str">
        <f t="shared" ref="B91:B96" ca="1" si="131">IF(D91&gt;0,AA91/D91,"N/A")</f>
        <v>N/A</v>
      </c>
      <c r="C91" s="469" t="str">
        <f t="shared" ref="C91:C96" ca="1" si="132">IF(D91&gt;0,AB91/D91,"N/A")</f>
        <v>N/A</v>
      </c>
      <c r="D91" s="469">
        <f t="shared" ref="D91:D96" ca="1" si="133">AC91</f>
        <v>0</v>
      </c>
      <c r="E91" s="470" t="str">
        <f t="shared" ref="E91:E96" ca="1" si="134">IF(D91&gt;0,C91/B91,"N/A")</f>
        <v>N/A</v>
      </c>
      <c r="F91" s="471" t="str">
        <f t="shared" ref="F91:F96" ca="1" si="135">AE91</f>
        <v>N/A</v>
      </c>
      <c r="H91" s="472" t="str">
        <f ca="1">INDIRECT("'RUNSTATS_HWYASSN'!G207")</f>
        <v>Freeway</v>
      </c>
      <c r="I91" s="468">
        <f ca="1">INDIRECT("'RUNSTATS_HWYASSN'!R207")</f>
        <v>0</v>
      </c>
      <c r="J91" s="469">
        <f ca="1">INDIRECT("'RUNSTATS_HWYASSN'!S207")</f>
        <v>0</v>
      </c>
      <c r="K91" s="469">
        <f ca="1">INDIRECT("'RUNSTATS_HWYASSN'!T207")</f>
        <v>0</v>
      </c>
      <c r="L91" s="469">
        <f ca="1">INDIRECT("'RUNSTATS_HWYASSN'!U207")</f>
        <v>0</v>
      </c>
      <c r="M91" s="471" t="str">
        <f t="shared" ref="M91:M96" ca="1" si="136">IF(K91&gt;1,(((L91/(K91-1))^0.5)*100)/(I91/K91),"N/A")</f>
        <v>N/A</v>
      </c>
      <c r="N91" s="467" t="str">
        <f ca="1">INDIRECT("'RUNSTATS_HWYASSN'!G213")</f>
        <v>Freeway</v>
      </c>
      <c r="O91" s="468">
        <f ca="1">INDIRECT("'RUNSTATS_HWYASSN'!R213")</f>
        <v>0</v>
      </c>
      <c r="P91" s="469">
        <f ca="1">INDIRECT("'RUNSTATS_HWYASSN'!S213")</f>
        <v>0</v>
      </c>
      <c r="Q91" s="469">
        <f ca="1">INDIRECT("'RUNSTATS_HWYASSN'!T213")</f>
        <v>0</v>
      </c>
      <c r="R91" s="469">
        <f ca="1">INDIRECT("'RUNSTATS_HWYASSN'!U213")</f>
        <v>0</v>
      </c>
      <c r="S91" s="471" t="str">
        <f t="shared" ref="S91:S96" ca="1" si="137">IF(Q91&gt;1,(((R91/(Q91-1))^0.5)*100)/(O91/Q91),"N/A")</f>
        <v>N/A</v>
      </c>
      <c r="T91" s="467" t="str">
        <f ca="1">INDIRECT("'RUNSTATS_HWYASSN'!G219")</f>
        <v>Freeway</v>
      </c>
      <c r="U91" s="468">
        <f ca="1">INDIRECT("'RUNSTATS_HWYASSN'!R219")</f>
        <v>0</v>
      </c>
      <c r="V91" s="469">
        <f ca="1">INDIRECT("'RUNSTATS_HWYASSN'!S219")</f>
        <v>0</v>
      </c>
      <c r="W91" s="469">
        <f ca="1">INDIRECT("'RUNSTATS_HWYASSN'!T219")</f>
        <v>0</v>
      </c>
      <c r="X91" s="469">
        <f ca="1">INDIRECT("'RUNSTATS_HWYASSN'!U219")</f>
        <v>0</v>
      </c>
      <c r="Y91" s="471" t="str">
        <f t="shared" ref="Y91:Y96" ca="1" si="138">IF(W91&gt;1,(((X91/(W91-1))^0.5)*100)/(U91/W91),"N/A")</f>
        <v>N/A</v>
      </c>
      <c r="Z91" s="467" t="str">
        <f ca="1">T91</f>
        <v>Freeway</v>
      </c>
      <c r="AA91" s="468">
        <f t="shared" ref="AA91:AD95" ca="1" si="139">I91+O91+U91</f>
        <v>0</v>
      </c>
      <c r="AB91" s="469">
        <f t="shared" ca="1" si="139"/>
        <v>0</v>
      </c>
      <c r="AC91" s="469">
        <f t="shared" ca="1" si="139"/>
        <v>0</v>
      </c>
      <c r="AD91" s="469">
        <f t="shared" ca="1" si="139"/>
        <v>0</v>
      </c>
      <c r="AE91" s="471" t="str">
        <f t="shared" ref="AE91:AE96" ca="1" si="140">IF(AC91&gt;1,(((AD91/(AC91-1))^0.5)*100)/(AA91/AC91),"N/A")</f>
        <v>N/A</v>
      </c>
    </row>
    <row r="92" spans="1:32" x14ac:dyDescent="0.2">
      <c r="A92" s="308" t="str">
        <f ca="1">H92</f>
        <v>Expway</v>
      </c>
      <c r="B92" s="473" t="str">
        <f t="shared" ca="1" si="131"/>
        <v>N/A</v>
      </c>
      <c r="C92" s="398" t="str">
        <f t="shared" ca="1" si="132"/>
        <v>N/A</v>
      </c>
      <c r="D92" s="398">
        <f t="shared" ca="1" si="133"/>
        <v>0</v>
      </c>
      <c r="E92" s="474" t="str">
        <f t="shared" ca="1" si="134"/>
        <v>N/A</v>
      </c>
      <c r="F92" s="475" t="str">
        <f t="shared" ca="1" si="135"/>
        <v>N/A</v>
      </c>
      <c r="H92" s="258" t="str">
        <f ca="1">INDIRECT("'RUNSTATS_HWYASSN'!G208")</f>
        <v>Expway</v>
      </c>
      <c r="I92" s="476">
        <f ca="1">INDIRECT("'RUNSTATS_HWYASSN'!R208")</f>
        <v>0</v>
      </c>
      <c r="J92" s="398">
        <f ca="1">INDIRECT("'RUNSTATS_HWYASSN'!S208")</f>
        <v>0</v>
      </c>
      <c r="K92" s="398">
        <f ca="1">INDIRECT("'RUNSTATS_HWYASSN'!T208")</f>
        <v>0</v>
      </c>
      <c r="L92" s="398">
        <f ca="1">INDIRECT("'RUNSTATS_HWYASSN'!U208")</f>
        <v>0</v>
      </c>
      <c r="M92" s="475" t="str">
        <f t="shared" ca="1" si="136"/>
        <v>N/A</v>
      </c>
      <c r="N92" s="258" t="str">
        <f ca="1">INDIRECT("'RUNSTATS_HWYASSN'!G214")</f>
        <v>Expway</v>
      </c>
      <c r="O92" s="476">
        <f ca="1">INDIRECT("'RUNSTATS_HWYASSN'!R214")</f>
        <v>0</v>
      </c>
      <c r="P92" s="398">
        <f ca="1">INDIRECT("'RUNSTATS_HWYASSN'!S214")</f>
        <v>0</v>
      </c>
      <c r="Q92" s="398">
        <f ca="1">INDIRECT("'RUNSTATS_HWYASSN'!T214")</f>
        <v>0</v>
      </c>
      <c r="R92" s="398">
        <f ca="1">INDIRECT("'RUNSTATS_HWYASSN'!U214")</f>
        <v>0</v>
      </c>
      <c r="S92" s="475" t="str">
        <f t="shared" ca="1" si="137"/>
        <v>N/A</v>
      </c>
      <c r="T92" s="258" t="str">
        <f ca="1">INDIRECT("'RUNSTATS_HWYASSN'!G220")</f>
        <v>Expway</v>
      </c>
      <c r="U92" s="476">
        <f ca="1">INDIRECT("'RUNSTATS_HWYASSN'!R220")</f>
        <v>0</v>
      </c>
      <c r="V92" s="398">
        <f ca="1">INDIRECT("'RUNSTATS_HWYASSN'!S220")</f>
        <v>0</v>
      </c>
      <c r="W92" s="398">
        <f ca="1">INDIRECT("'RUNSTATS_HWYASSN'!T220")</f>
        <v>0</v>
      </c>
      <c r="X92" s="398">
        <f ca="1">INDIRECT("'RUNSTATS_HWYASSN'!U220")</f>
        <v>0</v>
      </c>
      <c r="Y92" s="475" t="str">
        <f t="shared" ca="1" si="138"/>
        <v>N/A</v>
      </c>
      <c r="Z92" s="258" t="str">
        <f ca="1">T92</f>
        <v>Expway</v>
      </c>
      <c r="AA92" s="476">
        <f t="shared" ca="1" si="139"/>
        <v>0</v>
      </c>
      <c r="AB92" s="398">
        <f t="shared" ca="1" si="139"/>
        <v>0</v>
      </c>
      <c r="AC92" s="398">
        <f t="shared" ca="1" si="139"/>
        <v>0</v>
      </c>
      <c r="AD92" s="398">
        <f t="shared" ca="1" si="139"/>
        <v>0</v>
      </c>
      <c r="AE92" s="475" t="str">
        <f t="shared" ca="1" si="140"/>
        <v>N/A</v>
      </c>
    </row>
    <row r="93" spans="1:32" x14ac:dyDescent="0.2">
      <c r="A93" s="307" t="str">
        <f t="shared" ref="A93:A95" ca="1" si="141">H93</f>
        <v>Tfare</v>
      </c>
      <c r="B93" s="477">
        <f t="shared" ca="1" si="131"/>
        <v>7394.6564885496182</v>
      </c>
      <c r="C93" s="397">
        <f t="shared" ca="1" si="132"/>
        <v>6071.156296595419</v>
      </c>
      <c r="D93" s="397">
        <f t="shared" ca="1" si="133"/>
        <v>131</v>
      </c>
      <c r="E93" s="478">
        <f t="shared" ca="1" si="134"/>
        <v>0.8210193814947867</v>
      </c>
      <c r="F93" s="479">
        <f t="shared" ca="1" si="135"/>
        <v>51.806139408271378</v>
      </c>
      <c r="H93" s="257" t="str">
        <f ca="1">INDIRECT("'RUNSTATS_HWYASSN'!G209")</f>
        <v>Tfare</v>
      </c>
      <c r="I93" s="480">
        <f ca="1">INDIRECT("'RUNSTATS_HWYASSN'!R209")</f>
        <v>325800</v>
      </c>
      <c r="J93" s="397">
        <f ca="1">INDIRECT("'RUNSTATS_HWYASSN'!S209")</f>
        <v>249170.68478899999</v>
      </c>
      <c r="K93" s="397">
        <f ca="1">INDIRECT("'RUNSTATS_HWYASSN'!T209")</f>
        <v>28</v>
      </c>
      <c r="L93" s="397">
        <f ca="1">INDIRECT("'RUNSTATS_HWYASSN'!U209")</f>
        <v>686265997.48148704</v>
      </c>
      <c r="M93" s="479">
        <f t="shared" ca="1" si="136"/>
        <v>43.328266108551148</v>
      </c>
      <c r="N93" s="257" t="str">
        <f ca="1">INDIRECT("'RUNSTATS_HWYASSN'!G215")</f>
        <v>Tfare</v>
      </c>
      <c r="O93" s="480">
        <f ca="1">INDIRECT("'RUNSTATS_HWYASSN'!R215")</f>
        <v>8400</v>
      </c>
      <c r="P93" s="397">
        <f ca="1">INDIRECT("'RUNSTATS_HWYASSN'!S215")</f>
        <v>6272.8492340000003</v>
      </c>
      <c r="Q93" s="397">
        <f ca="1">INDIRECT("'RUNSTATS_HWYASSN'!T215")</f>
        <v>2</v>
      </c>
      <c r="R93" s="397">
        <f ca="1">INDIRECT("'RUNSTATS_HWYASSN'!U215")</f>
        <v>2263994.3724540002</v>
      </c>
      <c r="S93" s="479">
        <f t="shared" ca="1" si="137"/>
        <v>35.825179996746982</v>
      </c>
      <c r="T93" s="257" t="str">
        <f ca="1">INDIRECT("'RUNSTATS_HWYASSN'!G221")</f>
        <v>Tfare</v>
      </c>
      <c r="U93" s="480">
        <f ca="1">INDIRECT("'RUNSTATS_HWYASSN'!R221")</f>
        <v>634500</v>
      </c>
      <c r="V93" s="397">
        <f ca="1">INDIRECT("'RUNSTATS_HWYASSN'!S221")</f>
        <v>539877.94083099999</v>
      </c>
      <c r="W93" s="397">
        <f ca="1">INDIRECT("'RUNSTATS_HWYASSN'!T221")</f>
        <v>101</v>
      </c>
      <c r="X93" s="397">
        <f ca="1">INDIRECT("'RUNSTATS_HWYASSN'!U221")</f>
        <v>1219309438.0209501</v>
      </c>
      <c r="Y93" s="479">
        <f t="shared" ca="1" si="138"/>
        <v>55.583605585801578</v>
      </c>
      <c r="Z93" s="257" t="str">
        <f ca="1">T93</f>
        <v>Tfare</v>
      </c>
      <c r="AA93" s="480">
        <f t="shared" ca="1" si="139"/>
        <v>968700</v>
      </c>
      <c r="AB93" s="397">
        <f t="shared" ca="1" si="139"/>
        <v>795321.47485399991</v>
      </c>
      <c r="AC93" s="397">
        <f t="shared" ca="1" si="139"/>
        <v>131</v>
      </c>
      <c r="AD93" s="397">
        <f t="shared" ca="1" si="139"/>
        <v>1907839429.8748913</v>
      </c>
      <c r="AE93" s="479">
        <f t="shared" ca="1" si="140"/>
        <v>51.806139408271378</v>
      </c>
    </row>
    <row r="94" spans="1:32" x14ac:dyDescent="0.2">
      <c r="A94" s="308" t="str">
        <f t="shared" ca="1" si="141"/>
        <v>Other</v>
      </c>
      <c r="B94" s="473">
        <f t="shared" ca="1" si="131"/>
        <v>1590.909090909091</v>
      </c>
      <c r="C94" s="398">
        <f t="shared" ca="1" si="132"/>
        <v>2225.1248660363635</v>
      </c>
      <c r="D94" s="398">
        <f t="shared" ca="1" si="133"/>
        <v>55</v>
      </c>
      <c r="E94" s="474">
        <f t="shared" ca="1" si="134"/>
        <v>1.3986499157942855</v>
      </c>
      <c r="F94" s="475">
        <f t="shared" ca="1" si="135"/>
        <v>95.459060322682049</v>
      </c>
      <c r="H94" s="258" t="str">
        <f ca="1">INDIRECT("'RUNSTATS_HWYASSN'!G210")</f>
        <v>Other</v>
      </c>
      <c r="I94" s="476">
        <f ca="1">INDIRECT("'RUNSTATS_HWYASSN'!R210")</f>
        <v>11700</v>
      </c>
      <c r="J94" s="398">
        <f ca="1">INDIRECT("'RUNSTATS_HWYASSN'!S210")</f>
        <v>10449.631907999999</v>
      </c>
      <c r="K94" s="398">
        <f ca="1">INDIRECT("'RUNSTATS_HWYASSN'!T210")</f>
        <v>7</v>
      </c>
      <c r="L94" s="398">
        <f ca="1">INDIRECT("'RUNSTATS_HWYASSN'!U210")</f>
        <v>2758469.1907700002</v>
      </c>
      <c r="M94" s="475">
        <f t="shared" ca="1" si="136"/>
        <v>40.566787949702054</v>
      </c>
      <c r="N94" s="258" t="str">
        <f ca="1">INDIRECT("'RUNSTATS_HWYASSN'!G216")</f>
        <v>Other</v>
      </c>
      <c r="O94" s="476">
        <f ca="1">INDIRECT("'RUNSTATS_HWYASSN'!R216")</f>
        <v>0</v>
      </c>
      <c r="P94" s="398">
        <f ca="1">INDIRECT("'RUNSTATS_HWYASSN'!S216")</f>
        <v>0</v>
      </c>
      <c r="Q94" s="398">
        <f ca="1">INDIRECT("'RUNSTATS_HWYASSN'!T216")</f>
        <v>0</v>
      </c>
      <c r="R94" s="398">
        <f ca="1">INDIRECT("'RUNSTATS_HWYASSN'!U216")</f>
        <v>0</v>
      </c>
      <c r="S94" s="475" t="str">
        <f t="shared" ca="1" si="137"/>
        <v>N/A</v>
      </c>
      <c r="T94" s="258" t="str">
        <f ca="1">INDIRECT("'RUNSTATS_HWYASSN'!G222")</f>
        <v>Other</v>
      </c>
      <c r="U94" s="476">
        <f ca="1">INDIRECT("'RUNSTATS_HWYASSN'!R222")</f>
        <v>75800</v>
      </c>
      <c r="V94" s="398">
        <f ca="1">INDIRECT("'RUNSTATS_HWYASSN'!S222")</f>
        <v>111932.235724</v>
      </c>
      <c r="W94" s="398">
        <f ca="1">INDIRECT("'RUNSTATS_HWYASSN'!T222")</f>
        <v>48</v>
      </c>
      <c r="X94" s="398">
        <f ca="1">INDIRECT("'RUNSTATS_HWYASSN'!U222")</f>
        <v>121784379.957403</v>
      </c>
      <c r="Y94" s="475">
        <f t="shared" ca="1" si="138"/>
        <v>101.93396026666589</v>
      </c>
      <c r="Z94" s="258" t="str">
        <f ca="1">T94</f>
        <v>Other</v>
      </c>
      <c r="AA94" s="476">
        <f t="shared" ca="1" si="139"/>
        <v>87500</v>
      </c>
      <c r="AB94" s="398">
        <f t="shared" ca="1" si="139"/>
        <v>122381.86763199999</v>
      </c>
      <c r="AC94" s="398">
        <f t="shared" ca="1" si="139"/>
        <v>55</v>
      </c>
      <c r="AD94" s="398">
        <f t="shared" ca="1" si="139"/>
        <v>124542849.148173</v>
      </c>
      <c r="AE94" s="475">
        <f t="shared" ca="1" si="140"/>
        <v>95.459060322682049</v>
      </c>
    </row>
    <row r="95" spans="1:32" ht="13.5" thickBot="1" x14ac:dyDescent="0.25">
      <c r="A95" s="307" t="str">
        <f t="shared" ca="1" si="141"/>
        <v>HighOcc</v>
      </c>
      <c r="B95" s="477" t="str">
        <f t="shared" ca="1" si="131"/>
        <v>N/A</v>
      </c>
      <c r="C95" s="397" t="str">
        <f t="shared" ca="1" si="132"/>
        <v>N/A</v>
      </c>
      <c r="D95" s="397">
        <f t="shared" ca="1" si="133"/>
        <v>0</v>
      </c>
      <c r="E95" s="478" t="str">
        <f t="shared" ca="1" si="134"/>
        <v>N/A</v>
      </c>
      <c r="F95" s="479" t="str">
        <f t="shared" ca="1" si="135"/>
        <v>N/A</v>
      </c>
      <c r="H95" s="257" t="str">
        <f ca="1">INDIRECT("'RUNSTATS_HWYASSN'!G211")</f>
        <v>HighOcc</v>
      </c>
      <c r="I95" s="480">
        <f ca="1">INDIRECT("'RUNSTATS_HWYASSN'!R211")</f>
        <v>0</v>
      </c>
      <c r="J95" s="397">
        <f ca="1">INDIRECT("'RUNSTATS_HWYASSN'!S211")</f>
        <v>0</v>
      </c>
      <c r="K95" s="397">
        <f ca="1">INDIRECT("'RUNSTATS_HWYASSN'!T211")</f>
        <v>0</v>
      </c>
      <c r="L95" s="397">
        <f ca="1">INDIRECT("'RUNSTATS_HWYASSN'!U211")</f>
        <v>0</v>
      </c>
      <c r="M95" s="479" t="str">
        <f t="shared" ca="1" si="136"/>
        <v>N/A</v>
      </c>
      <c r="N95" s="257" t="str">
        <f ca="1">INDIRECT("'RUNSTATS_HWYASSN'!G217")</f>
        <v>HighOcc</v>
      </c>
      <c r="O95" s="480">
        <f ca="1">INDIRECT("'RUNSTATS_HWYASSN'!R217")</f>
        <v>0</v>
      </c>
      <c r="P95" s="397">
        <f ca="1">INDIRECT("'RUNSTATS_HWYASSN'!S217")</f>
        <v>0</v>
      </c>
      <c r="Q95" s="397">
        <f ca="1">INDIRECT("'RUNSTATS_HWYASSN'!T217")</f>
        <v>0</v>
      </c>
      <c r="R95" s="397">
        <f ca="1">INDIRECT("'RUNSTATS_HWYASSN'!U217")</f>
        <v>0</v>
      </c>
      <c r="S95" s="479" t="str">
        <f t="shared" ca="1" si="137"/>
        <v>N/A</v>
      </c>
      <c r="T95" s="257" t="str">
        <f ca="1">INDIRECT("'RUNSTATS_HWYASSN'!G223")</f>
        <v>HighOcc</v>
      </c>
      <c r="U95" s="480">
        <f ca="1">INDIRECT("'RUNSTATS_HWYASSN'!R223")</f>
        <v>0</v>
      </c>
      <c r="V95" s="397">
        <f ca="1">INDIRECT("'RUNSTATS_HWYASSN'!S223")</f>
        <v>0</v>
      </c>
      <c r="W95" s="397">
        <f ca="1">INDIRECT("'RUNSTATS_HWYASSN'!T223")</f>
        <v>0</v>
      </c>
      <c r="X95" s="397">
        <f ca="1">INDIRECT("'RUNSTATS_HWYASSN'!U223")</f>
        <v>0</v>
      </c>
      <c r="Y95" s="479" t="str">
        <f t="shared" ca="1" si="138"/>
        <v>N/A</v>
      </c>
      <c r="Z95" s="257" t="str">
        <f ca="1">T95</f>
        <v>HighOcc</v>
      </c>
      <c r="AA95" s="480">
        <f t="shared" ca="1" si="139"/>
        <v>0</v>
      </c>
      <c r="AB95" s="397">
        <f t="shared" ca="1" si="139"/>
        <v>0</v>
      </c>
      <c r="AC95" s="397">
        <f t="shared" ca="1" si="139"/>
        <v>0</v>
      </c>
      <c r="AD95" s="397">
        <f t="shared" ca="1" si="139"/>
        <v>0</v>
      </c>
      <c r="AE95" s="479" t="str">
        <f t="shared" ca="1" si="140"/>
        <v>N/A</v>
      </c>
    </row>
    <row r="96" spans="1:32" ht="13.5" thickBot="1" x14ac:dyDescent="0.25">
      <c r="A96" s="309" t="s">
        <v>200</v>
      </c>
      <c r="B96" s="298">
        <f t="shared" ca="1" si="131"/>
        <v>5678.4946236559135</v>
      </c>
      <c r="C96" s="298">
        <f t="shared" ca="1" si="132"/>
        <v>4933.8889380967739</v>
      </c>
      <c r="D96" s="298">
        <f t="shared" ca="1" si="133"/>
        <v>186</v>
      </c>
      <c r="E96" s="303">
        <f t="shared" ca="1" si="134"/>
        <v>0.86887269691914415</v>
      </c>
      <c r="F96" s="299">
        <f t="shared" ca="1" si="135"/>
        <v>58.369183286601213</v>
      </c>
      <c r="H96" s="297" t="str">
        <f ca="1">INDIRECT("'RUNSTATS_HWYASSN'!F208")</f>
        <v>Comm</v>
      </c>
      <c r="I96" s="298">
        <f ca="1">SUM(I91:I95)</f>
        <v>337500</v>
      </c>
      <c r="J96" s="298">
        <f t="shared" ref="J96:L96" ca="1" si="142">SUM(J91:J95)</f>
        <v>259620.316697</v>
      </c>
      <c r="K96" s="298">
        <f t="shared" ca="1" si="142"/>
        <v>35</v>
      </c>
      <c r="L96" s="298">
        <f t="shared" ca="1" si="142"/>
        <v>689024466.67225707</v>
      </c>
      <c r="M96" s="299">
        <f t="shared" ca="1" si="136"/>
        <v>46.684437510640095</v>
      </c>
      <c r="N96" s="297" t="str">
        <f ca="1">INDIRECT("'RUNSTATS_HWYASSN'!F214")</f>
        <v>Resid</v>
      </c>
      <c r="O96" s="298">
        <f ca="1">SUM(O91:O95)</f>
        <v>8400</v>
      </c>
      <c r="P96" s="298">
        <f t="shared" ref="P96:R96" ca="1" si="143">SUM(P91:P95)</f>
        <v>6272.8492340000003</v>
      </c>
      <c r="Q96" s="298">
        <f t="shared" ca="1" si="143"/>
        <v>2</v>
      </c>
      <c r="R96" s="298">
        <f t="shared" ca="1" si="143"/>
        <v>2263994.3724540002</v>
      </c>
      <c r="S96" s="299">
        <f t="shared" ca="1" si="137"/>
        <v>35.825179996746982</v>
      </c>
      <c r="T96" s="297" t="str">
        <f ca="1">INDIRECT("'RUNSTATS_HWYASSN'!F220")</f>
        <v>Rural</v>
      </c>
      <c r="U96" s="298">
        <f ca="1">SUM(U91:U95)</f>
        <v>710300</v>
      </c>
      <c r="V96" s="298">
        <f t="shared" ref="V96:X96" ca="1" si="144">SUM(V91:V95)</f>
        <v>651810.17655500001</v>
      </c>
      <c r="W96" s="298">
        <f t="shared" ca="1" si="144"/>
        <v>149</v>
      </c>
      <c r="X96" s="298">
        <f t="shared" ca="1" si="144"/>
        <v>1341093817.978353</v>
      </c>
      <c r="Y96" s="299">
        <f t="shared" ca="1" si="138"/>
        <v>63.145611939282318</v>
      </c>
      <c r="Z96" s="297" t="s">
        <v>42</v>
      </c>
      <c r="AA96" s="298">
        <f ca="1">SUM(AA91:AA95)</f>
        <v>1056200</v>
      </c>
      <c r="AB96" s="298">
        <f t="shared" ref="AB96:AD96" ca="1" si="145">SUM(AB91:AB95)</f>
        <v>917703.34248599992</v>
      </c>
      <c r="AC96" s="298">
        <f t="shared" ca="1" si="145"/>
        <v>186</v>
      </c>
      <c r="AD96" s="298">
        <f t="shared" ca="1" si="145"/>
        <v>2032382279.0230644</v>
      </c>
      <c r="AE96" s="299">
        <f t="shared" ca="1" si="140"/>
        <v>58.369183286601213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str">
        <f ca="1">INDIRECT("'RUNSTATS_HWYASSN'!E226")</f>
        <v>Union</v>
      </c>
      <c r="E99" s="143"/>
      <c r="H99" s="133" t="str">
        <f ca="1">A99</f>
        <v>Union</v>
      </c>
      <c r="N99" s="133" t="str">
        <f ca="1">A99</f>
        <v>Union</v>
      </c>
      <c r="T99" s="133" t="str">
        <f ca="1">A99</f>
        <v>Union</v>
      </c>
      <c r="Z99" s="133" t="str">
        <f ca="1">A99</f>
        <v>Union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7" t="str">
        <f ca="1">H101</f>
        <v>Freeway</v>
      </c>
      <c r="B101" s="468" t="str">
        <f t="shared" ref="B101:B106" ca="1" si="147">IF(D101&gt;0,AA101/D101,"N/A")</f>
        <v>N/A</v>
      </c>
      <c r="C101" s="469" t="str">
        <f t="shared" ref="C101:C106" ca="1" si="148">IF(D101&gt;0,AB101/D101,"N/A")</f>
        <v>N/A</v>
      </c>
      <c r="D101" s="469">
        <f t="shared" ref="D101:D106" ca="1" si="149">AC101</f>
        <v>0</v>
      </c>
      <c r="E101" s="470" t="str">
        <f t="shared" ref="E101:E106" ca="1" si="150">IF(D101&gt;0,C101/B101,"N/A")</f>
        <v>N/A</v>
      </c>
      <c r="F101" s="471" t="str">
        <f t="shared" ref="F101:F106" ca="1" si="151">AE101</f>
        <v>N/A</v>
      </c>
      <c r="H101" s="472" t="str">
        <f ca="1">INDIRECT("'RUNSTATS_HWYASSN'!G225")</f>
        <v>Freeway</v>
      </c>
      <c r="I101" s="468">
        <f ca="1">INDIRECT("'RUNSTATS_HWYASSN'!R225")</f>
        <v>0</v>
      </c>
      <c r="J101" s="469">
        <f ca="1">INDIRECT("'RUNSTATS_HWYASSN'!S225")</f>
        <v>0</v>
      </c>
      <c r="K101" s="469">
        <f ca="1">INDIRECT("'RUNSTATS_HWYASSN'!T225")</f>
        <v>0</v>
      </c>
      <c r="L101" s="469">
        <f ca="1">INDIRECT("'RUNSTATS_HWYASSN'!U225")</f>
        <v>0</v>
      </c>
      <c r="M101" s="471" t="str">
        <f t="shared" ref="M101:M106" ca="1" si="152">IF(K101&gt;1,(((L101/(K101-1))^0.5)*100)/(I101/K101),"N/A")</f>
        <v>N/A</v>
      </c>
      <c r="N101" s="467" t="str">
        <f ca="1">INDIRECT("'RUNSTATS_HWYASSN'!G231")</f>
        <v>Freeway</v>
      </c>
      <c r="O101" s="468">
        <f ca="1">INDIRECT("'RUNSTATS_HWYASSN'!R231")</f>
        <v>0</v>
      </c>
      <c r="P101" s="469">
        <f ca="1">INDIRECT("'RUNSTATS_HWYASSN'!S231")</f>
        <v>0</v>
      </c>
      <c r="Q101" s="469">
        <f ca="1">INDIRECT("'RUNSTATS_HWYASSN'!T231")</f>
        <v>0</v>
      </c>
      <c r="R101" s="469">
        <f ca="1">INDIRECT("'RUNSTATS_HWYASSN'!U231")</f>
        <v>0</v>
      </c>
      <c r="S101" s="471" t="str">
        <f t="shared" ref="S101:S106" ca="1" si="153">IF(Q101&gt;1,(((R101/(Q101-1))^0.5)*100)/(O101/Q101),"N/A")</f>
        <v>N/A</v>
      </c>
      <c r="T101" s="467" t="str">
        <f ca="1">INDIRECT("'RUNSTATS_HWYASSN'!G237")</f>
        <v>Freeway</v>
      </c>
      <c r="U101" s="468">
        <f ca="1">INDIRECT("'RUNSTATS_HWYASSN'!R237")</f>
        <v>0</v>
      </c>
      <c r="V101" s="469">
        <f ca="1">INDIRECT("'RUNSTATS_HWYASSN'!S237")</f>
        <v>0</v>
      </c>
      <c r="W101" s="469">
        <f ca="1">INDIRECT("'RUNSTATS_HWYASSN'!T237")</f>
        <v>0</v>
      </c>
      <c r="X101" s="469">
        <f ca="1">INDIRECT("'RUNSTATS_HWYASSN'!U237")</f>
        <v>0</v>
      </c>
      <c r="Y101" s="471" t="str">
        <f t="shared" ref="Y101:Y106" ca="1" si="154">IF(W101&gt;1,(((X101/(W101-1))^0.5)*100)/(U101/W101),"N/A")</f>
        <v>N/A</v>
      </c>
      <c r="Z101" s="467" t="str">
        <f ca="1">T101</f>
        <v>Freeway</v>
      </c>
      <c r="AA101" s="468">
        <f t="shared" ref="AA101:AD105" ca="1" si="155">I101+O101+U101</f>
        <v>0</v>
      </c>
      <c r="AB101" s="469">
        <f t="shared" ca="1" si="155"/>
        <v>0</v>
      </c>
      <c r="AC101" s="469">
        <f t="shared" ca="1" si="155"/>
        <v>0</v>
      </c>
      <c r="AD101" s="469">
        <f t="shared" ca="1" si="155"/>
        <v>0</v>
      </c>
      <c r="AE101" s="471" t="str">
        <f t="shared" ref="AE101:AE106" ca="1" si="156">IF(AC101&gt;1,(((AD101/(AC101-1))^0.5)*100)/(AA101/AC101),"N/A")</f>
        <v>N/A</v>
      </c>
    </row>
    <row r="102" spans="1:32" x14ac:dyDescent="0.2">
      <c r="A102" s="308" t="str">
        <f ca="1">H102</f>
        <v>Expway</v>
      </c>
      <c r="B102" s="473" t="str">
        <f t="shared" ca="1" si="147"/>
        <v>N/A</v>
      </c>
      <c r="C102" s="398" t="str">
        <f t="shared" ca="1" si="148"/>
        <v>N/A</v>
      </c>
      <c r="D102" s="398">
        <f t="shared" ca="1" si="149"/>
        <v>0</v>
      </c>
      <c r="E102" s="474" t="str">
        <f t="shared" ca="1" si="150"/>
        <v>N/A</v>
      </c>
      <c r="F102" s="475" t="str">
        <f t="shared" ca="1" si="151"/>
        <v>N/A</v>
      </c>
      <c r="H102" s="258" t="str">
        <f ca="1">INDIRECT("'RUNSTATS_HWYASSN'!G226")</f>
        <v>Expway</v>
      </c>
      <c r="I102" s="476">
        <f ca="1">INDIRECT("'RUNSTATS_HWYASSN'!R226")</f>
        <v>0</v>
      </c>
      <c r="J102" s="398">
        <f ca="1">INDIRECT("'RUNSTATS_HWYASSN'!S226")</f>
        <v>0</v>
      </c>
      <c r="K102" s="398">
        <f ca="1">INDIRECT("'RUNSTATS_HWYASSN'!T226")</f>
        <v>0</v>
      </c>
      <c r="L102" s="398">
        <f ca="1">INDIRECT("'RUNSTATS_HWYASSN'!U226")</f>
        <v>0</v>
      </c>
      <c r="M102" s="475" t="str">
        <f t="shared" ca="1" si="152"/>
        <v>N/A</v>
      </c>
      <c r="N102" s="258" t="str">
        <f ca="1">INDIRECT("'RUNSTATS_HWYASSN'!G232")</f>
        <v>Expway</v>
      </c>
      <c r="O102" s="476">
        <f ca="1">INDIRECT("'RUNSTATS_HWYASSN'!R232")</f>
        <v>0</v>
      </c>
      <c r="P102" s="398">
        <f ca="1">INDIRECT("'RUNSTATS_HWYASSN'!S232")</f>
        <v>0</v>
      </c>
      <c r="Q102" s="398">
        <f ca="1">INDIRECT("'RUNSTATS_HWYASSN'!T232")</f>
        <v>0</v>
      </c>
      <c r="R102" s="398">
        <f ca="1">INDIRECT("'RUNSTATS_HWYASSN'!U232")</f>
        <v>0</v>
      </c>
      <c r="S102" s="475" t="str">
        <f t="shared" ca="1" si="153"/>
        <v>N/A</v>
      </c>
      <c r="T102" s="258" t="str">
        <f ca="1">INDIRECT("'RUNSTATS_HWYASSN'!G238")</f>
        <v>Expway</v>
      </c>
      <c r="U102" s="476">
        <f ca="1">INDIRECT("'RUNSTATS_HWYASSN'!R238")</f>
        <v>0</v>
      </c>
      <c r="V102" s="398">
        <f ca="1">INDIRECT("'RUNSTATS_HWYASSN'!S238")</f>
        <v>0</v>
      </c>
      <c r="W102" s="398">
        <f ca="1">INDIRECT("'RUNSTATS_HWYASSN'!T238")</f>
        <v>0</v>
      </c>
      <c r="X102" s="398">
        <f ca="1">INDIRECT("'RUNSTATS_HWYASSN'!U238")</f>
        <v>0</v>
      </c>
      <c r="Y102" s="475" t="str">
        <f t="shared" ca="1" si="154"/>
        <v>N/A</v>
      </c>
      <c r="Z102" s="258" t="str">
        <f ca="1">T102</f>
        <v>Expway</v>
      </c>
      <c r="AA102" s="476">
        <f t="shared" ca="1" si="155"/>
        <v>0</v>
      </c>
      <c r="AB102" s="398">
        <f t="shared" ca="1" si="155"/>
        <v>0</v>
      </c>
      <c r="AC102" s="398">
        <f t="shared" ca="1" si="155"/>
        <v>0</v>
      </c>
      <c r="AD102" s="398">
        <f t="shared" ca="1" si="155"/>
        <v>0</v>
      </c>
      <c r="AE102" s="475" t="str">
        <f t="shared" ca="1" si="156"/>
        <v>N/A</v>
      </c>
    </row>
    <row r="103" spans="1:32" x14ac:dyDescent="0.2">
      <c r="A103" s="307" t="str">
        <f t="shared" ref="A103:A105" ca="1" si="157">H103</f>
        <v>Tfare</v>
      </c>
      <c r="B103" s="477">
        <f t="shared" ca="1" si="147"/>
        <v>9735.8108108108099</v>
      </c>
      <c r="C103" s="397">
        <f t="shared" ca="1" si="148"/>
        <v>8867.2102317398658</v>
      </c>
      <c r="D103" s="397">
        <f t="shared" ca="1" si="149"/>
        <v>296</v>
      </c>
      <c r="E103" s="478">
        <f t="shared" ca="1" si="150"/>
        <v>0.91078292337948519</v>
      </c>
      <c r="F103" s="479">
        <f t="shared" ca="1" si="151"/>
        <v>59.387791232318335</v>
      </c>
      <c r="H103" s="257" t="str">
        <f ca="1">INDIRECT("'RUNSTATS_HWYASSN'!G227")</f>
        <v>Tfare</v>
      </c>
      <c r="I103" s="480">
        <f ca="1">INDIRECT("'RUNSTATS_HWYASSN'!R227")</f>
        <v>1499800</v>
      </c>
      <c r="J103" s="397">
        <f ca="1">INDIRECT("'RUNSTATS_HWYASSN'!S227")</f>
        <v>1420955.185388</v>
      </c>
      <c r="K103" s="397">
        <f ca="1">INDIRECT("'RUNSTATS_HWYASSN'!T227")</f>
        <v>115</v>
      </c>
      <c r="L103" s="397">
        <f ca="1">INDIRECT("'RUNSTATS_HWYASSN'!U227")</f>
        <v>5365441862.1672297</v>
      </c>
      <c r="M103" s="479">
        <f t="shared" ca="1" si="152"/>
        <v>52.603520712162258</v>
      </c>
      <c r="N103" s="257" t="str">
        <f ca="1">INDIRECT("'RUNSTATS_HWYASSN'!G233")</f>
        <v>Tfare</v>
      </c>
      <c r="O103" s="480">
        <f ca="1">INDIRECT("'RUNSTATS_HWYASSN'!R233")</f>
        <v>529100</v>
      </c>
      <c r="P103" s="397">
        <f ca="1">INDIRECT("'RUNSTATS_HWYASSN'!S233")</f>
        <v>387068.112051</v>
      </c>
      <c r="Q103" s="397">
        <f ca="1">INDIRECT("'RUNSTATS_HWYASSN'!T233")</f>
        <v>30</v>
      </c>
      <c r="R103" s="397">
        <f ca="1">INDIRECT("'RUNSTATS_HWYASSN'!U233")</f>
        <v>2742095671.06709</v>
      </c>
      <c r="S103" s="479">
        <f t="shared" ca="1" si="153"/>
        <v>55.134799021330366</v>
      </c>
      <c r="T103" s="257" t="str">
        <f ca="1">INDIRECT("'RUNSTATS_HWYASSN'!G239")</f>
        <v>Tfare</v>
      </c>
      <c r="U103" s="480">
        <f ca="1">INDIRECT("'RUNSTATS_HWYASSN'!R239")</f>
        <v>852900</v>
      </c>
      <c r="V103" s="397">
        <f ca="1">INDIRECT("'RUNSTATS_HWYASSN'!S239")</f>
        <v>816670.93115600001</v>
      </c>
      <c r="W103" s="397">
        <f ca="1">INDIRECT("'RUNSTATS_HWYASSN'!T239")</f>
        <v>151</v>
      </c>
      <c r="X103" s="397">
        <f ca="1">INDIRECT("'RUNSTATS_HWYASSN'!U239")</f>
        <v>1754362916.2662599</v>
      </c>
      <c r="Y103" s="479">
        <f t="shared" ca="1" si="154"/>
        <v>60.547040878237503</v>
      </c>
      <c r="Z103" s="257" t="str">
        <f ca="1">T103</f>
        <v>Tfare</v>
      </c>
      <c r="AA103" s="480">
        <f ca="1">I103+O103+U103</f>
        <v>2881800</v>
      </c>
      <c r="AB103" s="397">
        <f t="shared" ca="1" si="155"/>
        <v>2624694.2285950002</v>
      </c>
      <c r="AC103" s="397">
        <f t="shared" ca="1" si="155"/>
        <v>296</v>
      </c>
      <c r="AD103" s="397">
        <f t="shared" ca="1" si="155"/>
        <v>9861900449.5005798</v>
      </c>
      <c r="AE103" s="479">
        <f t="shared" ca="1" si="156"/>
        <v>59.387791232318335</v>
      </c>
    </row>
    <row r="104" spans="1:32" x14ac:dyDescent="0.2">
      <c r="A104" s="308" t="str">
        <f t="shared" ca="1" si="157"/>
        <v>Other</v>
      </c>
      <c r="B104" s="473">
        <f t="shared" ca="1" si="147"/>
        <v>2638.9830508474574</v>
      </c>
      <c r="C104" s="398">
        <f t="shared" ca="1" si="148"/>
        <v>2617.6431966440678</v>
      </c>
      <c r="D104" s="398">
        <f t="shared" ca="1" si="149"/>
        <v>59</v>
      </c>
      <c r="E104" s="474">
        <f t="shared" ca="1" si="150"/>
        <v>0.99191360694926145</v>
      </c>
      <c r="F104" s="475">
        <f t="shared" ca="1" si="151"/>
        <v>71.488621584946131</v>
      </c>
      <c r="H104" s="258" t="str">
        <f ca="1">INDIRECT("'RUNSTATS_HWYASSN'!G228")</f>
        <v>Other</v>
      </c>
      <c r="I104" s="476">
        <f ca="1">INDIRECT("'RUNSTATS_HWYASSN'!R228")</f>
        <v>47700</v>
      </c>
      <c r="J104" s="398">
        <f ca="1">INDIRECT("'RUNSTATS_HWYASSN'!S228")</f>
        <v>38262.319201999999</v>
      </c>
      <c r="K104" s="398">
        <f ca="1">INDIRECT("'RUNSTATS_HWYASSN'!T228")</f>
        <v>9</v>
      </c>
      <c r="L104" s="398">
        <f ca="1">INDIRECT("'RUNSTATS_HWYASSN'!U228")</f>
        <v>24301962.024602</v>
      </c>
      <c r="M104" s="475">
        <f t="shared" ca="1" si="152"/>
        <v>32.885148385902887</v>
      </c>
      <c r="N104" s="258" t="str">
        <f ca="1">INDIRECT("'RUNSTATS_HWYASSN'!G234")</f>
        <v>Other</v>
      </c>
      <c r="O104" s="476">
        <f ca="1">INDIRECT("'RUNSTATS_HWYASSN'!R234")</f>
        <v>50500</v>
      </c>
      <c r="P104" s="398">
        <f ca="1">INDIRECT("'RUNSTATS_HWYASSN'!S234")</f>
        <v>41702.403108999999</v>
      </c>
      <c r="Q104" s="398">
        <f ca="1">INDIRECT("'RUNSTATS_HWYASSN'!T234")</f>
        <v>5</v>
      </c>
      <c r="R104" s="398">
        <f ca="1">INDIRECT("'RUNSTATS_HWYASSN'!U234")</f>
        <v>77258431.336436003</v>
      </c>
      <c r="S104" s="475">
        <f t="shared" ca="1" si="153"/>
        <v>43.51325517083388</v>
      </c>
      <c r="T104" s="258" t="str">
        <f ca="1">INDIRECT("'RUNSTATS_HWYASSN'!G240")</f>
        <v>Other</v>
      </c>
      <c r="U104" s="476">
        <f ca="1">INDIRECT("'RUNSTATS_HWYASSN'!R240")</f>
        <v>57500</v>
      </c>
      <c r="V104" s="398">
        <f ca="1">INDIRECT("'RUNSTATS_HWYASSN'!S240")</f>
        <v>74476.226290999999</v>
      </c>
      <c r="W104" s="398">
        <f ca="1">INDIRECT("'RUNSTATS_HWYASSN'!T240")</f>
        <v>45</v>
      </c>
      <c r="X104" s="398">
        <f ca="1">INDIRECT("'RUNSTATS_HWYASSN'!U240")</f>
        <v>104870666.305531</v>
      </c>
      <c r="Y104" s="475">
        <f t="shared" ca="1" si="154"/>
        <v>120.82181195295466</v>
      </c>
      <c r="Z104" s="258" t="str">
        <f ca="1">T104</f>
        <v>Other</v>
      </c>
      <c r="AA104" s="476">
        <f ca="1">I104+O104+U104</f>
        <v>155700</v>
      </c>
      <c r="AB104" s="398">
        <f t="shared" ca="1" si="155"/>
        <v>154440.94860199999</v>
      </c>
      <c r="AC104" s="398">
        <f t="shared" ca="1" si="155"/>
        <v>59</v>
      </c>
      <c r="AD104" s="398">
        <f t="shared" ca="1" si="155"/>
        <v>206431059.66656899</v>
      </c>
      <c r="AE104" s="475">
        <f t="shared" ca="1" si="156"/>
        <v>71.488621584946131</v>
      </c>
    </row>
    <row r="105" spans="1:32" ht="13.5" thickBot="1" x14ac:dyDescent="0.25">
      <c r="A105" s="307" t="str">
        <f t="shared" ca="1" si="157"/>
        <v>HighOcc</v>
      </c>
      <c r="B105" s="477" t="str">
        <f t="shared" ca="1" si="147"/>
        <v>N/A</v>
      </c>
      <c r="C105" s="397" t="str">
        <f t="shared" ca="1" si="148"/>
        <v>N/A</v>
      </c>
      <c r="D105" s="397">
        <f t="shared" ca="1" si="149"/>
        <v>0</v>
      </c>
      <c r="E105" s="478" t="str">
        <f t="shared" ca="1" si="150"/>
        <v>N/A</v>
      </c>
      <c r="F105" s="479" t="str">
        <f t="shared" ca="1" si="151"/>
        <v>N/A</v>
      </c>
      <c r="H105" s="257" t="str">
        <f ca="1">INDIRECT("'RUNSTATS_HWYASSN'!G229")</f>
        <v>HighOcc</v>
      </c>
      <c r="I105" s="480">
        <f ca="1">INDIRECT("'RUNSTATS_HWYASSN'!R229")</f>
        <v>0</v>
      </c>
      <c r="J105" s="397">
        <f ca="1">INDIRECT("'RUNSTATS_HWYASSN'!S229")</f>
        <v>0</v>
      </c>
      <c r="K105" s="397">
        <f ca="1">INDIRECT("'RUNSTATS_HWYASSN'!T229")</f>
        <v>0</v>
      </c>
      <c r="L105" s="397">
        <f ca="1">INDIRECT("'RUNSTATS_HWYASSN'!U229")</f>
        <v>0</v>
      </c>
      <c r="M105" s="479" t="str">
        <f t="shared" ca="1" si="152"/>
        <v>N/A</v>
      </c>
      <c r="N105" s="257" t="str">
        <f ca="1">INDIRECT("'RUNSTATS_HWYASSN'!G235")</f>
        <v>HighOcc</v>
      </c>
      <c r="O105" s="480">
        <f ca="1">INDIRECT("'RUNSTATS_HWYASSN'!R235")</f>
        <v>0</v>
      </c>
      <c r="P105" s="397">
        <f ca="1">INDIRECT("'RUNSTATS_HWYASSN'!S235")</f>
        <v>0</v>
      </c>
      <c r="Q105" s="397">
        <f ca="1">INDIRECT("'RUNSTATS_HWYASSN'!T235")</f>
        <v>0</v>
      </c>
      <c r="R105" s="397">
        <f ca="1">INDIRECT("'RUNSTATS_HWYASSN'!U235")</f>
        <v>0</v>
      </c>
      <c r="S105" s="479" t="str">
        <f t="shared" ca="1" si="153"/>
        <v>N/A</v>
      </c>
      <c r="T105" s="257" t="str">
        <f ca="1">INDIRECT("'RUNSTATS_HWYASSN'!G241")</f>
        <v>HighOcc</v>
      </c>
      <c r="U105" s="480">
        <f ca="1">INDIRECT("'RUNSTATS_HWYASSN'!R241")</f>
        <v>0</v>
      </c>
      <c r="V105" s="397">
        <f ca="1">INDIRECT("'RUNSTATS_HWYASSN'!S241")</f>
        <v>0</v>
      </c>
      <c r="W105" s="397">
        <f ca="1">INDIRECT("'RUNSTATS_HWYASSN'!T241")</f>
        <v>0</v>
      </c>
      <c r="X105" s="397">
        <f ca="1">INDIRECT("'RUNSTATS_HWYASSN'!U241")</f>
        <v>0</v>
      </c>
      <c r="Y105" s="479" t="str">
        <f t="shared" ca="1" si="154"/>
        <v>N/A</v>
      </c>
      <c r="Z105" s="257" t="str">
        <f ca="1">T105</f>
        <v>HighOcc</v>
      </c>
      <c r="AA105" s="480">
        <f ca="1">I105+O105+U105</f>
        <v>0</v>
      </c>
      <c r="AB105" s="397">
        <f t="shared" ca="1" si="155"/>
        <v>0</v>
      </c>
      <c r="AC105" s="397">
        <f t="shared" ca="1" si="155"/>
        <v>0</v>
      </c>
      <c r="AD105" s="397">
        <f t="shared" ca="1" si="155"/>
        <v>0</v>
      </c>
      <c r="AE105" s="479" t="str">
        <f t="shared" ca="1" si="156"/>
        <v>N/A</v>
      </c>
    </row>
    <row r="106" spans="1:32" ht="13.5" thickBot="1" x14ac:dyDescent="0.25">
      <c r="A106" s="309" t="s">
        <v>200</v>
      </c>
      <c r="B106" s="298">
        <f t="shared" ca="1" si="147"/>
        <v>8556.3380281690133</v>
      </c>
      <c r="C106" s="298">
        <f t="shared" ca="1" si="148"/>
        <v>7828.5497949211267</v>
      </c>
      <c r="D106" s="298">
        <f t="shared" ca="1" si="149"/>
        <v>355</v>
      </c>
      <c r="E106" s="303">
        <f t="shared" ca="1" si="150"/>
        <v>0.91494162212246921</v>
      </c>
      <c r="F106" s="299">
        <f t="shared" ca="1" si="151"/>
        <v>62.328860729590879</v>
      </c>
      <c r="H106" s="297" t="str">
        <f ca="1">INDIRECT("'RUNSTATS_HWYASSN'!F226")</f>
        <v>Comm</v>
      </c>
      <c r="I106" s="298">
        <f ca="1">SUM(I101:I105)</f>
        <v>1547500</v>
      </c>
      <c r="J106" s="298">
        <f t="shared" ref="J106:L106" ca="1" si="158">SUM(J101:J105)</f>
        <v>1459217.50459</v>
      </c>
      <c r="K106" s="298">
        <f t="shared" ca="1" si="158"/>
        <v>124</v>
      </c>
      <c r="L106" s="298">
        <f t="shared" ca="1" si="158"/>
        <v>5389743824.1918316</v>
      </c>
      <c r="M106" s="299">
        <f t="shared" ca="1" si="152"/>
        <v>53.04232271847998</v>
      </c>
      <c r="N106" s="297" t="str">
        <f ca="1">INDIRECT("'RUNSTATS_HWYASSN'!E232")</f>
        <v>Union</v>
      </c>
      <c r="O106" s="298">
        <f ca="1">SUM(O101:O105)</f>
        <v>579600</v>
      </c>
      <c r="P106" s="298">
        <f t="shared" ref="P106:R106" ca="1" si="159">SUM(P101:P105)</f>
        <v>428770.51516000001</v>
      </c>
      <c r="Q106" s="298">
        <f t="shared" ca="1" si="159"/>
        <v>35</v>
      </c>
      <c r="R106" s="298">
        <f t="shared" ca="1" si="159"/>
        <v>2819354102.4035258</v>
      </c>
      <c r="S106" s="299">
        <f t="shared" ca="1" si="153"/>
        <v>54.988898682404759</v>
      </c>
      <c r="T106" s="297" t="str">
        <f ca="1">INDIRECT("'RUNSTATS_HWYASSN'!F238")</f>
        <v>Rural</v>
      </c>
      <c r="U106" s="298">
        <f ca="1">SUM(U101:U105)</f>
        <v>910400</v>
      </c>
      <c r="V106" s="298">
        <f t="shared" ref="V106:X106" ca="1" si="160">SUM(V101:V105)</f>
        <v>891147.15744700003</v>
      </c>
      <c r="W106" s="298">
        <f t="shared" ca="1" si="160"/>
        <v>196</v>
      </c>
      <c r="X106" s="298">
        <f t="shared" ca="1" si="160"/>
        <v>1859233582.5717909</v>
      </c>
      <c r="Y106" s="299">
        <f t="shared" ca="1" si="154"/>
        <v>66.477318697769448</v>
      </c>
      <c r="Z106" s="297" t="s">
        <v>42</v>
      </c>
      <c r="AA106" s="298">
        <f ca="1">SUM(AA101:AA105)</f>
        <v>3037500</v>
      </c>
      <c r="AB106" s="298">
        <f t="shared" ref="AB106:AD106" ca="1" si="161">SUM(AB101:AB105)</f>
        <v>2779135.177197</v>
      </c>
      <c r="AC106" s="298">
        <f t="shared" ca="1" si="161"/>
        <v>355</v>
      </c>
      <c r="AD106" s="298">
        <f t="shared" ca="1" si="161"/>
        <v>10068331509.167149</v>
      </c>
      <c r="AE106" s="299">
        <f t="shared" ca="1" si="156"/>
        <v>62.328860729590879</v>
      </c>
    </row>
    <row r="109" spans="1:32" x14ac:dyDescent="0.2">
      <c r="A109" s="133" t="str">
        <f ca="1">INDIRECT("'RUNSTATS_HWYASSN'!E244")</f>
        <v>Lancaster</v>
      </c>
      <c r="H109" s="133" t="str">
        <f ca="1">A109</f>
        <v>Lancaster</v>
      </c>
      <c r="N109" s="133" t="str">
        <f ca="1">A109</f>
        <v>Lancaster</v>
      </c>
      <c r="T109" s="133" t="str">
        <f ca="1">A109</f>
        <v>Lancaster</v>
      </c>
      <c r="Z109" s="133" t="str">
        <f ca="1">A109</f>
        <v>Lancaster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7" t="str">
        <f ca="1">H111</f>
        <v>Freeway</v>
      </c>
      <c r="B111" s="468" t="str">
        <f t="shared" ref="B111:B116" ca="1" si="163">IF(D111&gt;0,AA111/D111,"N/A")</f>
        <v>N/A</v>
      </c>
      <c r="C111" s="469" t="str">
        <f t="shared" ref="C111:C116" ca="1" si="164">IF(D111&gt;0,AB111/D111,"N/A")</f>
        <v>N/A</v>
      </c>
      <c r="D111" s="469">
        <f t="shared" ref="D111:D116" ca="1" si="165">AC111</f>
        <v>0</v>
      </c>
      <c r="E111" s="470" t="str">
        <f t="shared" ref="E111:E116" ca="1" si="166">IF(D111&gt;0,C111/B111,"N/A")</f>
        <v>N/A</v>
      </c>
      <c r="F111" s="471" t="str">
        <f t="shared" ref="F111:F116" ca="1" si="167">AE111</f>
        <v>N/A</v>
      </c>
      <c r="H111" s="472" t="str">
        <f ca="1">INDIRECT("'RUNSTATS_HWYASSN'!G243")</f>
        <v>Freeway</v>
      </c>
      <c r="I111" s="468">
        <f ca="1">INDIRECT("'RUNSTATS_HWYASSN'!R243")</f>
        <v>0</v>
      </c>
      <c r="J111" s="469">
        <f ca="1">INDIRECT("'RUNSTATS_HWYASSN'!S243")</f>
        <v>0</v>
      </c>
      <c r="K111" s="469">
        <f ca="1">INDIRECT("'RUNSTATS_HWYASSN'!T243")</f>
        <v>0</v>
      </c>
      <c r="L111" s="469">
        <f ca="1">INDIRECT("'RUNSTATS_HWYASSN'!U243")</f>
        <v>0</v>
      </c>
      <c r="M111" s="471" t="str">
        <f t="shared" ref="M111:M116" ca="1" si="168">IF(K111&gt;1,(((L111/(K111-1))^0.5)*100)/(I111/K111),"N/A")</f>
        <v>N/A</v>
      </c>
      <c r="N111" s="467" t="str">
        <f ca="1">INDIRECT("'RUNSTATS_HWYASSN'!G249")</f>
        <v>Freeway</v>
      </c>
      <c r="O111" s="468">
        <f ca="1">INDIRECT("'RUNSTATS_HWYASSN'!R249")</f>
        <v>0</v>
      </c>
      <c r="P111" s="469">
        <f ca="1">INDIRECT("'RUNSTATS_HWYASSN'!S249")</f>
        <v>0</v>
      </c>
      <c r="Q111" s="469">
        <f ca="1">INDIRECT("'RUNSTATS_HWYASSN'!T249")</f>
        <v>0</v>
      </c>
      <c r="R111" s="469">
        <f ca="1">INDIRECT("'RUNSTATS_HWYASSN'!U249")</f>
        <v>0</v>
      </c>
      <c r="S111" s="471" t="str">
        <f t="shared" ref="S111:S116" ca="1" si="169">IF(Q111&gt;1,(((R111/(Q111-1))^0.5)*100)/(O111/Q111),"N/A")</f>
        <v>N/A</v>
      </c>
      <c r="T111" s="467" t="str">
        <f ca="1">INDIRECT("'RUNSTATS_HWYASSN'!G255")</f>
        <v>Freeway</v>
      </c>
      <c r="U111" s="468">
        <f ca="1">INDIRECT("'RUNSTATS_HWYASSN'!R255")</f>
        <v>0</v>
      </c>
      <c r="V111" s="469">
        <f ca="1">INDIRECT("'RUNSTATS_HWYASSN'!S255")</f>
        <v>0</v>
      </c>
      <c r="W111" s="469">
        <f ca="1">INDIRECT("'RUNSTATS_HWYASSN'!T255")</f>
        <v>0</v>
      </c>
      <c r="X111" s="469">
        <f ca="1">INDIRECT("'RUNSTATS_HWYASSN'!U255")</f>
        <v>0</v>
      </c>
      <c r="Y111" s="471" t="str">
        <f t="shared" ref="Y111:Y116" ca="1" si="170">IF(W111&gt;1,(((X111/(W111-1))^0.5)*100)/(U111/W111),"N/A")</f>
        <v>N/A</v>
      </c>
      <c r="Z111" s="467" t="str">
        <f ca="1">T111</f>
        <v>Freeway</v>
      </c>
      <c r="AA111" s="468">
        <f t="shared" ref="AA111:AD115" ca="1" si="171">I111+O111+U111</f>
        <v>0</v>
      </c>
      <c r="AB111" s="469">
        <f t="shared" ca="1" si="171"/>
        <v>0</v>
      </c>
      <c r="AC111" s="469">
        <f t="shared" ca="1" si="171"/>
        <v>0</v>
      </c>
      <c r="AD111" s="469">
        <f t="shared" ca="1" si="171"/>
        <v>0</v>
      </c>
      <c r="AE111" s="471" t="str">
        <f t="shared" ref="AE111:AE116" ca="1" si="172">IF(AC111&gt;1,(((AD111/(AC111-1))^0.5)*100)/(AA111/AC111),"N/A")</f>
        <v>N/A</v>
      </c>
    </row>
    <row r="112" spans="1:32" x14ac:dyDescent="0.2">
      <c r="A112" s="308" t="str">
        <f ca="1">H112</f>
        <v>Expway</v>
      </c>
      <c r="B112" s="473" t="str">
        <f t="shared" ca="1" si="163"/>
        <v>N/A</v>
      </c>
      <c r="C112" s="398" t="str">
        <f t="shared" ca="1" si="164"/>
        <v>N/A</v>
      </c>
      <c r="D112" s="398">
        <f t="shared" ca="1" si="165"/>
        <v>0</v>
      </c>
      <c r="E112" s="474" t="str">
        <f t="shared" ca="1" si="166"/>
        <v>N/A</v>
      </c>
      <c r="F112" s="475" t="str">
        <f t="shared" ca="1" si="167"/>
        <v>N/A</v>
      </c>
      <c r="H112" s="258" t="str">
        <f ca="1">INDIRECT("'RUNSTATS_HWYASSN'!G244")</f>
        <v>Expway</v>
      </c>
      <c r="I112" s="476">
        <f ca="1">INDIRECT("'RUNSTATS_HWYASSN'!R244")</f>
        <v>0</v>
      </c>
      <c r="J112" s="398">
        <f ca="1">INDIRECT("'RUNSTATS_HWYASSN'!S244")</f>
        <v>0</v>
      </c>
      <c r="K112" s="398">
        <f ca="1">INDIRECT("'RUNSTATS_HWYASSN'!T244")</f>
        <v>0</v>
      </c>
      <c r="L112" s="398">
        <f ca="1">INDIRECT("'RUNSTATS_HWYASSN'!U244")</f>
        <v>0</v>
      </c>
      <c r="M112" s="475" t="str">
        <f t="shared" ca="1" si="168"/>
        <v>N/A</v>
      </c>
      <c r="N112" s="258" t="str">
        <f ca="1">INDIRECT("'RUNSTATS_HWYASSN'!G250")</f>
        <v>Expway</v>
      </c>
      <c r="O112" s="476">
        <f ca="1">INDIRECT("'RUNSTATS_HWYASSN'!R250")</f>
        <v>0</v>
      </c>
      <c r="P112" s="398">
        <f ca="1">INDIRECT("'RUNSTATS_HWYASSN'!S250")</f>
        <v>0</v>
      </c>
      <c r="Q112" s="398">
        <f ca="1">INDIRECT("'RUNSTATS_HWYASSN'!T250")</f>
        <v>0</v>
      </c>
      <c r="R112" s="398">
        <f ca="1">INDIRECT("'RUNSTATS_HWYASSN'!U250")</f>
        <v>0</v>
      </c>
      <c r="S112" s="475" t="str">
        <f t="shared" ca="1" si="169"/>
        <v>N/A</v>
      </c>
      <c r="T112" s="258" t="str">
        <f ca="1">INDIRECT("'RUNSTATS_HWYASSN'!G256")</f>
        <v>Expway</v>
      </c>
      <c r="U112" s="476">
        <f ca="1">INDIRECT("'RUNSTATS_HWYASSN'!R256")</f>
        <v>0</v>
      </c>
      <c r="V112" s="398">
        <f ca="1">INDIRECT("'RUNSTATS_HWYASSN'!S256")</f>
        <v>0</v>
      </c>
      <c r="W112" s="398">
        <f ca="1">INDIRECT("'RUNSTATS_HWYASSN'!T256")</f>
        <v>0</v>
      </c>
      <c r="X112" s="398">
        <f ca="1">INDIRECT("'RUNSTATS_HWYASSN'!U256")</f>
        <v>0</v>
      </c>
      <c r="Y112" s="475" t="str">
        <f t="shared" ca="1" si="170"/>
        <v>N/A</v>
      </c>
      <c r="Z112" s="258" t="str">
        <f ca="1">T112</f>
        <v>Expway</v>
      </c>
      <c r="AA112" s="476">
        <f t="shared" ca="1" si="171"/>
        <v>0</v>
      </c>
      <c r="AB112" s="398">
        <f t="shared" ca="1" si="171"/>
        <v>0</v>
      </c>
      <c r="AC112" s="398">
        <f t="shared" ca="1" si="171"/>
        <v>0</v>
      </c>
      <c r="AD112" s="398">
        <f t="shared" ca="1" si="171"/>
        <v>0</v>
      </c>
      <c r="AE112" s="475" t="str">
        <f t="shared" ca="1" si="172"/>
        <v>N/A</v>
      </c>
    </row>
    <row r="113" spans="1:32" x14ac:dyDescent="0.2">
      <c r="A113" s="307" t="str">
        <f t="shared" ref="A113:A115" ca="1" si="173">H113</f>
        <v>Tfare</v>
      </c>
      <c r="B113" s="477">
        <f t="shared" ca="1" si="163"/>
        <v>17076.470588235294</v>
      </c>
      <c r="C113" s="397">
        <f t="shared" ca="1" si="164"/>
        <v>18440.348075470589</v>
      </c>
      <c r="D113" s="397">
        <f t="shared" ca="1" si="165"/>
        <v>17</v>
      </c>
      <c r="E113" s="478">
        <f t="shared" ca="1" si="166"/>
        <v>1.0798688159937995</v>
      </c>
      <c r="F113" s="479">
        <f t="shared" ca="1" si="167"/>
        <v>29.01614509120326</v>
      </c>
      <c r="H113" s="257" t="str">
        <f ca="1">INDIRECT("'RUNSTATS_HWYASSN'!G245")</f>
        <v>Tfare</v>
      </c>
      <c r="I113" s="480">
        <f ca="1">INDIRECT("'RUNSTATS_HWYASSN'!R245")</f>
        <v>178200</v>
      </c>
      <c r="J113" s="397">
        <f ca="1">INDIRECT("'RUNSTATS_HWYASSN'!S245")</f>
        <v>198097.57321900001</v>
      </c>
      <c r="K113" s="397">
        <f ca="1">INDIRECT("'RUNSTATS_HWYASSN'!T245")</f>
        <v>11</v>
      </c>
      <c r="L113" s="397">
        <f ca="1">INDIRECT("'RUNSTATS_HWYASSN'!U245")</f>
        <v>312347647.453206</v>
      </c>
      <c r="M113" s="479">
        <f t="shared" ca="1" si="168"/>
        <v>34.498809228504548</v>
      </c>
      <c r="N113" s="257" t="str">
        <f ca="1">INDIRECT("'RUNSTATS_HWYASSN'!G251")</f>
        <v>Tfare</v>
      </c>
      <c r="O113" s="480">
        <f ca="1">INDIRECT("'RUNSTATS_HWYASSN'!R251")</f>
        <v>48900</v>
      </c>
      <c r="P113" s="397">
        <f ca="1">INDIRECT("'RUNSTATS_HWYASSN'!S251")</f>
        <v>46096.419604000002</v>
      </c>
      <c r="Q113" s="397">
        <f ca="1">INDIRECT("'RUNSTATS_HWYASSN'!T251")</f>
        <v>2</v>
      </c>
      <c r="R113" s="397">
        <f ca="1">INDIRECT("'RUNSTATS_HWYASSN'!U251")</f>
        <v>39025565.106850997</v>
      </c>
      <c r="S113" s="479">
        <f t="shared" ca="1" si="169"/>
        <v>25.55028429347351</v>
      </c>
      <c r="T113" s="257" t="str">
        <f ca="1">INDIRECT("'RUNSTATS_HWYASSN'!G257")</f>
        <v>Tfare</v>
      </c>
      <c r="U113" s="480">
        <f ca="1">INDIRECT("'RUNSTATS_HWYASSN'!R257")</f>
        <v>63200</v>
      </c>
      <c r="V113" s="397">
        <f ca="1">INDIRECT("'RUNSTATS_HWYASSN'!S257")</f>
        <v>69291.924459999995</v>
      </c>
      <c r="W113" s="397">
        <f ca="1">INDIRECT("'RUNSTATS_HWYASSN'!T257")</f>
        <v>4</v>
      </c>
      <c r="X113" s="397">
        <f ca="1">INDIRECT("'RUNSTATS_HWYASSN'!U257")</f>
        <v>41448640.470408998</v>
      </c>
      <c r="Y113" s="479">
        <f t="shared" ca="1" si="170"/>
        <v>23.525422443116216</v>
      </c>
      <c r="Z113" s="257" t="str">
        <f ca="1">T113</f>
        <v>Tfare</v>
      </c>
      <c r="AA113" s="480">
        <f t="shared" ca="1" si="171"/>
        <v>290300</v>
      </c>
      <c r="AB113" s="397">
        <f t="shared" ca="1" si="171"/>
        <v>313485.91728300002</v>
      </c>
      <c r="AC113" s="397">
        <f t="shared" ca="1" si="171"/>
        <v>17</v>
      </c>
      <c r="AD113" s="397">
        <f t="shared" ca="1" si="171"/>
        <v>392821853.03046596</v>
      </c>
      <c r="AE113" s="479">
        <f t="shared" ca="1" si="172"/>
        <v>29.01614509120326</v>
      </c>
    </row>
    <row r="114" spans="1:32" x14ac:dyDescent="0.2">
      <c r="A114" s="308" t="str">
        <f t="shared" ca="1" si="173"/>
        <v>Other</v>
      </c>
      <c r="B114" s="473">
        <f t="shared" ca="1" si="163"/>
        <v>4800</v>
      </c>
      <c r="C114" s="398">
        <f t="shared" ca="1" si="164"/>
        <v>8646.1447191999996</v>
      </c>
      <c r="D114" s="398">
        <f t="shared" ca="1" si="165"/>
        <v>5</v>
      </c>
      <c r="E114" s="474">
        <f t="shared" ca="1" si="166"/>
        <v>1.8012801498333333</v>
      </c>
      <c r="F114" s="475">
        <f t="shared" ca="1" si="167"/>
        <v>141.43057442593246</v>
      </c>
      <c r="H114" s="258" t="str">
        <f ca="1">INDIRECT("'RUNSTATS_HWYASSN'!G246")</f>
        <v>Other</v>
      </c>
      <c r="I114" s="476">
        <f ca="1">INDIRECT("'RUNSTATS_HWYASSN'!R246")</f>
        <v>22900</v>
      </c>
      <c r="J114" s="398">
        <f ca="1">INDIRECT("'RUNSTATS_HWYASSN'!S246")</f>
        <v>34569.478307999998</v>
      </c>
      <c r="K114" s="398">
        <f ca="1">INDIRECT("'RUNSTATS_HWYASSN'!T246")</f>
        <v>4</v>
      </c>
      <c r="L114" s="398">
        <f ca="1">INDIRECT("'RUNSTATS_HWYASSN'!U246")</f>
        <v>127171599.32883801</v>
      </c>
      <c r="M114" s="475">
        <f t="shared" ca="1" si="168"/>
        <v>113.72578628457048</v>
      </c>
      <c r="N114" s="258" t="str">
        <f ca="1">INDIRECT("'RUNSTATS_HWYASSN'!G252")</f>
        <v>Other</v>
      </c>
      <c r="O114" s="476">
        <f ca="1">INDIRECT("'RUNSTATS_HWYASSN'!R252")</f>
        <v>0</v>
      </c>
      <c r="P114" s="398">
        <f ca="1">INDIRECT("'RUNSTATS_HWYASSN'!S252")</f>
        <v>0</v>
      </c>
      <c r="Q114" s="398">
        <f ca="1">INDIRECT("'RUNSTATS_HWYASSN'!T252")</f>
        <v>0</v>
      </c>
      <c r="R114" s="398">
        <f ca="1">INDIRECT("'RUNSTATS_HWYASSN'!U252")</f>
        <v>0</v>
      </c>
      <c r="S114" s="475" t="str">
        <f t="shared" ca="1" si="169"/>
        <v>N/A</v>
      </c>
      <c r="T114" s="258" t="str">
        <f ca="1">INDIRECT("'RUNSTATS_HWYASSN'!G258")</f>
        <v>Other</v>
      </c>
      <c r="U114" s="476">
        <f ca="1">INDIRECT("'RUNSTATS_HWYASSN'!R258")</f>
        <v>1100</v>
      </c>
      <c r="V114" s="398">
        <f ca="1">INDIRECT("'RUNSTATS_HWYASSN'!S258")</f>
        <v>8661.2452880000001</v>
      </c>
      <c r="W114" s="398">
        <f ca="1">INDIRECT("'RUNSTATS_HWYASSN'!T258")</f>
        <v>1</v>
      </c>
      <c r="X114" s="398">
        <f ca="1">INDIRECT("'RUNSTATS_HWYASSN'!U258")</f>
        <v>57172430.307814002</v>
      </c>
      <c r="Y114" s="475" t="str">
        <f t="shared" ca="1" si="170"/>
        <v>N/A</v>
      </c>
      <c r="Z114" s="258" t="str">
        <f ca="1">T114</f>
        <v>Other</v>
      </c>
      <c r="AA114" s="476">
        <f t="shared" ca="1" si="171"/>
        <v>24000</v>
      </c>
      <c r="AB114" s="398">
        <f t="shared" ca="1" si="171"/>
        <v>43230.723595999996</v>
      </c>
      <c r="AC114" s="398">
        <f t="shared" ca="1" si="171"/>
        <v>5</v>
      </c>
      <c r="AD114" s="398">
        <f t="shared" ca="1" si="171"/>
        <v>184344029.63665199</v>
      </c>
      <c r="AE114" s="475">
        <f t="shared" ca="1" si="172"/>
        <v>141.43057442593246</v>
      </c>
    </row>
    <row r="115" spans="1:32" ht="13.5" thickBot="1" x14ac:dyDescent="0.25">
      <c r="A115" s="307" t="str">
        <f t="shared" ca="1" si="173"/>
        <v>HighOcc</v>
      </c>
      <c r="B115" s="477" t="str">
        <f t="shared" ca="1" si="163"/>
        <v>N/A</v>
      </c>
      <c r="C115" s="397" t="str">
        <f t="shared" ca="1" si="164"/>
        <v>N/A</v>
      </c>
      <c r="D115" s="397">
        <f t="shared" ca="1" si="165"/>
        <v>0</v>
      </c>
      <c r="E115" s="478" t="str">
        <f t="shared" ca="1" si="166"/>
        <v>N/A</v>
      </c>
      <c r="F115" s="479" t="str">
        <f t="shared" ca="1" si="167"/>
        <v>N/A</v>
      </c>
      <c r="H115" s="257" t="str">
        <f ca="1">INDIRECT("'RUNSTATS_HWYASSN'!G247")</f>
        <v>HighOcc</v>
      </c>
      <c r="I115" s="480">
        <f ca="1">INDIRECT("'RUNSTATS_HWYASSN'!R247")</f>
        <v>0</v>
      </c>
      <c r="J115" s="397">
        <f ca="1">INDIRECT("'RUNSTATS_HWYASSN'!S247")</f>
        <v>0</v>
      </c>
      <c r="K115" s="397">
        <f ca="1">INDIRECT("'RUNSTATS_HWYASSN'!T247")</f>
        <v>0</v>
      </c>
      <c r="L115" s="397">
        <f ca="1">INDIRECT("'RUNSTATS_HWYASSN'!U247")</f>
        <v>0</v>
      </c>
      <c r="M115" s="479" t="str">
        <f t="shared" ca="1" si="168"/>
        <v>N/A</v>
      </c>
      <c r="N115" s="257" t="str">
        <f ca="1">INDIRECT("'RUNSTATS_HWYASSN'!G253")</f>
        <v>HighOcc</v>
      </c>
      <c r="O115" s="480">
        <f ca="1">INDIRECT("'RUNSTATS_HWYASSN'!R253")</f>
        <v>0</v>
      </c>
      <c r="P115" s="397">
        <f ca="1">INDIRECT("'RUNSTATS_HWYASSN'!S253")</f>
        <v>0</v>
      </c>
      <c r="Q115" s="397">
        <f ca="1">INDIRECT("'RUNSTATS_HWYASSN'!T253")</f>
        <v>0</v>
      </c>
      <c r="R115" s="397">
        <f ca="1">INDIRECT("'RUNSTATS_HWYASSN'!U253")</f>
        <v>0</v>
      </c>
      <c r="S115" s="479" t="str">
        <f t="shared" ca="1" si="169"/>
        <v>N/A</v>
      </c>
      <c r="T115" s="257" t="str">
        <f ca="1">INDIRECT("'RUNSTATS_HWYASSN'!G259")</f>
        <v>HighOcc</v>
      </c>
      <c r="U115" s="480">
        <f ca="1">INDIRECT("'RUNSTATS_HWYASSN'!R259")</f>
        <v>0</v>
      </c>
      <c r="V115" s="397">
        <f ca="1">INDIRECT("'RUNSTATS_HWYASSN'!S259")</f>
        <v>0</v>
      </c>
      <c r="W115" s="397">
        <f ca="1">INDIRECT("'RUNSTATS_HWYASSN'!T259")</f>
        <v>0</v>
      </c>
      <c r="X115" s="397">
        <f ca="1">INDIRECT("'RUNSTATS_HWYASSN'!U259")</f>
        <v>0</v>
      </c>
      <c r="Y115" s="479" t="str">
        <f t="shared" ca="1" si="170"/>
        <v>N/A</v>
      </c>
      <c r="Z115" s="257" t="str">
        <f ca="1">T115</f>
        <v>HighOcc</v>
      </c>
      <c r="AA115" s="480">
        <f t="shared" ca="1" si="171"/>
        <v>0</v>
      </c>
      <c r="AB115" s="397">
        <f t="shared" ca="1" si="171"/>
        <v>0</v>
      </c>
      <c r="AC115" s="397">
        <f t="shared" ca="1" si="171"/>
        <v>0</v>
      </c>
      <c r="AD115" s="397">
        <f t="shared" ca="1" si="171"/>
        <v>0</v>
      </c>
      <c r="AE115" s="479" t="str">
        <f t="shared" ca="1" si="172"/>
        <v>N/A</v>
      </c>
    </row>
    <row r="116" spans="1:32" ht="13.5" thickBot="1" x14ac:dyDescent="0.25">
      <c r="A116" s="309" t="s">
        <v>200</v>
      </c>
      <c r="B116" s="298">
        <f t="shared" ca="1" si="163"/>
        <v>14286.363636363636</v>
      </c>
      <c r="C116" s="298">
        <f t="shared" ca="1" si="164"/>
        <v>16214.392767227273</v>
      </c>
      <c r="D116" s="298">
        <f t="shared" ca="1" si="165"/>
        <v>22</v>
      </c>
      <c r="E116" s="303">
        <f t="shared" ca="1" si="166"/>
        <v>1.1349559048011455</v>
      </c>
      <c r="F116" s="299">
        <f t="shared" ca="1" si="167"/>
        <v>36.696021202716921</v>
      </c>
      <c r="H116" s="297" t="str">
        <f ca="1">INDIRECT("'RUNSTATS_HWYASSN'!F244")</f>
        <v>Comm</v>
      </c>
      <c r="I116" s="298">
        <f ca="1">SUM(I111:I115)</f>
        <v>201100</v>
      </c>
      <c r="J116" s="298">
        <f t="shared" ref="J116:L116" ca="1" si="174">SUM(J111:J115)</f>
        <v>232667.051527</v>
      </c>
      <c r="K116" s="298">
        <f t="shared" ca="1" si="174"/>
        <v>15</v>
      </c>
      <c r="L116" s="298">
        <f t="shared" ca="1" si="174"/>
        <v>439519246.78204399</v>
      </c>
      <c r="M116" s="299">
        <f t="shared" ca="1" si="168"/>
        <v>41.793055100778403</v>
      </c>
      <c r="N116" s="297" t="str">
        <f ca="1">INDIRECT("'RUNSTATS_HWYASSN'!F250")</f>
        <v>Resid</v>
      </c>
      <c r="O116" s="298">
        <f ca="1">SUM(O111:O115)</f>
        <v>48900</v>
      </c>
      <c r="P116" s="298">
        <f t="shared" ref="P116:R116" ca="1" si="175">SUM(P111:P115)</f>
        <v>46096.419604000002</v>
      </c>
      <c r="Q116" s="298">
        <f t="shared" ca="1" si="175"/>
        <v>2</v>
      </c>
      <c r="R116" s="298">
        <f t="shared" ca="1" si="175"/>
        <v>39025565.106850997</v>
      </c>
      <c r="S116" s="299">
        <f t="shared" ca="1" si="169"/>
        <v>25.55028429347351</v>
      </c>
      <c r="T116" s="297" t="str">
        <f ca="1">INDIRECT("'RUNSTATS_HWYASSN'!F256")</f>
        <v>Rural</v>
      </c>
      <c r="U116" s="298">
        <f ca="1">SUM(U111:U115)</f>
        <v>64300</v>
      </c>
      <c r="V116" s="298">
        <f t="shared" ref="V116:X116" ca="1" si="176">SUM(V111:V115)</f>
        <v>77953.169748</v>
      </c>
      <c r="W116" s="298">
        <f t="shared" ca="1" si="176"/>
        <v>5</v>
      </c>
      <c r="X116" s="298">
        <f t="shared" ca="1" si="176"/>
        <v>98621070.778223008</v>
      </c>
      <c r="Y116" s="299">
        <f t="shared" ca="1" si="170"/>
        <v>38.611252741839238</v>
      </c>
      <c r="Z116" s="297" t="s">
        <v>42</v>
      </c>
      <c r="AA116" s="298">
        <f ca="1">SUM(AA111:AA115)</f>
        <v>314300</v>
      </c>
      <c r="AB116" s="298">
        <f t="shared" ref="AB116:AD116" ca="1" si="177">SUM(AB111:AB115)</f>
        <v>356716.64087900001</v>
      </c>
      <c r="AC116" s="298">
        <f t="shared" ca="1" si="177"/>
        <v>22</v>
      </c>
      <c r="AD116" s="298">
        <f t="shared" ca="1" si="177"/>
        <v>577165882.66711795</v>
      </c>
      <c r="AE116" s="299">
        <f t="shared" ca="1" si="172"/>
        <v>36.696021202716921</v>
      </c>
    </row>
    <row r="119" spans="1:32" x14ac:dyDescent="0.2">
      <c r="A119" s="133" t="str">
        <f ca="1">INDIRECT("'RUNSTATS_HWYASSN'!E262")</f>
        <v>York</v>
      </c>
      <c r="H119" s="133" t="str">
        <f ca="1">A119</f>
        <v>York</v>
      </c>
      <c r="N119" s="133" t="str">
        <f ca="1">A119</f>
        <v>York</v>
      </c>
      <c r="T119" s="133" t="str">
        <f ca="1">A119</f>
        <v>York</v>
      </c>
      <c r="Z119" s="133" t="str">
        <f ca="1">A119</f>
        <v>York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7" t="str">
        <f ca="1">H121</f>
        <v>Freeway</v>
      </c>
      <c r="B121" s="468">
        <f t="shared" ref="B121:B126" ca="1" si="179">IF(D121&gt;0,AA121/D121,"N/A")</f>
        <v>57800</v>
      </c>
      <c r="C121" s="469">
        <f t="shared" ref="C121:C126" ca="1" si="180">IF(D121&gt;0,AB121/D121,"N/A")</f>
        <v>54787.353399</v>
      </c>
      <c r="D121" s="469">
        <f t="shared" ref="D121:D126" ca="1" si="181">AC121</f>
        <v>4</v>
      </c>
      <c r="E121" s="470">
        <f t="shared" ref="E121:E126" ca="1" si="182">IF(D121&gt;0,C121/B121,"N/A")</f>
        <v>0.94787808648788929</v>
      </c>
      <c r="F121" s="471">
        <f t="shared" ref="F121:F126" ca="1" si="183">AE121</f>
        <v>9.5380893651571359</v>
      </c>
      <c r="H121" s="472" t="str">
        <f ca="1">INDIRECT("'RUNSTATS_HWYASSN'!G261")</f>
        <v>Freeway</v>
      </c>
      <c r="I121" s="468">
        <f ca="1">INDIRECT("'RUNSTATS_HWYASSN'!R261")</f>
        <v>86900</v>
      </c>
      <c r="J121" s="469">
        <f ca="1">INDIRECT("'RUNSTATS_HWYASSN'!S261")</f>
        <v>82087.672886999993</v>
      </c>
      <c r="K121" s="469">
        <f ca="1">INDIRECT("'RUNSTATS_HWYASSN'!T261")</f>
        <v>1</v>
      </c>
      <c r="L121" s="469">
        <f ca="1">INDIRECT("'RUNSTATS_HWYASSN'!U261")</f>
        <v>23158492.246022999</v>
      </c>
      <c r="M121" s="471" t="str">
        <f t="shared" ref="M121:M126" ca="1" si="184">IF(K121&gt;1,(((L121/(K121-1))^0.5)*100)/(I121/K121),"N/A")</f>
        <v>N/A</v>
      </c>
      <c r="N121" s="467" t="str">
        <f ca="1">INDIRECT("'RUNSTATS_HWYASSN'!G267")</f>
        <v>Freeway</v>
      </c>
      <c r="O121" s="468">
        <f ca="1">INDIRECT("'RUNSTATS_HWYASSN'!R267")</f>
        <v>86900</v>
      </c>
      <c r="P121" s="469">
        <f ca="1">INDIRECT("'RUNSTATS_HWYASSN'!S267")</f>
        <v>78690.996989000007</v>
      </c>
      <c r="Q121" s="469">
        <f ca="1">INDIRECT("'RUNSTATS_HWYASSN'!T267")</f>
        <v>1</v>
      </c>
      <c r="R121" s="469">
        <f ca="1">INDIRECT("'RUNSTATS_HWYASSN'!U267")</f>
        <v>67387730.428386003</v>
      </c>
      <c r="S121" s="471" t="str">
        <f t="shared" ref="S121:S126" ca="1" si="185">IF(Q121&gt;1,(((R121/(Q121-1))^0.5)*100)/(O121/Q121),"N/A")</f>
        <v>N/A</v>
      </c>
      <c r="T121" s="467" t="str">
        <f ca="1">INDIRECT("'RUNSTATS_HWYASSN'!G273")</f>
        <v>Freeway</v>
      </c>
      <c r="U121" s="468">
        <f ca="1">INDIRECT("'RUNSTATS_HWYASSN'!R273")</f>
        <v>57400</v>
      </c>
      <c r="V121" s="469">
        <f ca="1">INDIRECT("'RUNSTATS_HWYASSN'!S273")</f>
        <v>58370.743719999999</v>
      </c>
      <c r="W121" s="469">
        <f ca="1">INDIRECT("'RUNSTATS_HWYASSN'!T273")</f>
        <v>2</v>
      </c>
      <c r="X121" s="469">
        <f ca="1">INDIRECT("'RUNSTATS_HWYASSN'!U273")</f>
        <v>633802.09827199997</v>
      </c>
      <c r="Y121" s="471">
        <f t="shared" ref="Y121:Y126" ca="1" si="186">IF(W121&gt;1,(((X121/(W121-1))^0.5)*100)/(U121/W121),"N/A")</f>
        <v>2.7739264366461116</v>
      </c>
      <c r="Z121" s="467" t="str">
        <f ca="1">T121</f>
        <v>Freeway</v>
      </c>
      <c r="AA121" s="468">
        <f t="shared" ref="AA121:AD125" ca="1" si="187">I121+O121+U121</f>
        <v>231200</v>
      </c>
      <c r="AB121" s="469">
        <f t="shared" ca="1" si="187"/>
        <v>219149.413596</v>
      </c>
      <c r="AC121" s="469">
        <f t="shared" ca="1" si="187"/>
        <v>4</v>
      </c>
      <c r="AD121" s="469">
        <f t="shared" ca="1" si="187"/>
        <v>91180024.772680998</v>
      </c>
      <c r="AE121" s="471">
        <f t="shared" ref="AE121:AE126" ca="1" si="188">IF(AC121&gt;1,(((AD121/(AC121-1))^0.5)*100)/(AA121/AC121),"N/A")</f>
        <v>9.5380893651571359</v>
      </c>
    </row>
    <row r="122" spans="1:32" x14ac:dyDescent="0.2">
      <c r="A122" s="308" t="str">
        <f ca="1">H122</f>
        <v>Expway</v>
      </c>
      <c r="B122" s="473">
        <f t="shared" ca="1" si="179"/>
        <v>22366.666666666668</v>
      </c>
      <c r="C122" s="398">
        <f t="shared" ca="1" si="180"/>
        <v>28522.388227666666</v>
      </c>
      <c r="D122" s="398">
        <f t="shared" ca="1" si="181"/>
        <v>3</v>
      </c>
      <c r="E122" s="474">
        <f t="shared" ca="1" si="182"/>
        <v>1.2752185496721311</v>
      </c>
      <c r="F122" s="475">
        <f t="shared" ca="1" si="183"/>
        <v>37.728132623024528</v>
      </c>
      <c r="H122" s="258" t="str">
        <f ca="1">INDIRECT("'RUNSTATS_HWYASSN'!G262")</f>
        <v>Expway</v>
      </c>
      <c r="I122" s="476">
        <f ca="1">INDIRECT("'RUNSTATS_HWYASSN'!R262")</f>
        <v>0</v>
      </c>
      <c r="J122" s="398">
        <f ca="1">INDIRECT("'RUNSTATS_HWYASSN'!S262")</f>
        <v>0</v>
      </c>
      <c r="K122" s="398">
        <f ca="1">INDIRECT("'RUNSTATS_HWYASSN'!T262")</f>
        <v>0</v>
      </c>
      <c r="L122" s="398">
        <f ca="1">INDIRECT("'RUNSTATS_HWYASSN'!U262")</f>
        <v>0</v>
      </c>
      <c r="M122" s="475" t="str">
        <f t="shared" ca="1" si="184"/>
        <v>N/A</v>
      </c>
      <c r="N122" s="258" t="str">
        <f ca="1">INDIRECT("'RUNSTATS_HWYASSN'!G268")</f>
        <v>Expway</v>
      </c>
      <c r="O122" s="476">
        <f ca="1">INDIRECT("'RUNSTATS_HWYASSN'!R268")</f>
        <v>67100</v>
      </c>
      <c r="P122" s="398">
        <f ca="1">INDIRECT("'RUNSTATS_HWYASSN'!S268")</f>
        <v>85567.164682999995</v>
      </c>
      <c r="Q122" s="398">
        <f ca="1">INDIRECT("'RUNSTATS_HWYASSN'!T268")</f>
        <v>3</v>
      </c>
      <c r="R122" s="398">
        <f ca="1">INDIRECT("'RUNSTATS_HWYASSN'!U268")</f>
        <v>142417430.74202701</v>
      </c>
      <c r="S122" s="475">
        <f t="shared" ca="1" si="185"/>
        <v>37.728132623024528</v>
      </c>
      <c r="T122" s="258" t="str">
        <f ca="1">INDIRECT("'RUNSTATS_HWYASSN'!G274")</f>
        <v>Expway</v>
      </c>
      <c r="U122" s="476">
        <f ca="1">INDIRECT("'RUNSTATS_HWYASSN'!R274")</f>
        <v>0</v>
      </c>
      <c r="V122" s="398">
        <f ca="1">INDIRECT("'RUNSTATS_HWYASSN'!S274")</f>
        <v>0</v>
      </c>
      <c r="W122" s="398">
        <f ca="1">INDIRECT("'RUNSTATS_HWYASSN'!T274")</f>
        <v>0</v>
      </c>
      <c r="X122" s="398">
        <f ca="1">INDIRECT("'RUNSTATS_HWYASSN'!U274")</f>
        <v>0</v>
      </c>
      <c r="Y122" s="475" t="str">
        <f t="shared" ca="1" si="186"/>
        <v>N/A</v>
      </c>
      <c r="Z122" s="258" t="str">
        <f ca="1">T122</f>
        <v>Expway</v>
      </c>
      <c r="AA122" s="476">
        <f t="shared" ca="1" si="187"/>
        <v>67100</v>
      </c>
      <c r="AB122" s="398">
        <f t="shared" ca="1" si="187"/>
        <v>85567.164682999995</v>
      </c>
      <c r="AC122" s="398">
        <f t="shared" ca="1" si="187"/>
        <v>3</v>
      </c>
      <c r="AD122" s="398">
        <f t="shared" ca="1" si="187"/>
        <v>142417430.74202701</v>
      </c>
      <c r="AE122" s="475">
        <f t="shared" ca="1" si="188"/>
        <v>37.728132623024528</v>
      </c>
    </row>
    <row r="123" spans="1:32" x14ac:dyDescent="0.2">
      <c r="A123" s="307" t="str">
        <f t="shared" ref="A123:A125" ca="1" si="189">H123</f>
        <v>Tfare</v>
      </c>
      <c r="B123" s="477">
        <f t="shared" ca="1" si="179"/>
        <v>11921.857923497268</v>
      </c>
      <c r="C123" s="397">
        <f t="shared" ca="1" si="180"/>
        <v>11293.297675983606</v>
      </c>
      <c r="D123" s="397">
        <f t="shared" ca="1" si="181"/>
        <v>183</v>
      </c>
      <c r="E123" s="478">
        <f t="shared" ca="1" si="182"/>
        <v>0.9472766533918503</v>
      </c>
      <c r="F123" s="479">
        <f t="shared" ca="1" si="183"/>
        <v>40.442980680580568</v>
      </c>
      <c r="H123" s="257" t="str">
        <f ca="1">INDIRECT("'RUNSTATS_HWYASSN'!G263")</f>
        <v>Tfare</v>
      </c>
      <c r="I123" s="480">
        <f ca="1">INDIRECT("'RUNSTATS_HWYASSN'!R263")</f>
        <v>945700</v>
      </c>
      <c r="J123" s="397">
        <f ca="1">INDIRECT("'RUNSTATS_HWYASSN'!S263")</f>
        <v>898139.88576900004</v>
      </c>
      <c r="K123" s="397">
        <f ca="1">INDIRECT("'RUNSTATS_HWYASSN'!T263")</f>
        <v>75</v>
      </c>
      <c r="L123" s="397">
        <f ca="1">INDIRECT("'RUNSTATS_HWYASSN'!U263")</f>
        <v>1856728554.6851399</v>
      </c>
      <c r="M123" s="479">
        <f t="shared" ca="1" si="184"/>
        <v>39.725211923873736</v>
      </c>
      <c r="N123" s="257" t="str">
        <f ca="1">INDIRECT("'RUNSTATS_HWYASSN'!G269")</f>
        <v>Tfare</v>
      </c>
      <c r="O123" s="480">
        <f ca="1">INDIRECT("'RUNSTATS_HWYASSN'!R269")</f>
        <v>966500</v>
      </c>
      <c r="P123" s="397">
        <f ca="1">INDIRECT("'RUNSTATS_HWYASSN'!S269")</f>
        <v>842115.03662799997</v>
      </c>
      <c r="Q123" s="397">
        <f ca="1">INDIRECT("'RUNSTATS_HWYASSN'!T269")</f>
        <v>61</v>
      </c>
      <c r="R123" s="397">
        <f ca="1">INDIRECT("'RUNSTATS_HWYASSN'!U269")</f>
        <v>1863696997.7523601</v>
      </c>
      <c r="S123" s="479">
        <f t="shared" ca="1" si="185"/>
        <v>35.175477714588411</v>
      </c>
      <c r="T123" s="257" t="str">
        <f ca="1">INDIRECT("'RUNSTATS_HWYASSN'!G275")</f>
        <v>Tfare</v>
      </c>
      <c r="U123" s="480">
        <f ca="1">INDIRECT("'RUNSTATS_HWYASSN'!R275")</f>
        <v>269500</v>
      </c>
      <c r="V123" s="397">
        <f ca="1">INDIRECT("'RUNSTATS_HWYASSN'!S275")</f>
        <v>326418.55230799998</v>
      </c>
      <c r="W123" s="397">
        <f ca="1">INDIRECT("'RUNSTATS_HWYASSN'!T275")</f>
        <v>47</v>
      </c>
      <c r="X123" s="397">
        <f ca="1">INDIRECT("'RUNSTATS_HWYASSN'!U275")</f>
        <v>510599371.85390502</v>
      </c>
      <c r="Y123" s="479">
        <f t="shared" ca="1" si="186"/>
        <v>58.103234664855137</v>
      </c>
      <c r="Z123" s="257" t="str">
        <f ca="1">T123</f>
        <v>Tfare</v>
      </c>
      <c r="AA123" s="480">
        <f t="shared" ca="1" si="187"/>
        <v>2181700</v>
      </c>
      <c r="AB123" s="397">
        <f t="shared" ca="1" si="187"/>
        <v>2066673.4747049999</v>
      </c>
      <c r="AC123" s="397">
        <f t="shared" ca="1" si="187"/>
        <v>183</v>
      </c>
      <c r="AD123" s="397">
        <f t="shared" ca="1" si="187"/>
        <v>4231024924.2914052</v>
      </c>
      <c r="AE123" s="479">
        <f t="shared" ca="1" si="188"/>
        <v>40.442980680580568</v>
      </c>
    </row>
    <row r="124" spans="1:32" x14ac:dyDescent="0.2">
      <c r="A124" s="308" t="str">
        <f t="shared" ca="1" si="189"/>
        <v>Other</v>
      </c>
      <c r="B124" s="473">
        <f t="shared" ca="1" si="179"/>
        <v>3621.9047619047619</v>
      </c>
      <c r="C124" s="398">
        <f t="shared" ca="1" si="180"/>
        <v>3631.7891436571426</v>
      </c>
      <c r="D124" s="398">
        <f t="shared" ca="1" si="181"/>
        <v>105</v>
      </c>
      <c r="E124" s="474">
        <f t="shared" ca="1" si="182"/>
        <v>1.0027290562292925</v>
      </c>
      <c r="F124" s="475">
        <f t="shared" ca="1" si="183"/>
        <v>66.987820112847373</v>
      </c>
      <c r="H124" s="258" t="str">
        <f ca="1">INDIRECT("'RUNSTATS_HWYASSN'!G264")</f>
        <v>Other</v>
      </c>
      <c r="I124" s="476">
        <f ca="1">INDIRECT("'RUNSTATS_HWYASSN'!R264")</f>
        <v>152900</v>
      </c>
      <c r="J124" s="398">
        <f ca="1">INDIRECT("'RUNSTATS_HWYASSN'!S264")</f>
        <v>149746.919811</v>
      </c>
      <c r="K124" s="398">
        <f ca="1">INDIRECT("'RUNSTATS_HWYASSN'!T264")</f>
        <v>35</v>
      </c>
      <c r="L124" s="398">
        <f ca="1">INDIRECT("'RUNSTATS_HWYASSN'!U264")</f>
        <v>288936746.10283703</v>
      </c>
      <c r="M124" s="475">
        <f t="shared" ca="1" si="184"/>
        <v>66.730209638558208</v>
      </c>
      <c r="N124" s="258" t="str">
        <f ca="1">INDIRECT("'RUNSTATS_HWYASSN'!G270")</f>
        <v>Other</v>
      </c>
      <c r="O124" s="476">
        <f ca="1">INDIRECT("'RUNSTATS_HWYASSN'!R270")</f>
        <v>161900</v>
      </c>
      <c r="P124" s="398">
        <f ca="1">INDIRECT("'RUNSTATS_HWYASSN'!S270")</f>
        <v>143892.340001</v>
      </c>
      <c r="Q124" s="398">
        <f ca="1">INDIRECT("'RUNSTATS_HWYASSN'!T270")</f>
        <v>38</v>
      </c>
      <c r="R124" s="398">
        <f ca="1">INDIRECT("'RUNSTATS_HWYASSN'!U270")</f>
        <v>214168152.74348101</v>
      </c>
      <c r="S124" s="475">
        <f t="shared" ca="1" si="185"/>
        <v>56.469420536218259</v>
      </c>
      <c r="T124" s="258" t="str">
        <f ca="1">INDIRECT("'RUNSTATS_HWYASSN'!G276")</f>
        <v>Other</v>
      </c>
      <c r="U124" s="476">
        <f ca="1">INDIRECT("'RUNSTATS_HWYASSN'!R276")</f>
        <v>65500</v>
      </c>
      <c r="V124" s="398">
        <f ca="1">INDIRECT("'RUNSTATS_HWYASSN'!S276")</f>
        <v>87698.600271999996</v>
      </c>
      <c r="W124" s="398">
        <f ca="1">INDIRECT("'RUNSTATS_HWYASSN'!T276")</f>
        <v>32</v>
      </c>
      <c r="X124" s="398">
        <f ca="1">INDIRECT("'RUNSTATS_HWYASSN'!U276")</f>
        <v>109103217.27563</v>
      </c>
      <c r="Y124" s="475">
        <f t="shared" ca="1" si="186"/>
        <v>91.652984212758781</v>
      </c>
      <c r="Z124" s="258" t="str">
        <f ca="1">T124</f>
        <v>Other</v>
      </c>
      <c r="AA124" s="476">
        <f t="shared" ca="1" si="187"/>
        <v>380300</v>
      </c>
      <c r="AB124" s="398">
        <f t="shared" ca="1" si="187"/>
        <v>381337.86008399999</v>
      </c>
      <c r="AC124" s="398">
        <f t="shared" ca="1" si="187"/>
        <v>105</v>
      </c>
      <c r="AD124" s="398">
        <f t="shared" ca="1" si="187"/>
        <v>612208116.121948</v>
      </c>
      <c r="AE124" s="475">
        <f t="shared" ca="1" si="188"/>
        <v>66.987820112847373</v>
      </c>
    </row>
    <row r="125" spans="1:32" ht="13.5" thickBot="1" x14ac:dyDescent="0.25">
      <c r="A125" s="307" t="str">
        <f t="shared" ca="1" si="189"/>
        <v>HighOcc</v>
      </c>
      <c r="B125" s="477" t="str">
        <f t="shared" ca="1" si="179"/>
        <v>N/A</v>
      </c>
      <c r="C125" s="397" t="str">
        <f t="shared" ca="1" si="180"/>
        <v>N/A</v>
      </c>
      <c r="D125" s="397">
        <f t="shared" ca="1" si="181"/>
        <v>0</v>
      </c>
      <c r="E125" s="478" t="str">
        <f t="shared" ca="1" si="182"/>
        <v>N/A</v>
      </c>
      <c r="F125" s="479" t="str">
        <f t="shared" ca="1" si="183"/>
        <v>N/A</v>
      </c>
      <c r="H125" s="257" t="str">
        <f ca="1">INDIRECT("'RUNSTATS_HWYASSN'!G265")</f>
        <v>HighOcc</v>
      </c>
      <c r="I125" s="480">
        <f ca="1">INDIRECT("'RUNSTATS_HWYASSN'!R265")</f>
        <v>0</v>
      </c>
      <c r="J125" s="397">
        <f ca="1">INDIRECT("'RUNSTATS_HWYASSN'!S265")</f>
        <v>0</v>
      </c>
      <c r="K125" s="397">
        <f ca="1">INDIRECT("'RUNSTATS_HWYASSN'!T265")</f>
        <v>0</v>
      </c>
      <c r="L125" s="397">
        <f ca="1">INDIRECT("'RUNSTATS_HWYASSN'!U265")</f>
        <v>0</v>
      </c>
      <c r="M125" s="479" t="str">
        <f t="shared" ca="1" si="184"/>
        <v>N/A</v>
      </c>
      <c r="N125" s="257" t="str">
        <f ca="1">INDIRECT("'RUNSTATS_HWYASSN'!G271")</f>
        <v>HighOcc</v>
      </c>
      <c r="O125" s="480">
        <f ca="1">INDIRECT("'RUNSTATS_HWYASSN'!R271")</f>
        <v>0</v>
      </c>
      <c r="P125" s="397">
        <f ca="1">INDIRECT("'RUNSTATS_HWYASSN'!S271")</f>
        <v>0</v>
      </c>
      <c r="Q125" s="397">
        <f ca="1">INDIRECT("'RUNSTATS_HWYASSN'!T271")</f>
        <v>0</v>
      </c>
      <c r="R125" s="397">
        <f ca="1">INDIRECT("'RUNSTATS_HWYASSN'!U271")</f>
        <v>0</v>
      </c>
      <c r="S125" s="479" t="str">
        <f t="shared" ca="1" si="185"/>
        <v>N/A</v>
      </c>
      <c r="T125" s="257" t="str">
        <f ca="1">INDIRECT("'RUNSTATS_HWYASSN'!G277")</f>
        <v>HighOcc</v>
      </c>
      <c r="U125" s="480">
        <f ca="1">INDIRECT("'RUNSTATS_HWYASSN'!R277")</f>
        <v>0</v>
      </c>
      <c r="V125" s="397">
        <f ca="1">INDIRECT("'RUNSTATS_HWYASSN'!S277")</f>
        <v>0</v>
      </c>
      <c r="W125" s="397">
        <f ca="1">INDIRECT("'RUNSTATS_HWYASSN'!T277")</f>
        <v>0</v>
      </c>
      <c r="X125" s="397">
        <f ca="1">INDIRECT("'RUNSTATS_HWYASSN'!U277")</f>
        <v>0</v>
      </c>
      <c r="Y125" s="479" t="str">
        <f t="shared" ca="1" si="186"/>
        <v>N/A</v>
      </c>
      <c r="Z125" s="257" t="str">
        <f ca="1">T125</f>
        <v>HighOcc</v>
      </c>
      <c r="AA125" s="480">
        <f t="shared" ca="1" si="187"/>
        <v>0</v>
      </c>
      <c r="AB125" s="397">
        <f t="shared" ca="1" si="187"/>
        <v>0</v>
      </c>
      <c r="AC125" s="397">
        <f t="shared" ca="1" si="187"/>
        <v>0</v>
      </c>
      <c r="AD125" s="397">
        <f t="shared" ca="1" si="187"/>
        <v>0</v>
      </c>
      <c r="AE125" s="479" t="str">
        <f t="shared" ca="1" si="188"/>
        <v>N/A</v>
      </c>
    </row>
    <row r="126" spans="1:32" ht="13.5" thickBot="1" x14ac:dyDescent="0.25">
      <c r="A126" s="309" t="s">
        <v>200</v>
      </c>
      <c r="B126" s="298">
        <f t="shared" ca="1" si="179"/>
        <v>9695.9322033898297</v>
      </c>
      <c r="C126" s="298">
        <f t="shared" ca="1" si="180"/>
        <v>9331.2810612474586</v>
      </c>
      <c r="D126" s="298">
        <f t="shared" ca="1" si="181"/>
        <v>295</v>
      </c>
      <c r="E126" s="303">
        <f t="shared" ca="1" si="182"/>
        <v>0.96239132715729137</v>
      </c>
      <c r="F126" s="299">
        <f t="shared" ca="1" si="183"/>
        <v>42.858118018455841</v>
      </c>
      <c r="H126" s="297" t="str">
        <f ca="1">INDIRECT("'RUNSTATS_HWYASSN'!F262")</f>
        <v>Comm</v>
      </c>
      <c r="I126" s="298">
        <f ca="1">SUM(I121:I125)</f>
        <v>1185500</v>
      </c>
      <c r="J126" s="298">
        <f t="shared" ref="J126:L126" ca="1" si="190">SUM(J121:J125)</f>
        <v>1129974.4784670002</v>
      </c>
      <c r="K126" s="298">
        <f t="shared" ca="1" si="190"/>
        <v>111</v>
      </c>
      <c r="L126" s="298">
        <f t="shared" ca="1" si="190"/>
        <v>2168823793.0339999</v>
      </c>
      <c r="M126" s="299">
        <f t="shared" ca="1" si="184"/>
        <v>41.575474297836713</v>
      </c>
      <c r="N126" s="297" t="str">
        <f ca="1">INDIRECT("'RUNSTATS_HWYASSN'!F268")</f>
        <v>Resid</v>
      </c>
      <c r="O126" s="298">
        <f ca="1">SUM(O121:O125)</f>
        <v>1282400</v>
      </c>
      <c r="P126" s="298">
        <f t="shared" ref="P126:R126" ca="1" si="191">SUM(P121:P125)</f>
        <v>1150265.5383010001</v>
      </c>
      <c r="Q126" s="298">
        <f t="shared" ca="1" si="191"/>
        <v>103</v>
      </c>
      <c r="R126" s="298">
        <f t="shared" ca="1" si="191"/>
        <v>2287670311.666254</v>
      </c>
      <c r="S126" s="299">
        <f t="shared" ca="1" si="185"/>
        <v>38.037358304489018</v>
      </c>
      <c r="T126" s="297" t="str">
        <f ca="1">INDIRECT("'RUNSTATS_HWYASSN'!F274")</f>
        <v>Rural</v>
      </c>
      <c r="U126" s="298">
        <f ca="1">SUM(U121:U125)</f>
        <v>392400</v>
      </c>
      <c r="V126" s="298">
        <f t="shared" ref="V126:X126" ca="1" si="192">SUM(V121:V125)</f>
        <v>472487.89629999996</v>
      </c>
      <c r="W126" s="298">
        <f t="shared" ca="1" si="192"/>
        <v>81</v>
      </c>
      <c r="X126" s="298">
        <f t="shared" ca="1" si="192"/>
        <v>620336391.22780704</v>
      </c>
      <c r="Y126" s="299">
        <f t="shared" ca="1" si="186"/>
        <v>57.481045175318336</v>
      </c>
      <c r="Z126" s="297" t="s">
        <v>42</v>
      </c>
      <c r="AA126" s="298">
        <f ca="1">SUM(AA121:AA125)</f>
        <v>2860300</v>
      </c>
      <c r="AB126" s="298">
        <f t="shared" ref="AB126:AD126" ca="1" si="193">SUM(AB121:AB125)</f>
        <v>2752727.9130680002</v>
      </c>
      <c r="AC126" s="298">
        <f t="shared" ca="1" si="193"/>
        <v>295</v>
      </c>
      <c r="AD126" s="298">
        <f t="shared" ca="1" si="193"/>
        <v>5076830495.9280615</v>
      </c>
      <c r="AE126" s="299">
        <f t="shared" ca="1" si="188"/>
        <v>42.858118018455841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7" t="str">
        <f ca="1">H131</f>
        <v>Freeway</v>
      </c>
      <c r="B131" s="468">
        <f t="shared" ref="B131:B136" ca="1" si="195">IF(D131&gt;0,AA131/D131,"N/A")</f>
        <v>39544.468253968254</v>
      </c>
      <c r="C131" s="469">
        <f t="shared" ref="C131:C136" ca="1" si="196">IF(D131&gt;0,AB131/D131,"N/A")</f>
        <v>37373.628770436502</v>
      </c>
      <c r="D131" s="469">
        <f t="shared" ref="D131:D136" ca="1" si="197">AC131</f>
        <v>126</v>
      </c>
      <c r="E131" s="470">
        <f t="shared" ref="E131:E136" ca="1" si="198">IF(D131&gt;0,C131/B131,"N/A")</f>
        <v>0.94510383931350728</v>
      </c>
      <c r="F131" s="471">
        <f t="shared" ref="F131:F136" ca="1" si="199">AE131</f>
        <v>16.689396482775607</v>
      </c>
      <c r="H131" s="472" t="str">
        <f t="shared" ca="1" si="194"/>
        <v>Freeway</v>
      </c>
      <c r="I131" s="468">
        <f t="shared" ref="I131:L135" ca="1" si="200">I5+I15+I25+I35+I45+I55+I81+I91+I101+I111+I121</f>
        <v>3317603</v>
      </c>
      <c r="J131" s="469">
        <f t="shared" ca="1" si="200"/>
        <v>3180524.660321</v>
      </c>
      <c r="K131" s="469">
        <f t="shared" ca="1" si="200"/>
        <v>77</v>
      </c>
      <c r="L131" s="469">
        <f t="shared" ca="1" si="200"/>
        <v>4373236507.7133865</v>
      </c>
      <c r="M131" s="471">
        <f t="shared" ref="M131:M136" ca="1" si="201">IF(K131&gt;1,(((L131/(K131-1))^0.5)*100)/(I131/K131),"N/A")</f>
        <v>17.606012117336221</v>
      </c>
      <c r="N131" s="467" t="str">
        <f t="shared" ca="1" si="194"/>
        <v>Freeway</v>
      </c>
      <c r="O131" s="468">
        <f t="shared" ref="O131:R135" ca="1" si="202">O5+O15+O25+O35+O45+O55+O81+O91+O101+O111+O121</f>
        <v>476800</v>
      </c>
      <c r="P131" s="469">
        <f t="shared" ca="1" si="202"/>
        <v>447490.90156100004</v>
      </c>
      <c r="Q131" s="469">
        <f t="shared" ca="1" si="202"/>
        <v>10</v>
      </c>
      <c r="R131" s="469">
        <f t="shared" ca="1" si="202"/>
        <v>333059557.27860105</v>
      </c>
      <c r="S131" s="471">
        <f t="shared" ref="S131:S136" ca="1" si="203">IF(Q131&gt;1,(((R131/(Q131-1))^0.5)*100)/(O131/Q131),"N/A")</f>
        <v>12.758612540071196</v>
      </c>
      <c r="T131" s="467" t="str">
        <f t="shared" ca="1" si="194"/>
        <v>Freeway</v>
      </c>
      <c r="U131" s="468">
        <f t="shared" ref="U131:X135" ca="1" si="204">U5+U15+U25+U35+U45+U55+U81+U91+U101+U111+U121</f>
        <v>1188200</v>
      </c>
      <c r="V131" s="469">
        <f t="shared" ca="1" si="204"/>
        <v>1081061.6631929998</v>
      </c>
      <c r="W131" s="469">
        <f t="shared" ca="1" si="204"/>
        <v>39</v>
      </c>
      <c r="X131" s="469">
        <f t="shared" ca="1" si="204"/>
        <v>738263548.86452603</v>
      </c>
      <c r="Y131" s="471">
        <f t="shared" ref="Y131:Y136" ca="1" si="205">IF(W131&gt;1,(((X131/(W131-1))^0.5)*100)/(U131/W131),"N/A")</f>
        <v>14.467349516124417</v>
      </c>
      <c r="Z131" s="467" t="str">
        <f t="shared" ca="1" si="194"/>
        <v>Freeway</v>
      </c>
      <c r="AA131" s="468">
        <f t="shared" ref="AA131:AD135" ca="1" si="206">AA5+AA15+AA25+AA35+AA45+AA55+AA81+AA91+AA101+AA111+AA121</f>
        <v>4982603</v>
      </c>
      <c r="AB131" s="469">
        <f t="shared" ca="1" si="206"/>
        <v>4709077.225074999</v>
      </c>
      <c r="AC131" s="469">
        <f t="shared" ca="1" si="206"/>
        <v>126</v>
      </c>
      <c r="AD131" s="469">
        <f t="shared" ca="1" si="206"/>
        <v>5444559613.856513</v>
      </c>
      <c r="AE131" s="471">
        <f t="shared" ref="AE131:AE136" ca="1" si="207">IF(AC131&gt;1,(((AD131/(AC131-1))^0.5)*100)/(AA131/AC131),"N/A")</f>
        <v>16.689396482775607</v>
      </c>
    </row>
    <row r="132" spans="1:32" x14ac:dyDescent="0.2">
      <c r="A132" s="308" t="str">
        <f t="shared" ref="A132:A135" ca="1" si="208">H132</f>
        <v>Expway</v>
      </c>
      <c r="B132" s="473">
        <f t="shared" ca="1" si="195"/>
        <v>22118.18181818182</v>
      </c>
      <c r="C132" s="398">
        <f t="shared" ca="1" si="196"/>
        <v>21733.04778645455</v>
      </c>
      <c r="D132" s="398">
        <f t="shared" ca="1" si="197"/>
        <v>11</v>
      </c>
      <c r="E132" s="474">
        <f t="shared" ca="1" si="198"/>
        <v>0.98258744616111815</v>
      </c>
      <c r="F132" s="475">
        <f t="shared" ca="1" si="199"/>
        <v>21.534221803747492</v>
      </c>
      <c r="H132" s="258" t="str">
        <f t="shared" ca="1" si="194"/>
        <v>Expway</v>
      </c>
      <c r="I132" s="476">
        <f t="shared" ca="1" si="200"/>
        <v>49200</v>
      </c>
      <c r="J132" s="398">
        <f t="shared" ca="1" si="200"/>
        <v>47790.760396999998</v>
      </c>
      <c r="K132" s="398">
        <f t="shared" ca="1" si="200"/>
        <v>2</v>
      </c>
      <c r="L132" s="398">
        <f t="shared" ca="1" si="200"/>
        <v>2100975.7634330001</v>
      </c>
      <c r="M132" s="475">
        <f t="shared" ca="1" si="201"/>
        <v>5.8921719751593802</v>
      </c>
      <c r="N132" s="258" t="str">
        <f t="shared" ca="1" si="194"/>
        <v>Expway</v>
      </c>
      <c r="O132" s="476">
        <f t="shared" ca="1" si="202"/>
        <v>67100</v>
      </c>
      <c r="P132" s="398">
        <f t="shared" ca="1" si="202"/>
        <v>85567.164682999995</v>
      </c>
      <c r="Q132" s="398">
        <f t="shared" ca="1" si="202"/>
        <v>3</v>
      </c>
      <c r="R132" s="398">
        <f t="shared" ca="1" si="202"/>
        <v>142417430.74202701</v>
      </c>
      <c r="S132" s="475">
        <f t="shared" ca="1" si="203"/>
        <v>37.728132623024528</v>
      </c>
      <c r="T132" s="258" t="str">
        <f t="shared" ca="1" si="194"/>
        <v>Expway</v>
      </c>
      <c r="U132" s="476">
        <f t="shared" ca="1" si="204"/>
        <v>127000</v>
      </c>
      <c r="V132" s="398">
        <f t="shared" ca="1" si="204"/>
        <v>105705.60057100002</v>
      </c>
      <c r="W132" s="398">
        <f t="shared" ca="1" si="204"/>
        <v>6</v>
      </c>
      <c r="X132" s="398">
        <f t="shared" ca="1" si="204"/>
        <v>82341219.37539801</v>
      </c>
      <c r="Y132" s="475">
        <f t="shared" ca="1" si="205"/>
        <v>19.172165721056491</v>
      </c>
      <c r="Z132" s="258" t="str">
        <f t="shared" ca="1" si="194"/>
        <v>Expway</v>
      </c>
      <c r="AA132" s="476">
        <f t="shared" ca="1" si="206"/>
        <v>243300</v>
      </c>
      <c r="AB132" s="398">
        <f t="shared" ca="1" si="206"/>
        <v>239063.52565100003</v>
      </c>
      <c r="AC132" s="398">
        <f t="shared" ca="1" si="206"/>
        <v>11</v>
      </c>
      <c r="AD132" s="398">
        <f t="shared" ca="1" si="206"/>
        <v>226859625.880858</v>
      </c>
      <c r="AE132" s="475">
        <f t="shared" ca="1" si="207"/>
        <v>21.534221803747492</v>
      </c>
    </row>
    <row r="133" spans="1:32" x14ac:dyDescent="0.2">
      <c r="A133" s="307" t="str">
        <f t="shared" ca="1" si="208"/>
        <v>Tfare</v>
      </c>
      <c r="B133" s="477">
        <f t="shared" ca="1" si="195"/>
        <v>10360.50333846944</v>
      </c>
      <c r="C133" s="397">
        <f t="shared" ca="1" si="196"/>
        <v>9579.7377112845406</v>
      </c>
      <c r="D133" s="397">
        <f t="shared" ca="1" si="197"/>
        <v>1947</v>
      </c>
      <c r="E133" s="478">
        <f t="shared" ca="1" si="198"/>
        <v>0.92464018381367152</v>
      </c>
      <c r="F133" s="479">
        <f t="shared" ca="1" si="199"/>
        <v>42.517502940555211</v>
      </c>
      <c r="H133" s="257" t="str">
        <f t="shared" ca="1" si="194"/>
        <v>Tfare</v>
      </c>
      <c r="I133" s="480">
        <f t="shared" ca="1" si="200"/>
        <v>10657500</v>
      </c>
      <c r="J133" s="397">
        <f t="shared" ca="1" si="200"/>
        <v>9776601.0626040008</v>
      </c>
      <c r="K133" s="397">
        <f t="shared" ca="1" si="200"/>
        <v>882</v>
      </c>
      <c r="L133" s="397">
        <f t="shared" ca="1" si="200"/>
        <v>19592800070.055882</v>
      </c>
      <c r="M133" s="479">
        <f t="shared" ca="1" si="201"/>
        <v>39.027752575957351</v>
      </c>
      <c r="N133" s="257" t="str">
        <f t="shared" ca="1" si="194"/>
        <v>Tfare</v>
      </c>
      <c r="O133" s="480">
        <f t="shared" ca="1" si="202"/>
        <v>4764700</v>
      </c>
      <c r="P133" s="397">
        <f t="shared" ca="1" si="202"/>
        <v>3991950.9433579999</v>
      </c>
      <c r="Q133" s="397">
        <f t="shared" ca="1" si="202"/>
        <v>327</v>
      </c>
      <c r="R133" s="397">
        <f t="shared" ca="1" si="202"/>
        <v>10734254067.259623</v>
      </c>
      <c r="S133" s="479">
        <f t="shared" ca="1" si="203"/>
        <v>39.38123453847809</v>
      </c>
      <c r="T133" s="257" t="str">
        <f t="shared" ca="1" si="194"/>
        <v>Tfare</v>
      </c>
      <c r="U133" s="480">
        <f t="shared" ca="1" si="204"/>
        <v>4749700</v>
      </c>
      <c r="V133" s="397">
        <f t="shared" ca="1" si="204"/>
        <v>4883197.3179089995</v>
      </c>
      <c r="W133" s="397">
        <f t="shared" ca="1" si="204"/>
        <v>738</v>
      </c>
      <c r="X133" s="397">
        <f t="shared" ca="1" si="204"/>
        <v>7433646751.1371412</v>
      </c>
      <c r="Y133" s="479">
        <f t="shared" ca="1" si="205"/>
        <v>49.346618522370505</v>
      </c>
      <c r="Z133" s="257" t="str">
        <f t="shared" ca="1" si="194"/>
        <v>Tfare</v>
      </c>
      <c r="AA133" s="480">
        <f t="shared" ca="1" si="206"/>
        <v>20171900</v>
      </c>
      <c r="AB133" s="397">
        <f t="shared" ca="1" si="206"/>
        <v>18651749.323871002</v>
      </c>
      <c r="AC133" s="397">
        <f t="shared" ca="1" si="206"/>
        <v>1947</v>
      </c>
      <c r="AD133" s="397">
        <f t="shared" ca="1" si="206"/>
        <v>37760700888.452644</v>
      </c>
      <c r="AE133" s="479">
        <f t="shared" ca="1" si="207"/>
        <v>42.517502940555211</v>
      </c>
    </row>
    <row r="134" spans="1:32" x14ac:dyDescent="0.2">
      <c r="A134" s="308" t="str">
        <f t="shared" ca="1" si="208"/>
        <v>Other</v>
      </c>
      <c r="B134" s="473">
        <f t="shared" ca="1" si="195"/>
        <v>3060.7313195548491</v>
      </c>
      <c r="C134" s="398">
        <f t="shared" ca="1" si="196"/>
        <v>3360.1375621383149</v>
      </c>
      <c r="D134" s="398">
        <f t="shared" ca="1" si="197"/>
        <v>629</v>
      </c>
      <c r="E134" s="474">
        <f t="shared" ca="1" si="198"/>
        <v>1.0978217985585914</v>
      </c>
      <c r="F134" s="475">
        <f t="shared" ca="1" si="199"/>
        <v>77.406752760498904</v>
      </c>
      <c r="H134" s="258" t="str">
        <f t="shared" ca="1" si="194"/>
        <v>Other</v>
      </c>
      <c r="I134" s="476">
        <f t="shared" ca="1" si="200"/>
        <v>820400</v>
      </c>
      <c r="J134" s="398">
        <f t="shared" ca="1" si="200"/>
        <v>778727.92653800012</v>
      </c>
      <c r="K134" s="398">
        <f t="shared" ca="1" si="200"/>
        <v>185</v>
      </c>
      <c r="L134" s="398">
        <f t="shared" ca="1" si="200"/>
        <v>1480652341.6715252</v>
      </c>
      <c r="M134" s="475">
        <f t="shared" ca="1" si="201"/>
        <v>63.968138699984245</v>
      </c>
      <c r="N134" s="258" t="str">
        <f t="shared" ca="1" si="194"/>
        <v>Other</v>
      </c>
      <c r="O134" s="476">
        <f t="shared" ca="1" si="202"/>
        <v>427100</v>
      </c>
      <c r="P134" s="398">
        <f t="shared" ca="1" si="202"/>
        <v>399646.07054900005</v>
      </c>
      <c r="Q134" s="398">
        <f t="shared" ca="1" si="202"/>
        <v>91</v>
      </c>
      <c r="R134" s="398">
        <f t="shared" ca="1" si="202"/>
        <v>763928013.25800812</v>
      </c>
      <c r="S134" s="475">
        <f t="shared" ca="1" si="203"/>
        <v>62.075007990270983</v>
      </c>
      <c r="T134" s="258" t="str">
        <f t="shared" ca="1" si="194"/>
        <v>Other</v>
      </c>
      <c r="U134" s="476">
        <f t="shared" ca="1" si="204"/>
        <v>677700</v>
      </c>
      <c r="V134" s="398">
        <f t="shared" ca="1" si="204"/>
        <v>935152.52949800005</v>
      </c>
      <c r="W134" s="398">
        <f t="shared" ca="1" si="204"/>
        <v>353</v>
      </c>
      <c r="X134" s="398">
        <f t="shared" ca="1" si="204"/>
        <v>1280489737.636375</v>
      </c>
      <c r="Y134" s="475">
        <f t="shared" ca="1" si="205"/>
        <v>99.346812864941214</v>
      </c>
      <c r="Z134" s="258" t="str">
        <f t="shared" ca="1" si="194"/>
        <v>Other</v>
      </c>
      <c r="AA134" s="476">
        <f t="shared" ca="1" si="206"/>
        <v>1925200</v>
      </c>
      <c r="AB134" s="398">
        <f t="shared" ca="1" si="206"/>
        <v>2113526.5265850001</v>
      </c>
      <c r="AC134" s="398">
        <f t="shared" ca="1" si="206"/>
        <v>629</v>
      </c>
      <c r="AD134" s="398">
        <f t="shared" ca="1" si="206"/>
        <v>3525070092.5659084</v>
      </c>
      <c r="AE134" s="475">
        <f t="shared" ca="1" si="207"/>
        <v>77.406752760498904</v>
      </c>
    </row>
    <row r="135" spans="1:32" ht="13.5" thickBot="1" x14ac:dyDescent="0.25">
      <c r="A135" s="307" t="str">
        <f t="shared" ca="1" si="208"/>
        <v>HighOcc</v>
      </c>
      <c r="B135" s="477" t="str">
        <f t="shared" ca="1" si="195"/>
        <v>N/A</v>
      </c>
      <c r="C135" s="397" t="str">
        <f t="shared" ca="1" si="196"/>
        <v>N/A</v>
      </c>
      <c r="D135" s="397">
        <f t="shared" ca="1" si="197"/>
        <v>0</v>
      </c>
      <c r="E135" s="478" t="str">
        <f t="shared" ca="1" si="198"/>
        <v>N/A</v>
      </c>
      <c r="F135" s="479" t="str">
        <f t="shared" ca="1" si="199"/>
        <v>N/A</v>
      </c>
      <c r="H135" s="257" t="str">
        <f t="shared" ca="1" si="194"/>
        <v>HighOcc</v>
      </c>
      <c r="I135" s="480">
        <f t="shared" ca="1" si="200"/>
        <v>0</v>
      </c>
      <c r="J135" s="397">
        <f t="shared" ca="1" si="200"/>
        <v>0</v>
      </c>
      <c r="K135" s="397">
        <f t="shared" ca="1" si="200"/>
        <v>0</v>
      </c>
      <c r="L135" s="397">
        <f t="shared" ca="1" si="200"/>
        <v>0</v>
      </c>
      <c r="M135" s="479" t="str">
        <f t="shared" ca="1" si="201"/>
        <v>N/A</v>
      </c>
      <c r="N135" s="257" t="str">
        <f t="shared" ca="1" si="194"/>
        <v>HighOcc</v>
      </c>
      <c r="O135" s="480">
        <f t="shared" ca="1" si="202"/>
        <v>0</v>
      </c>
      <c r="P135" s="397">
        <f t="shared" ca="1" si="202"/>
        <v>0</v>
      </c>
      <c r="Q135" s="397">
        <f t="shared" ca="1" si="202"/>
        <v>0</v>
      </c>
      <c r="R135" s="397">
        <f t="shared" ca="1" si="202"/>
        <v>0</v>
      </c>
      <c r="S135" s="479" t="str">
        <f t="shared" ca="1" si="203"/>
        <v>N/A</v>
      </c>
      <c r="T135" s="257" t="str">
        <f t="shared" ca="1" si="194"/>
        <v>HighOcc</v>
      </c>
      <c r="U135" s="480">
        <f t="shared" ca="1" si="204"/>
        <v>0</v>
      </c>
      <c r="V135" s="397">
        <f t="shared" ca="1" si="204"/>
        <v>0</v>
      </c>
      <c r="W135" s="397">
        <f t="shared" ca="1" si="204"/>
        <v>0</v>
      </c>
      <c r="X135" s="397">
        <f t="shared" ca="1" si="204"/>
        <v>0</v>
      </c>
      <c r="Y135" s="479" t="str">
        <f t="shared" ca="1" si="205"/>
        <v>N/A</v>
      </c>
      <c r="Z135" s="257" t="str">
        <f t="shared" ca="1" si="194"/>
        <v>HighOcc</v>
      </c>
      <c r="AA135" s="480">
        <f t="shared" ca="1" si="206"/>
        <v>0</v>
      </c>
      <c r="AB135" s="397">
        <f t="shared" ca="1" si="206"/>
        <v>0</v>
      </c>
      <c r="AC135" s="397">
        <f t="shared" ca="1" si="206"/>
        <v>0</v>
      </c>
      <c r="AD135" s="397">
        <f t="shared" ca="1" si="206"/>
        <v>0</v>
      </c>
      <c r="AE135" s="479" t="str">
        <f t="shared" ca="1" si="207"/>
        <v>N/A</v>
      </c>
    </row>
    <row r="136" spans="1:32" ht="13.5" thickBot="1" x14ac:dyDescent="0.25">
      <c r="A136" s="309" t="s">
        <v>200</v>
      </c>
      <c r="B136" s="298">
        <f t="shared" ca="1" si="195"/>
        <v>10071.140066347218</v>
      </c>
      <c r="C136" s="298">
        <f t="shared" ca="1" si="196"/>
        <v>9477.8535205241442</v>
      </c>
      <c r="D136" s="298">
        <f t="shared" ca="1" si="197"/>
        <v>2713</v>
      </c>
      <c r="E136" s="303">
        <f t="shared" ca="1" si="198"/>
        <v>0.94109042850019087</v>
      </c>
      <c r="F136" s="299">
        <f t="shared" ca="1" si="199"/>
        <v>41.316885100742574</v>
      </c>
      <c r="H136" s="297" t="str">
        <f t="shared" ca="1" si="194"/>
        <v>Comm</v>
      </c>
      <c r="I136" s="298">
        <f ca="1">SUM(I131:I135)</f>
        <v>14844703</v>
      </c>
      <c r="J136" s="298">
        <f t="shared" ref="J136:L136" ca="1" si="209">SUM(J131:J135)</f>
        <v>13783644.40986</v>
      </c>
      <c r="K136" s="298">
        <f t="shared" ca="1" si="209"/>
        <v>1146</v>
      </c>
      <c r="L136" s="298">
        <f t="shared" ca="1" si="209"/>
        <v>25448789895.204224</v>
      </c>
      <c r="M136" s="299">
        <f t="shared" ca="1" si="201"/>
        <v>36.395184839756801</v>
      </c>
      <c r="N136" s="297" t="str">
        <f t="shared" ca="1" si="194"/>
        <v>Resid</v>
      </c>
      <c r="O136" s="298">
        <f ca="1">SUM(O131:O135)</f>
        <v>5735700</v>
      </c>
      <c r="P136" s="298">
        <f t="shared" ref="P136:R136" ca="1" si="210">SUM(P131:P135)</f>
        <v>4924655.0801510001</v>
      </c>
      <c r="Q136" s="298">
        <f t="shared" ca="1" si="210"/>
        <v>431</v>
      </c>
      <c r="R136" s="298">
        <f t="shared" ca="1" si="210"/>
        <v>11973659068.53826</v>
      </c>
      <c r="S136" s="299">
        <f t="shared" ca="1" si="203"/>
        <v>39.652452952853039</v>
      </c>
      <c r="T136" s="297" t="str">
        <f t="shared" ca="1" si="194"/>
        <v>Rural</v>
      </c>
      <c r="U136" s="298">
        <f ca="1">SUM(U131:U135)</f>
        <v>6742600</v>
      </c>
      <c r="V136" s="298">
        <f t="shared" ref="V136:X136" ca="1" si="211">SUM(V131:V135)</f>
        <v>7005117.1111709988</v>
      </c>
      <c r="W136" s="298">
        <f t="shared" ca="1" si="211"/>
        <v>1136</v>
      </c>
      <c r="X136" s="298">
        <f t="shared" ca="1" si="211"/>
        <v>9534741257.0134411</v>
      </c>
      <c r="Y136" s="299">
        <f t="shared" ca="1" si="205"/>
        <v>48.832331532333896</v>
      </c>
      <c r="Z136" s="297" t="str">
        <f t="shared" si="194"/>
        <v>County</v>
      </c>
      <c r="AA136" s="298">
        <f ca="1">SUM(AA131:AA135)</f>
        <v>27323003</v>
      </c>
      <c r="AB136" s="298">
        <f t="shared" ref="AB136:AD136" ca="1" si="212">SUM(AB131:AB135)</f>
        <v>25713416.601182003</v>
      </c>
      <c r="AC136" s="298">
        <f t="shared" ca="1" si="212"/>
        <v>2713</v>
      </c>
      <c r="AD136" s="298">
        <f t="shared" ca="1" si="212"/>
        <v>46957190220.755928</v>
      </c>
      <c r="AE136" s="299">
        <f t="shared" ca="1" si="207"/>
        <v>41.316885100742574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8"/>
      <c r="I139" s="489"/>
      <c r="J139" s="489"/>
      <c r="K139" s="489"/>
      <c r="L139" s="489"/>
      <c r="M139" s="489"/>
      <c r="N139" s="488"/>
      <c r="O139" s="489"/>
      <c r="P139" s="489"/>
      <c r="Q139" s="489"/>
      <c r="R139" s="489"/>
      <c r="S139" s="489"/>
      <c r="T139" s="488"/>
      <c r="U139" s="489"/>
      <c r="V139" s="489"/>
      <c r="W139" s="489"/>
      <c r="X139" s="489"/>
      <c r="Y139" s="489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90"/>
      <c r="I140" s="490"/>
      <c r="J140" s="490"/>
      <c r="K140" s="491"/>
      <c r="L140" s="491"/>
      <c r="M140" s="490"/>
      <c r="N140" s="490"/>
      <c r="O140" s="490"/>
      <c r="P140" s="490"/>
      <c r="Q140" s="491"/>
      <c r="R140" s="491"/>
      <c r="S140" s="490"/>
      <c r="T140" s="490"/>
      <c r="U140" s="490"/>
      <c r="V140" s="490"/>
      <c r="W140" s="491"/>
      <c r="X140" s="491"/>
      <c r="Y140" s="490"/>
      <c r="Z140" s="492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7" t="s">
        <v>115</v>
      </c>
      <c r="B141" s="468">
        <f t="shared" ref="B141:B146" ca="1" si="214">IF(D141&gt;0,AA141/D141,"N/A")</f>
        <v>62906.382978723406</v>
      </c>
      <c r="C141" s="469">
        <f t="shared" ref="C141:C146" ca="1" si="215">IF(D141&gt;0,AB141/D141,"N/A")</f>
        <v>66898.263702751778</v>
      </c>
      <c r="D141" s="469">
        <f t="shared" ref="D141:D146" ca="1" si="216">AC141</f>
        <v>141</v>
      </c>
      <c r="E141" s="470">
        <f t="shared" ref="E141:E146" ca="1" si="217">IF(D141&gt;0,C141/B141,"N/A")</f>
        <v>1.0634574829294912</v>
      </c>
      <c r="F141" s="471">
        <f t="shared" ref="F141:F146" ca="1" si="218">AE141</f>
        <v>13.579917679744042</v>
      </c>
      <c r="H141" s="156"/>
      <c r="I141" s="481"/>
      <c r="J141" s="481"/>
      <c r="K141" s="481"/>
      <c r="L141" s="481"/>
      <c r="M141" s="482"/>
      <c r="N141" s="156"/>
      <c r="O141" s="481"/>
      <c r="P141" s="482"/>
      <c r="Q141" s="482"/>
      <c r="R141" s="482"/>
      <c r="S141" s="482"/>
      <c r="T141" s="156"/>
      <c r="U141" s="481"/>
      <c r="V141" s="482"/>
      <c r="W141" s="482"/>
      <c r="X141" s="482"/>
      <c r="Y141" s="482"/>
      <c r="Z141" s="306" t="str">
        <f t="shared" ca="1" si="213"/>
        <v>Freeway</v>
      </c>
      <c r="AA141" s="493">
        <f ca="1">AM65</f>
        <v>8869800</v>
      </c>
      <c r="AB141" s="396">
        <f ca="1">AN65</f>
        <v>9432655.1820880007</v>
      </c>
      <c r="AC141" s="396">
        <f t="shared" ref="AC141:AE141" ca="1" si="219">AO65</f>
        <v>141</v>
      </c>
      <c r="AD141" s="396">
        <f t="shared" ca="1" si="219"/>
        <v>10216725841.015875</v>
      </c>
      <c r="AE141" s="494">
        <f t="shared" ca="1" si="219"/>
        <v>13.579917679744042</v>
      </c>
      <c r="AF141" s="27"/>
    </row>
    <row r="142" spans="1:32" x14ac:dyDescent="0.2">
      <c r="A142" s="308" t="s">
        <v>387</v>
      </c>
      <c r="B142" s="473">
        <f t="shared" ca="1" si="214"/>
        <v>31585</v>
      </c>
      <c r="C142" s="398">
        <f t="shared" ca="1" si="215"/>
        <v>36791.221001749997</v>
      </c>
      <c r="D142" s="398">
        <f t="shared" ca="1" si="216"/>
        <v>40</v>
      </c>
      <c r="E142" s="474">
        <f t="shared" ca="1" si="217"/>
        <v>1.1648320722415701</v>
      </c>
      <c r="F142" s="475">
        <f t="shared" ca="1" si="218"/>
        <v>61.073577247833704</v>
      </c>
      <c r="H142" s="156"/>
      <c r="I142" s="481"/>
      <c r="J142" s="481"/>
      <c r="K142" s="481"/>
      <c r="L142" s="481"/>
      <c r="M142" s="482"/>
      <c r="N142" s="156"/>
      <c r="O142" s="481"/>
      <c r="P142" s="482"/>
      <c r="Q142" s="482"/>
      <c r="R142" s="482"/>
      <c r="S142" s="482"/>
      <c r="T142" s="156"/>
      <c r="U142" s="481"/>
      <c r="V142" s="482"/>
      <c r="W142" s="482"/>
      <c r="X142" s="482"/>
      <c r="Y142" s="482"/>
      <c r="Z142" s="306" t="str">
        <f t="shared" ca="1" si="213"/>
        <v>Expway</v>
      </c>
      <c r="AA142" s="493">
        <f ca="1">AM66+AM67</f>
        <v>1263400</v>
      </c>
      <c r="AB142" s="396">
        <f t="shared" ref="AB142:AE142" ca="1" si="220">AN66+AN67</f>
        <v>1471648.8400699999</v>
      </c>
      <c r="AC142" s="396">
        <f t="shared" ca="1" si="220"/>
        <v>40</v>
      </c>
      <c r="AD142" s="396">
        <f t="shared" ca="1" si="220"/>
        <v>2637508549.24717</v>
      </c>
      <c r="AE142" s="494">
        <f t="shared" ca="1" si="220"/>
        <v>61.073577247833704</v>
      </c>
      <c r="AF142" s="27"/>
    </row>
    <row r="143" spans="1:32" x14ac:dyDescent="0.2">
      <c r="A143" s="307" t="s">
        <v>388</v>
      </c>
      <c r="B143" s="477">
        <f t="shared" ca="1" si="214"/>
        <v>20275.303030303032</v>
      </c>
      <c r="C143" s="397">
        <f t="shared" ca="1" si="215"/>
        <v>20818.474876066666</v>
      </c>
      <c r="D143" s="397">
        <f t="shared" ca="1" si="216"/>
        <v>990</v>
      </c>
      <c r="E143" s="478">
        <f t="shared" ca="1" si="217"/>
        <v>1.0267898262705037</v>
      </c>
      <c r="F143" s="479">
        <f t="shared" ca="1" si="218"/>
        <v>29.650992742127976</v>
      </c>
      <c r="H143" s="156"/>
      <c r="I143" s="481"/>
      <c r="J143" s="481"/>
      <c r="K143" s="481"/>
      <c r="L143" s="481"/>
      <c r="M143" s="482"/>
      <c r="N143" s="156"/>
      <c r="O143" s="481"/>
      <c r="P143" s="482"/>
      <c r="Q143" s="482"/>
      <c r="R143" s="482"/>
      <c r="S143" s="482"/>
      <c r="T143" s="156"/>
      <c r="U143" s="481"/>
      <c r="V143" s="482"/>
      <c r="W143" s="482"/>
      <c r="X143" s="482"/>
      <c r="Y143" s="482"/>
      <c r="Z143" s="307" t="str">
        <f t="shared" ca="1" si="213"/>
        <v>Tfare</v>
      </c>
      <c r="AA143" s="477">
        <f ca="1">AM68+AM69</f>
        <v>20072550</v>
      </c>
      <c r="AB143" s="397">
        <f t="shared" ref="AB143:AD143" ca="1" si="221">AN68+AN69</f>
        <v>20610290.127305999</v>
      </c>
      <c r="AC143" s="397">
        <f t="shared" ca="1" si="221"/>
        <v>990</v>
      </c>
      <c r="AD143" s="397">
        <f t="shared" ca="1" si="221"/>
        <v>35744520557.765961</v>
      </c>
      <c r="AE143" s="479">
        <f ca="1">IF(AC143&gt;1,(((AD143/(AC143-1))^0.5)*100)/(AA143/AC143),"N/A")</f>
        <v>29.650992742127976</v>
      </c>
      <c r="AF143" s="27"/>
    </row>
    <row r="144" spans="1:32" x14ac:dyDescent="0.2">
      <c r="A144" s="308" t="s">
        <v>201</v>
      </c>
      <c r="B144" s="473">
        <f t="shared" ca="1" si="214"/>
        <v>7675.8620689655172</v>
      </c>
      <c r="C144" s="398">
        <f t="shared" ca="1" si="215"/>
        <v>9773.2504424137933</v>
      </c>
      <c r="D144" s="398">
        <f t="shared" ca="1" si="216"/>
        <v>29</v>
      </c>
      <c r="E144" s="474">
        <f t="shared" ca="1" si="217"/>
        <v>1.2732446668014377</v>
      </c>
      <c r="F144" s="475">
        <f t="shared" ca="1" si="218"/>
        <v>79.039076089167594</v>
      </c>
      <c r="H144" s="156"/>
      <c r="I144" s="481"/>
      <c r="J144" s="481"/>
      <c r="K144" s="481"/>
      <c r="L144" s="481"/>
      <c r="M144" s="482"/>
      <c r="N144" s="156"/>
      <c r="O144" s="481"/>
      <c r="P144" s="482"/>
      <c r="Q144" s="482"/>
      <c r="R144" s="482"/>
      <c r="S144" s="482"/>
      <c r="T144" s="156"/>
      <c r="U144" s="481"/>
      <c r="V144" s="482"/>
      <c r="W144" s="482"/>
      <c r="X144" s="482"/>
      <c r="Y144" s="482"/>
      <c r="Z144" s="308" t="str">
        <f t="shared" ca="1" si="213"/>
        <v>Other</v>
      </c>
      <c r="AA144" s="473">
        <f ca="1">AM70+AM71+AM72+AM73</f>
        <v>222600</v>
      </c>
      <c r="AB144" s="398">
        <f t="shared" ref="AB144:AD144" ca="1" si="222">AN70+AN71+AN72+AN73</f>
        <v>283424.26283000002</v>
      </c>
      <c r="AC144" s="398">
        <f t="shared" ca="1" si="222"/>
        <v>29</v>
      </c>
      <c r="AD144" s="398">
        <f t="shared" ca="1" si="222"/>
        <v>1030614066.185354</v>
      </c>
      <c r="AE144" s="475">
        <f ca="1">IF(AC144&gt;1,(((AD144/(AC144-1))^0.5)*100)/(AA144/AC144),"N/A")</f>
        <v>79.039076089167594</v>
      </c>
      <c r="AF144" s="27"/>
    </row>
    <row r="145" spans="1:32" ht="13.5" thickBot="1" x14ac:dyDescent="0.25">
      <c r="A145" s="307" t="s">
        <v>389</v>
      </c>
      <c r="B145" s="477" t="str">
        <f t="shared" ca="1" si="214"/>
        <v>N/A</v>
      </c>
      <c r="C145" s="397" t="str">
        <f t="shared" ca="1" si="215"/>
        <v>N/A</v>
      </c>
      <c r="D145" s="397">
        <f t="shared" ca="1" si="216"/>
        <v>0</v>
      </c>
      <c r="E145" s="478" t="str">
        <f t="shared" ca="1" si="217"/>
        <v>N/A</v>
      </c>
      <c r="F145" s="479" t="str">
        <f t="shared" ca="1" si="218"/>
        <v>N/A</v>
      </c>
      <c r="H145" s="156"/>
      <c r="I145" s="481"/>
      <c r="J145" s="481"/>
      <c r="K145" s="481"/>
      <c r="L145" s="481"/>
      <c r="M145" s="482"/>
      <c r="N145" s="156"/>
      <c r="O145" s="481"/>
      <c r="P145" s="482"/>
      <c r="Q145" s="482"/>
      <c r="R145" s="482"/>
      <c r="S145" s="482"/>
      <c r="T145" s="156"/>
      <c r="U145" s="481"/>
      <c r="V145" s="482"/>
      <c r="W145" s="482"/>
      <c r="X145" s="482"/>
      <c r="Y145" s="482"/>
      <c r="Z145" s="307" t="str">
        <f t="shared" ca="1" si="213"/>
        <v>HighOcc</v>
      </c>
      <c r="AA145" s="477">
        <f ca="1">AM74+AM75</f>
        <v>0</v>
      </c>
      <c r="AB145" s="397">
        <f t="shared" ref="AB145:AD145" ca="1" si="223">AN74+AN75</f>
        <v>0</v>
      </c>
      <c r="AC145" s="397">
        <f t="shared" ca="1" si="223"/>
        <v>0</v>
      </c>
      <c r="AD145" s="397">
        <f t="shared" ca="1" si="223"/>
        <v>0</v>
      </c>
      <c r="AE145" s="479" t="str">
        <f ca="1">IF(AC145&gt;1,(((AD145/(AC145-1))^0.5)*100)/(AA145/AC145),"N/A")</f>
        <v>N/A</v>
      </c>
      <c r="AF145" s="27"/>
    </row>
    <row r="146" spans="1:32" ht="13.5" thickBot="1" x14ac:dyDescent="0.25">
      <c r="A146" s="309" t="s">
        <v>200</v>
      </c>
      <c r="B146" s="298">
        <f t="shared" ca="1" si="214"/>
        <v>25356.958333333332</v>
      </c>
      <c r="C146" s="298">
        <f t="shared" ca="1" si="215"/>
        <v>26498.348676911668</v>
      </c>
      <c r="D146" s="298">
        <f t="shared" ca="1" si="216"/>
        <v>1200</v>
      </c>
      <c r="E146" s="303">
        <f t="shared" ca="1" si="217"/>
        <v>1.0450129044885446</v>
      </c>
      <c r="F146" s="299">
        <f t="shared" ca="1" si="218"/>
        <v>25.372463023326482</v>
      </c>
      <c r="H146" s="495"/>
      <c r="I146" s="49"/>
      <c r="J146" s="49"/>
      <c r="K146" s="49"/>
      <c r="L146" s="482"/>
      <c r="M146" s="496"/>
      <c r="N146" s="495"/>
      <c r="O146" s="49"/>
      <c r="P146" s="49"/>
      <c r="Q146" s="49"/>
      <c r="R146" s="482"/>
      <c r="S146" s="496"/>
      <c r="T146" s="495"/>
      <c r="U146" s="49"/>
      <c r="V146" s="49"/>
      <c r="W146" s="49"/>
      <c r="X146" s="482"/>
      <c r="Y146" s="496"/>
      <c r="Z146" s="309" t="str">
        <f t="shared" si="213"/>
        <v>County</v>
      </c>
      <c r="AA146" s="298">
        <f ca="1">SUM(AA141:AA145)</f>
        <v>30428350</v>
      </c>
      <c r="AB146" s="298">
        <f t="shared" ref="AB146:AD146" ca="1" si="224">SUM(AB141:AB145)</f>
        <v>31798018.412294</v>
      </c>
      <c r="AC146" s="298">
        <f t="shared" ca="1" si="224"/>
        <v>1200</v>
      </c>
      <c r="AD146" s="298">
        <f t="shared" ca="1" si="224"/>
        <v>49629369014.214363</v>
      </c>
      <c r="AE146" s="299">
        <f ca="1">IF(AC146&gt;1,(((AD146/(AC146-1))^0.5)*100)/(AA146/AC146),"N/A")</f>
        <v>25.372463023326482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2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7" t="s">
        <v>115</v>
      </c>
      <c r="B151" s="468">
        <f t="shared" ref="B151:B156" ca="1" si="226">IF(D151&gt;0,AA151/D151,"N/A")</f>
        <v>51881.659176029963</v>
      </c>
      <c r="C151" s="469">
        <f t="shared" ref="C151:C156" ca="1" si="227">IF(D151&gt;0,AB151/D151,"N/A")</f>
        <v>52965.289914468165</v>
      </c>
      <c r="D151" s="469">
        <f t="shared" ref="D151:D156" ca="1" si="228">AC151</f>
        <v>267</v>
      </c>
      <c r="E151" s="470">
        <f t="shared" ref="E151:E156" ca="1" si="229">IF(D151&gt;0,C151/B151,"N/A")</f>
        <v>1.0208865860430858</v>
      </c>
      <c r="F151" s="471">
        <f t="shared" ref="F151:F156" ca="1" si="230">AE151</f>
        <v>14.789688534936754</v>
      </c>
      <c r="Z151" s="306" t="str">
        <f t="shared" ca="1" si="225"/>
        <v>Freeway</v>
      </c>
      <c r="AA151" s="493">
        <f t="shared" ref="AA151:AD155" ca="1" si="231">AA131+AA141</f>
        <v>13852403</v>
      </c>
      <c r="AB151" s="396">
        <f t="shared" ca="1" si="231"/>
        <v>14141732.407163</v>
      </c>
      <c r="AC151" s="396">
        <f t="shared" ca="1" si="231"/>
        <v>267</v>
      </c>
      <c r="AD151" s="396">
        <f t="shared" ca="1" si="231"/>
        <v>15661285454.872387</v>
      </c>
      <c r="AE151" s="494">
        <f t="shared" ref="AE151:AE156" ca="1" si="232">IF(AC151&gt;1,(((AD151/(AC151-1))^0.5)*100)/(AA151/AC151),"N/A")</f>
        <v>14.789688534936754</v>
      </c>
    </row>
    <row r="152" spans="1:32" x14ac:dyDescent="0.2">
      <c r="A152" s="308" t="s">
        <v>387</v>
      </c>
      <c r="B152" s="473">
        <f t="shared" ca="1" si="226"/>
        <v>29543.137254901962</v>
      </c>
      <c r="C152" s="398">
        <f t="shared" ca="1" si="227"/>
        <v>33543.379720019606</v>
      </c>
      <c r="D152" s="398">
        <f t="shared" ca="1" si="228"/>
        <v>51</v>
      </c>
      <c r="E152" s="474">
        <f t="shared" ca="1" si="229"/>
        <v>1.1354034417740757</v>
      </c>
      <c r="F152" s="475">
        <f t="shared" ca="1" si="230"/>
        <v>25.619627180876531</v>
      </c>
      <c r="Z152" s="306" t="str">
        <f t="shared" ca="1" si="225"/>
        <v>Expway</v>
      </c>
      <c r="AA152" s="493">
        <f t="shared" ca="1" si="231"/>
        <v>1506700</v>
      </c>
      <c r="AB152" s="396">
        <f t="shared" ca="1" si="231"/>
        <v>1710712.3657209999</v>
      </c>
      <c r="AC152" s="396">
        <f t="shared" ca="1" si="231"/>
        <v>51</v>
      </c>
      <c r="AD152" s="396">
        <f t="shared" ca="1" si="231"/>
        <v>2864368175.1280279</v>
      </c>
      <c r="AE152" s="494">
        <f t="shared" ca="1" si="232"/>
        <v>25.619627180876531</v>
      </c>
    </row>
    <row r="153" spans="1:32" x14ac:dyDescent="0.2">
      <c r="A153" s="307" t="s">
        <v>388</v>
      </c>
      <c r="B153" s="477">
        <f t="shared" ca="1" si="226"/>
        <v>13702.57065032346</v>
      </c>
      <c r="C153" s="397">
        <f t="shared" ca="1" si="227"/>
        <v>13368.07608143582</v>
      </c>
      <c r="D153" s="397">
        <f t="shared" ca="1" si="228"/>
        <v>2937</v>
      </c>
      <c r="E153" s="478">
        <f t="shared" ca="1" si="229"/>
        <v>0.97558891850123441</v>
      </c>
      <c r="F153" s="479">
        <f t="shared" ca="1" si="230"/>
        <v>36.515648639528607</v>
      </c>
      <c r="Z153" s="307" t="str">
        <f t="shared" ca="1" si="225"/>
        <v>Tfare</v>
      </c>
      <c r="AA153" s="477">
        <f t="shared" ca="1" si="231"/>
        <v>40244450</v>
      </c>
      <c r="AB153" s="397">
        <f t="shared" ca="1" si="231"/>
        <v>39262039.451177001</v>
      </c>
      <c r="AC153" s="397">
        <f t="shared" ca="1" si="231"/>
        <v>2937</v>
      </c>
      <c r="AD153" s="397">
        <f t="shared" ca="1" si="231"/>
        <v>73505221446.218597</v>
      </c>
      <c r="AE153" s="479">
        <f t="shared" ca="1" si="232"/>
        <v>36.515648639528607</v>
      </c>
    </row>
    <row r="154" spans="1:32" x14ac:dyDescent="0.2">
      <c r="A154" s="308" t="s">
        <v>201</v>
      </c>
      <c r="B154" s="473">
        <f t="shared" ca="1" si="226"/>
        <v>3264.1337386018236</v>
      </c>
      <c r="C154" s="398">
        <f t="shared" ca="1" si="227"/>
        <v>3642.7823547340427</v>
      </c>
      <c r="D154" s="398">
        <f t="shared" ca="1" si="228"/>
        <v>658</v>
      </c>
      <c r="E154" s="474">
        <f t="shared" ca="1" si="229"/>
        <v>1.1160027886278985</v>
      </c>
      <c r="F154" s="475">
        <f t="shared" ca="1" si="230"/>
        <v>80.67262235479383</v>
      </c>
      <c r="Z154" s="308" t="str">
        <f t="shared" ca="1" si="225"/>
        <v>Other</v>
      </c>
      <c r="AA154" s="473">
        <f t="shared" ca="1" si="231"/>
        <v>2147800</v>
      </c>
      <c r="AB154" s="398">
        <f t="shared" ca="1" si="231"/>
        <v>2396950.789415</v>
      </c>
      <c r="AC154" s="398">
        <f t="shared" ca="1" si="231"/>
        <v>658</v>
      </c>
      <c r="AD154" s="398">
        <f t="shared" ca="1" si="231"/>
        <v>4555684158.7512627</v>
      </c>
      <c r="AE154" s="475">
        <f t="shared" ca="1" si="232"/>
        <v>80.67262235479383</v>
      </c>
    </row>
    <row r="155" spans="1:32" ht="13.5" thickBot="1" x14ac:dyDescent="0.25">
      <c r="A155" s="307" t="s">
        <v>389</v>
      </c>
      <c r="B155" s="477" t="str">
        <f t="shared" ca="1" si="226"/>
        <v>N/A</v>
      </c>
      <c r="C155" s="397" t="str">
        <f t="shared" ca="1" si="227"/>
        <v>N/A</v>
      </c>
      <c r="D155" s="397">
        <f t="shared" ca="1" si="228"/>
        <v>0</v>
      </c>
      <c r="E155" s="478" t="str">
        <f t="shared" ca="1" si="229"/>
        <v>N/A</v>
      </c>
      <c r="F155" s="479" t="str">
        <f t="shared" ca="1" si="230"/>
        <v>N/A</v>
      </c>
      <c r="Z155" s="307" t="str">
        <f t="shared" ca="1" si="225"/>
        <v>HighOcc</v>
      </c>
      <c r="AA155" s="477">
        <f t="shared" ca="1" si="231"/>
        <v>0</v>
      </c>
      <c r="AB155" s="397">
        <f t="shared" ca="1" si="231"/>
        <v>0</v>
      </c>
      <c r="AC155" s="397">
        <f t="shared" ca="1" si="231"/>
        <v>0</v>
      </c>
      <c r="AD155" s="397">
        <f t="shared" ca="1" si="231"/>
        <v>0</v>
      </c>
      <c r="AE155" s="479" t="str">
        <f t="shared" ca="1" si="232"/>
        <v>N/A</v>
      </c>
    </row>
    <row r="156" spans="1:32" ht="13.5" thickBot="1" x14ac:dyDescent="0.25">
      <c r="A156" s="309" t="s">
        <v>200</v>
      </c>
      <c r="B156" s="298">
        <f t="shared" ca="1" si="226"/>
        <v>14758.843087145413</v>
      </c>
      <c r="C156" s="298">
        <f t="shared" ca="1" si="227"/>
        <v>14697.530031555329</v>
      </c>
      <c r="D156" s="298">
        <f t="shared" ca="1" si="228"/>
        <v>3913</v>
      </c>
      <c r="E156" s="303">
        <f t="shared" ca="1" si="229"/>
        <v>0.99584567332086571</v>
      </c>
      <c r="F156" s="299">
        <f t="shared" ca="1" si="230"/>
        <v>33.667169780035444</v>
      </c>
      <c r="Z156" s="309" t="str">
        <f t="shared" si="225"/>
        <v>County</v>
      </c>
      <c r="AA156" s="298">
        <f ca="1">SUM(AA151:AA155)</f>
        <v>57751353</v>
      </c>
      <c r="AB156" s="298">
        <f t="shared" ref="AB156:AD156" ca="1" si="233">SUM(AB151:AB155)</f>
        <v>57511435.013475999</v>
      </c>
      <c r="AC156" s="298">
        <f t="shared" ca="1" si="233"/>
        <v>3913</v>
      </c>
      <c r="AD156" s="298">
        <f t="shared" ca="1" si="233"/>
        <v>96586559234.970276</v>
      </c>
      <c r="AE156" s="299">
        <f t="shared" ca="1" si="232"/>
        <v>33.667169780035444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>
        <f ca="1">SUMIF(INDIRECT("VolGroupStats!$B$2:$B$85"),1,(INDIRECT("VolGroupStats!$C$2:$C$85")))</f>
        <v>222</v>
      </c>
      <c r="C4" s="265">
        <f ca="1">SUMIF(INDIRECT("VolGroupStats!$B$2:$B$85"),1,(INDIRECT("VolGroupStats!$E$2:$E$85")))</f>
        <v>144800</v>
      </c>
      <c r="D4" s="265">
        <f ca="1">SUMIF(INDIRECT("VolGroupStats!$B$2:$B$85"),1,(INDIRECT("VolGroupStats!$F$2:$F$85")))</f>
        <v>284228.65727599995</v>
      </c>
      <c r="E4" s="387">
        <f ca="1">SUMIF(INDIRECT("VolGroupStats!$B$2:$B$85"),1,(INDIRECT("VolGroupStats!$G$2:$G$85")))</f>
        <v>442638808.71846098</v>
      </c>
      <c r="G4" s="306" t="s">
        <v>290</v>
      </c>
      <c r="H4" s="265">
        <f ca="1">IFERROR(C4/B4,0)</f>
        <v>652.25225225225222</v>
      </c>
      <c r="I4" s="265">
        <f ca="1">IFERROR(D4/B4,0)</f>
        <v>1280.3092670090089</v>
      </c>
      <c r="J4" s="278">
        <f ca="1">IFERROR(D4/C4,0)</f>
        <v>1.9629050916850825</v>
      </c>
      <c r="K4" s="387">
        <f ca="1">IFERROR((((E4/(B4-1))^0.5)*100)/(C4/B4),0)</f>
        <v>216.9766601379678</v>
      </c>
    </row>
    <row r="5" spans="1:11" x14ac:dyDescent="0.2">
      <c r="A5" s="307" t="s">
        <v>291</v>
      </c>
      <c r="B5" s="237">
        <f ca="1">SUMIF(INDIRECT("VolGroupStats!$B$2:$B$85"),2,(INDIRECT("VolGroupStats!$C$2:$C$85")))</f>
        <v>408</v>
      </c>
      <c r="C5" s="237">
        <f ca="1">SUMIF(INDIRECT("VolGroupStats!$B$2:$B$85"),2,(INDIRECT("VolGroupStats!$E$2:$E$85")))</f>
        <v>716842</v>
      </c>
      <c r="D5" s="237">
        <f ca="1">SUMIF(INDIRECT("VolGroupStats!$B$2:$B$85"),2,(INDIRECT("VolGroupStats!$F$2:$F$85")))</f>
        <v>1105224.9439900001</v>
      </c>
      <c r="E5" s="388">
        <f ca="1">SUMIF(INDIRECT("VolGroupStats!$B$2:$B$85"),2,(INDIRECT("VolGroupStats!$G$2:$G$85")))</f>
        <v>2530550003.7940507</v>
      </c>
      <c r="G5" s="307" t="s">
        <v>291</v>
      </c>
      <c r="H5" s="237">
        <f t="shared" ref="H5:H10" ca="1" si="0">IFERROR(C5/B5,0)</f>
        <v>1756.9656862745098</v>
      </c>
      <c r="I5" s="237">
        <f t="shared" ref="I5:I10" ca="1" si="1">IFERROR(D5/B5,0)</f>
        <v>2708.8846666421568</v>
      </c>
      <c r="J5" s="274">
        <f t="shared" ref="J5:J10" ca="1" si="2">IFERROR(D5/C5,0)</f>
        <v>1.5417971379885667</v>
      </c>
      <c r="K5" s="388">
        <f t="shared" ref="K5:K10" ca="1" si="3">IFERROR((((E5/(B5-1))^0.5)*100)/(C5/B5),0)</f>
        <v>141.92110284545799</v>
      </c>
    </row>
    <row r="6" spans="1:11" x14ac:dyDescent="0.2">
      <c r="A6" s="308" t="s">
        <v>297</v>
      </c>
      <c r="B6" s="234">
        <f ca="1">SUMIF(INDIRECT("VolGroupStats!$B$2:$B$85"),3,(INDIRECT("VolGroupStats!$C$2:$C$85")))</f>
        <v>514</v>
      </c>
      <c r="C6" s="234">
        <f ca="1">SUMIF(INDIRECT("VolGroupStats!$B$2:$B$85"),3,(INDIRECT("VolGroupStats!$E$2:$E$85")))</f>
        <v>1896483</v>
      </c>
      <c r="D6" s="234">
        <f ca="1">SUMIF(INDIRECT("VolGroupStats!$B$2:$B$85"),3,(INDIRECT("VolGroupStats!$F$2:$F$85")))</f>
        <v>2371912.4906129995</v>
      </c>
      <c r="E6" s="389">
        <f ca="1">SUMIF(INDIRECT("VolGroupStats!$B$2:$B$85"),3,(INDIRECT("VolGroupStats!$G$2:$G$85")))</f>
        <v>5653856151.4468317</v>
      </c>
      <c r="G6" s="308" t="s">
        <v>297</v>
      </c>
      <c r="H6" s="234">
        <f t="shared" ca="1" si="0"/>
        <v>3689.6556420233464</v>
      </c>
      <c r="I6" s="234">
        <f t="shared" ca="1" si="1"/>
        <v>4614.6157404922169</v>
      </c>
      <c r="J6" s="273">
        <f t="shared" ca="1" si="2"/>
        <v>1.2506900882385972</v>
      </c>
      <c r="K6" s="389">
        <f t="shared" ca="1" si="3"/>
        <v>89.976243975534288</v>
      </c>
    </row>
    <row r="7" spans="1:11" x14ac:dyDescent="0.2">
      <c r="A7" s="307" t="s">
        <v>292</v>
      </c>
      <c r="B7" s="237">
        <f ca="1">SUMIF(INDIRECT("VolGroupStats!$B$2:$B$85"),4,(INDIRECT("VolGroupStats!$C$2:$C$85")))</f>
        <v>825</v>
      </c>
      <c r="C7" s="237">
        <f ca="1">SUMIF(INDIRECT("VolGroupStats!$B$2:$B$85"),4,(INDIRECT("VolGroupStats!$E$2:$E$85")))</f>
        <v>6139852</v>
      </c>
      <c r="D7" s="237">
        <f ca="1">SUMIF(INDIRECT("VolGroupStats!$B$2:$B$85"),4,(INDIRECT("VolGroupStats!$F$2:$F$85")))</f>
        <v>6593229.5526139997</v>
      </c>
      <c r="E7" s="388">
        <f ca="1">SUMIF(INDIRECT("VolGroupStats!$B$2:$B$85"),4,(INDIRECT("VolGroupStats!$G$2:$G$85")))</f>
        <v>10672051064.696087</v>
      </c>
      <c r="G7" s="307" t="s">
        <v>292</v>
      </c>
      <c r="H7" s="237">
        <f t="shared" ca="1" si="0"/>
        <v>7442.2448484848483</v>
      </c>
      <c r="I7" s="237">
        <f t="shared" ca="1" si="1"/>
        <v>7991.7933971078783</v>
      </c>
      <c r="J7" s="274">
        <f t="shared" ca="1" si="2"/>
        <v>1.073841772181805</v>
      </c>
      <c r="K7" s="388">
        <f t="shared" ca="1" si="3"/>
        <v>48.356670119456766</v>
      </c>
    </row>
    <row r="8" spans="1:11" x14ac:dyDescent="0.2">
      <c r="A8" s="308" t="s">
        <v>293</v>
      </c>
      <c r="B8" s="234">
        <f ca="1">SUMIF(INDIRECT("VolGroupStats!$B$2:$B$85"),5,(INDIRECT("VolGroupStats!$C$2:$C$85")))</f>
        <v>1265</v>
      </c>
      <c r="C8" s="234">
        <f ca="1">SUMIF(INDIRECT("VolGroupStats!$B$2:$B$85"),5,(INDIRECT("VolGroupStats!$E$2:$E$85")))</f>
        <v>20532213</v>
      </c>
      <c r="D8" s="234">
        <f ca="1">SUMIF(INDIRECT("VolGroupStats!$B$2:$B$85"),5,(INDIRECT("VolGroupStats!$F$2:$F$85")))</f>
        <v>19358044.207799997</v>
      </c>
      <c r="E8" s="389">
        <f ca="1">SUMIF(INDIRECT("VolGroupStats!$B$2:$B$85"),5,(INDIRECT("VolGroupStats!$G$2:$G$85")))</f>
        <v>34261181913.628563</v>
      </c>
      <c r="G8" s="308" t="s">
        <v>293</v>
      </c>
      <c r="H8" s="234">
        <f t="shared" ca="1" si="0"/>
        <v>16230.998418972333</v>
      </c>
      <c r="I8" s="234">
        <f t="shared" ca="1" si="1"/>
        <v>15302.801745296441</v>
      </c>
      <c r="J8" s="273">
        <f t="shared" ca="1" si="2"/>
        <v>0.94281333472431816</v>
      </c>
      <c r="K8" s="389">
        <f t="shared" ca="1" si="3"/>
        <v>32.076161984007236</v>
      </c>
    </row>
    <row r="9" spans="1:11" x14ac:dyDescent="0.2">
      <c r="A9" s="307" t="s">
        <v>294</v>
      </c>
      <c r="B9" s="237">
        <f ca="1">SUMIF(INDIRECT("VolGroupStats!$B$2:$B$85"),6,(INDIRECT("VolGroupStats!$C$2:$C$85")))</f>
        <v>546</v>
      </c>
      <c r="C9" s="237">
        <f ca="1">SUMIF(INDIRECT("VolGroupStats!$B$2:$B$85"),6,(INDIRECT("VolGroupStats!$E$2:$E$85")))</f>
        <v>18852063</v>
      </c>
      <c r="D9" s="237">
        <f ca="1">SUMIF(INDIRECT("VolGroupStats!$B$2:$B$85"),6,(INDIRECT("VolGroupStats!$F$2:$F$85")))</f>
        <v>18388649.058348998</v>
      </c>
      <c r="E9" s="388">
        <f ca="1">SUMIF(INDIRECT("VolGroupStats!$B$2:$B$85"),6,(INDIRECT("VolGroupStats!$G$2:$G$85")))</f>
        <v>32139943195.414352</v>
      </c>
      <c r="G9" s="307" t="s">
        <v>294</v>
      </c>
      <c r="H9" s="237">
        <f t="shared" ca="1" si="0"/>
        <v>34527.587912087911</v>
      </c>
      <c r="I9" s="237">
        <f t="shared" ca="1" si="1"/>
        <v>33678.844429210621</v>
      </c>
      <c r="J9" s="274">
        <f t="shared" ca="1" si="2"/>
        <v>0.97541839629694627</v>
      </c>
      <c r="K9" s="388">
        <f t="shared" ca="1" si="3"/>
        <v>22.241192120412979</v>
      </c>
    </row>
    <row r="10" spans="1:11" ht="13.5" thickBot="1" x14ac:dyDescent="0.25">
      <c r="A10" s="308" t="s">
        <v>295</v>
      </c>
      <c r="B10" s="234">
        <f ca="1">SUMIF(INDIRECT("VolGroupStats!$B$2:$B$85"),7,(INDIRECT("VolGroupStats!$C$2:$C$85")))</f>
        <v>136</v>
      </c>
      <c r="C10" s="234">
        <f ca="1">SUMIF(INDIRECT("VolGroupStats!$B$2:$B$85"),7,(INDIRECT("VolGroupStats!$E$2:$E$85")))</f>
        <v>9485000</v>
      </c>
      <c r="D10" s="234">
        <f ca="1">SUMIF(INDIRECT("VolGroupStats!$B$2:$B$85"),7,(INDIRECT("VolGroupStats!$F$2:$F$85")))</f>
        <v>9411167.1283090003</v>
      </c>
      <c r="E10" s="389">
        <f ca="1">SUMIF(INDIRECT("VolGroupStats!$B$2:$B$85"),7,(INDIRECT("VolGroupStats!$G$2:$G$85")))</f>
        <v>12446696097.591747</v>
      </c>
      <c r="G10" s="308" t="s">
        <v>295</v>
      </c>
      <c r="H10" s="234">
        <f t="shared" ca="1" si="0"/>
        <v>69742.647058823524</v>
      </c>
      <c r="I10" s="234">
        <f t="shared" ca="1" si="1"/>
        <v>69199.758296389715</v>
      </c>
      <c r="J10" s="273">
        <f t="shared" ca="1" si="2"/>
        <v>0.9922158279714286</v>
      </c>
      <c r="K10" s="389">
        <f t="shared" ca="1" si="3"/>
        <v>13.76771070597362</v>
      </c>
    </row>
    <row r="11" spans="1:11" ht="13.5" thickBot="1" x14ac:dyDescent="0.25">
      <c r="A11" s="384" t="s">
        <v>7</v>
      </c>
      <c r="B11" s="385">
        <f ca="1">SUM(B4:B10)</f>
        <v>3916</v>
      </c>
      <c r="C11" s="385">
        <f ca="1">SUM(C4:C10)</f>
        <v>57767253</v>
      </c>
      <c r="D11" s="385">
        <f ca="1">SUM(D4:D10)</f>
        <v>57512456.038950995</v>
      </c>
      <c r="E11" s="390">
        <f ca="1">SUM(E4:E10)</f>
        <v>98146917235.2901</v>
      </c>
      <c r="G11" s="384" t="s">
        <v>7</v>
      </c>
      <c r="H11" s="385">
        <f t="shared" ref="H11" ca="1" si="4">C11/B11</f>
        <v>14751.596782431052</v>
      </c>
      <c r="I11" s="385">
        <f t="shared" ref="I11" ca="1" si="5">D11/B11</f>
        <v>14686.531164185648</v>
      </c>
      <c r="J11" s="392">
        <f t="shared" ref="J11" ca="1" si="6">D11/C11</f>
        <v>0.99558924913654789</v>
      </c>
      <c r="K11" s="390">
        <f t="shared" ref="K11" ca="1" si="7">(((E11/(B11-1))^0.5)*100)/(C11/B11)</f>
        <v>33.941686312051893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>
        <f ca="1">SUMIFS(INDIRECT("VolGroupStats!$C$2:$C$85"),INDIRECT("VolGroupStats!$B$2:$B$85"),1,(INDIRECT("VolGroupStats!$A$2:$A$85")),'Counts by VolGroup'!$B$13)</f>
        <v>9</v>
      </c>
      <c r="C15" s="265">
        <f ca="1">SUMIFS(INDIRECT("VolGroupStats!$E$2:$E$85"),INDIRECT("VolGroupStats!$B$2:$B$85"),1,(INDIRECT("VolGroupStats!$A$2:$A$85")),'Counts by VolGroup'!$B$13)</f>
        <v>4600</v>
      </c>
      <c r="D15" s="265">
        <f ca="1">SUMIFS(INDIRECT("VolGroupStats!$F$2:$F$85"),INDIRECT("VolGroupStats!$B$2:$B$85"),1,(INDIRECT("VolGroupStats!$A$2:$A$85")),'Counts by VolGroup'!$B$13)</f>
        <v>16522.63191</v>
      </c>
      <c r="E15" s="387">
        <f ca="1">SUMIFS(INDIRECT("VolGroupStats!$G$2:$G$85"),INDIRECT("VolGroupStats!$B$2:$B$85"),1,(INDIRECT("VolGroupStats!$A$2:$A$85")),'Counts by VolGroup'!$B$13)</f>
        <v>42331263.966986999</v>
      </c>
      <c r="G15" s="306" t="s">
        <v>290</v>
      </c>
      <c r="H15" s="265">
        <f ca="1">IFERROR(C15/B15,0)</f>
        <v>511.11111111111109</v>
      </c>
      <c r="I15" s="265">
        <f ca="1">IFERROR(D15/B15,0)</f>
        <v>1835.84799</v>
      </c>
      <c r="J15" s="278">
        <f ca="1">IFERROR(D15/C15,0)</f>
        <v>3.5918765021739132</v>
      </c>
      <c r="K15" s="387">
        <f ca="1">IFERROR((((E15/(B15-1))^0.5)*100)/(C15/B15),0)</f>
        <v>450.05988241859404</v>
      </c>
    </row>
    <row r="16" spans="1:11" x14ac:dyDescent="0.2">
      <c r="A16" s="307" t="s">
        <v>291</v>
      </c>
      <c r="B16" s="237">
        <f ca="1">SUMIFS(INDIRECT("VolGroupStats!$C$2:$C$85"),INDIRECT("VolGroupStats!$B$2:$B$85"),2,(INDIRECT("VolGroupStats!$A$2:$A$85")),'Counts by VolGroup'!$B$13)</f>
        <v>17</v>
      </c>
      <c r="C16" s="237">
        <f ca="1">SUMIFS(INDIRECT("VolGroupStats!$E$2:$E$85"),INDIRECT("VolGroupStats!$B$2:$B$85"),2,(INDIRECT("VolGroupStats!$A$2:$A$85")),'Counts by VolGroup'!$B$13)</f>
        <v>27700</v>
      </c>
      <c r="D16" s="237">
        <f ca="1">SUMIFS(INDIRECT("VolGroupStats!$F$2:$F$85"),INDIRECT("VolGroupStats!$B$2:$B$85"),2,(INDIRECT("VolGroupStats!$A$2:$A$85")),'Counts by VolGroup'!$B$13)</f>
        <v>35538.936768</v>
      </c>
      <c r="E16" s="388">
        <f ca="1">SUMIFS(INDIRECT("VolGroupStats!$G$2:$G$85"),INDIRECT("VolGroupStats!$B$2:$B$85"),2,(INDIRECT("VolGroupStats!$A$2:$A$85")),'Counts by VolGroup'!$B$13)</f>
        <v>31751977.315306</v>
      </c>
      <c r="G16" s="307" t="s">
        <v>291</v>
      </c>
      <c r="H16" s="237">
        <f t="shared" ref="H16:H21" ca="1" si="8">IFERROR(C16/B16,0)</f>
        <v>1629.4117647058824</v>
      </c>
      <c r="I16" s="237">
        <f t="shared" ref="I16:I21" ca="1" si="9">IFERROR(D16/B16,0)</f>
        <v>2090.5256922352942</v>
      </c>
      <c r="J16" s="274">
        <f t="shared" ref="J16:J21" ca="1" si="10">IFERROR(D16/C16,0)</f>
        <v>1.2829941071480144</v>
      </c>
      <c r="K16" s="388">
        <f t="shared" ref="K16:K21" ca="1" si="11">IFERROR((((E16/(B16-1))^0.5)*100)/(C16/B16),0)</f>
        <v>86.455882614769052</v>
      </c>
    </row>
    <row r="17" spans="1:11" x14ac:dyDescent="0.2">
      <c r="A17" s="308" t="s">
        <v>297</v>
      </c>
      <c r="B17" s="234">
        <f ca="1">SUMIFS(INDIRECT("VolGroupStats!$C$2:$C$85"),INDIRECT("VolGroupStats!$B$2:$B$85"),3,(INDIRECT("VolGroupStats!$A$2:$A$85")),'Counts by VolGroup'!$B$13)</f>
        <v>39</v>
      </c>
      <c r="C17" s="234">
        <f ca="1">SUMIFS(INDIRECT("VolGroupStats!$E$2:$E$85"),INDIRECT("VolGroupStats!$B$2:$B$85"),3,(INDIRECT("VolGroupStats!$A$2:$A$85")),'Counts by VolGroup'!$B$13)</f>
        <v>141600</v>
      </c>
      <c r="D17" s="234">
        <f ca="1">SUMIFS(INDIRECT("VolGroupStats!$F$2:$F$85"),INDIRECT("VolGroupStats!$B$2:$B$85"),3,(INDIRECT("VolGroupStats!$A$2:$A$85")),'Counts by VolGroup'!$B$13)</f>
        <v>139689.205036</v>
      </c>
      <c r="E17" s="389">
        <f ca="1">SUMIFS(INDIRECT("VolGroupStats!$G$2:$G$85"),INDIRECT("VolGroupStats!$B$2:$B$85"),3,(INDIRECT("VolGroupStats!$A$2:$A$85")),'Counts by VolGroup'!$B$13)</f>
        <v>224681983.844679</v>
      </c>
      <c r="G17" s="308" t="s">
        <v>297</v>
      </c>
      <c r="H17" s="234">
        <f t="shared" ca="1" si="8"/>
        <v>3630.7692307692309</v>
      </c>
      <c r="I17" s="234">
        <f t="shared" ca="1" si="9"/>
        <v>3581.7744881025642</v>
      </c>
      <c r="J17" s="273">
        <f t="shared" ca="1" si="10"/>
        <v>0.98650568528248583</v>
      </c>
      <c r="K17" s="389">
        <f t="shared" ca="1" si="11"/>
        <v>66.972063491886644</v>
      </c>
    </row>
    <row r="18" spans="1:11" x14ac:dyDescent="0.2">
      <c r="A18" s="307" t="s">
        <v>292</v>
      </c>
      <c r="B18" s="237">
        <f ca="1">SUMIFS(INDIRECT("VolGroupStats!$C$2:$C$85"),INDIRECT("VolGroupStats!$B$2:$B$85"),4,(INDIRECT("VolGroupStats!$A$2:$A$85")),'Counts by VolGroup'!$B$13)</f>
        <v>83</v>
      </c>
      <c r="C18" s="237">
        <f ca="1">SUMIFS(INDIRECT("VolGroupStats!$E$2:$E$85"),INDIRECT("VolGroupStats!$B$2:$B$85"),4,(INDIRECT("VolGroupStats!$A$2:$A$85")),'Counts by VolGroup'!$B$13)</f>
        <v>635600</v>
      </c>
      <c r="D18" s="237">
        <f ca="1">SUMIFS(INDIRECT("VolGroupStats!$F$2:$F$85"),INDIRECT("VolGroupStats!$B$2:$B$85"),4,(INDIRECT("VolGroupStats!$A$2:$A$85")),'Counts by VolGroup'!$B$13)</f>
        <v>540598.26997699996</v>
      </c>
      <c r="E18" s="388">
        <f ca="1">SUMIFS(INDIRECT("VolGroupStats!$G$2:$G$85"),INDIRECT("VolGroupStats!$B$2:$B$85"),4,(INDIRECT("VolGroupStats!$A$2:$A$85")),'Counts by VolGroup'!$B$13)</f>
        <v>738209296.04180396</v>
      </c>
      <c r="G18" s="307" t="s">
        <v>292</v>
      </c>
      <c r="H18" s="237">
        <f t="shared" ca="1" si="8"/>
        <v>7657.8313253012047</v>
      </c>
      <c r="I18" s="237">
        <f t="shared" ca="1" si="9"/>
        <v>6513.2321683975897</v>
      </c>
      <c r="J18" s="274">
        <f t="shared" ca="1" si="10"/>
        <v>0.85053220575361854</v>
      </c>
      <c r="K18" s="388">
        <f t="shared" ca="1" si="11"/>
        <v>39.181136810748058</v>
      </c>
    </row>
    <row r="19" spans="1:11" x14ac:dyDescent="0.2">
      <c r="A19" s="308" t="s">
        <v>293</v>
      </c>
      <c r="B19" s="234">
        <f ca="1">SUMIFS(INDIRECT("VolGroupStats!$C$2:$C$85"),INDIRECT("VolGroupStats!$B$2:$B$85"),5,(INDIRECT("VolGroupStats!$A$2:$A$85")),'Counts by VolGroup'!$B$13)</f>
        <v>112</v>
      </c>
      <c r="C19" s="234">
        <f ca="1">SUMIFS(INDIRECT("VolGroupStats!$E$2:$E$85"),INDIRECT("VolGroupStats!$B$2:$B$85"),5,(INDIRECT("VolGroupStats!$A$2:$A$85")),'Counts by VolGroup'!$B$13)</f>
        <v>1741500</v>
      </c>
      <c r="D19" s="234">
        <f ca="1">SUMIFS(INDIRECT("VolGroupStats!$F$2:$F$85"),INDIRECT("VolGroupStats!$B$2:$B$85"),5,(INDIRECT("VolGroupStats!$A$2:$A$85")),'Counts by VolGroup'!$B$13)</f>
        <v>1448717.5266100001</v>
      </c>
      <c r="E19" s="389">
        <f ca="1">SUMIFS(INDIRECT("VolGroupStats!$G$2:$G$85"),INDIRECT("VolGroupStats!$B$2:$B$85"),5,(INDIRECT("VolGroupStats!$A$2:$A$85")),'Counts by VolGroup'!$B$13)</f>
        <v>2144529419.5185001</v>
      </c>
      <c r="G19" s="308" t="s">
        <v>293</v>
      </c>
      <c r="H19" s="234">
        <f t="shared" ca="1" si="8"/>
        <v>15549.107142857143</v>
      </c>
      <c r="I19" s="234">
        <f t="shared" ca="1" si="9"/>
        <v>12934.977916160715</v>
      </c>
      <c r="J19" s="273">
        <f t="shared" ca="1" si="10"/>
        <v>0.83187914246913586</v>
      </c>
      <c r="K19" s="389">
        <f t="shared" ca="1" si="11"/>
        <v>28.268258800923761</v>
      </c>
    </row>
    <row r="20" spans="1:11" x14ac:dyDescent="0.2">
      <c r="A20" s="307" t="s">
        <v>294</v>
      </c>
      <c r="B20" s="237">
        <f ca="1">SUMIFS(INDIRECT("VolGroupStats!$C$2:$C$85"),INDIRECT("VolGroupStats!$B$2:$B$85"),6,(INDIRECT("VolGroupStats!$A$2:$A$85")),'Counts by VolGroup'!$B$13)</f>
        <v>34</v>
      </c>
      <c r="C20" s="237">
        <f ca="1">SUMIFS(INDIRECT("VolGroupStats!$E$2:$E$85"),INDIRECT("VolGroupStats!$B$2:$B$85"),6,(INDIRECT("VolGroupStats!$A$2:$A$85")),'Counts by VolGroup'!$B$13)</f>
        <v>1163300</v>
      </c>
      <c r="D20" s="237">
        <f ca="1">SUMIFS(INDIRECT("VolGroupStats!$F$2:$F$85"),INDIRECT("VolGroupStats!$B$2:$B$85"),6,(INDIRECT("VolGroupStats!$A$2:$A$85")),'Counts by VolGroup'!$B$13)</f>
        <v>1014626.287323</v>
      </c>
      <c r="E20" s="388">
        <f ca="1">SUMIFS(INDIRECT("VolGroupStats!$G$2:$G$85"),INDIRECT("VolGroupStats!$B$2:$B$85"),6,(INDIRECT("VolGroupStats!$A$2:$A$85")),'Counts by VolGroup'!$B$13)</f>
        <v>1938841335.2795701</v>
      </c>
      <c r="G20" s="307" t="s">
        <v>294</v>
      </c>
      <c r="H20" s="237">
        <f t="shared" ca="1" si="8"/>
        <v>34214.705882352944</v>
      </c>
      <c r="I20" s="237">
        <f t="shared" ca="1" si="9"/>
        <v>29841.94962714706</v>
      </c>
      <c r="J20" s="274">
        <f t="shared" ca="1" si="10"/>
        <v>0.87219658499355279</v>
      </c>
      <c r="K20" s="388">
        <f t="shared" ca="1" si="11"/>
        <v>22.402751114623804</v>
      </c>
    </row>
    <row r="21" spans="1:11" ht="13.5" thickBot="1" x14ac:dyDescent="0.25">
      <c r="A21" s="308" t="s">
        <v>295</v>
      </c>
      <c r="B21" s="234">
        <f ca="1">SUMIFS(INDIRECT("VolGroupStats!$C$2:$C$85"),INDIRECT("VolGroupStats!$B$2:$B$85"),7,(INDIRECT("VolGroupStats!$A$2:$A$85")),'Counts by VolGroup'!$B$13)</f>
        <v>6</v>
      </c>
      <c r="C21" s="234">
        <f ca="1">SUMIFS(INDIRECT("VolGroupStats!$E$2:$E$85"),INDIRECT("VolGroupStats!$B$2:$B$85"),7,(INDIRECT("VolGroupStats!$A$2:$A$85")),'Counts by VolGroup'!$B$13)</f>
        <v>378000</v>
      </c>
      <c r="D21" s="234">
        <f ca="1">SUMIFS(INDIRECT("VolGroupStats!$F$2:$F$85"),INDIRECT("VolGroupStats!$B$2:$B$85"),7,(INDIRECT("VolGroupStats!$A$2:$A$85")),'Counts by VolGroup'!$B$13)</f>
        <v>409235.526663</v>
      </c>
      <c r="E21" s="389">
        <f ca="1">SUMIFS(INDIRECT("VolGroupStats!$G$2:$G$85"),INDIRECT("VolGroupStats!$B$2:$B$85"),7,(INDIRECT("VolGroupStats!$A$2:$A$85")),'Counts by VolGroup'!$B$13)</f>
        <v>175206898.99960899</v>
      </c>
      <c r="G21" s="308" t="s">
        <v>295</v>
      </c>
      <c r="H21" s="234">
        <f t="shared" ca="1" si="8"/>
        <v>63000</v>
      </c>
      <c r="I21" s="234">
        <f t="shared" ca="1" si="9"/>
        <v>68205.921110499999</v>
      </c>
      <c r="J21" s="273">
        <f t="shared" ca="1" si="10"/>
        <v>1.082633668420635</v>
      </c>
      <c r="K21" s="389">
        <f t="shared" ca="1" si="11"/>
        <v>9.3961523514760366</v>
      </c>
    </row>
    <row r="22" spans="1:11" ht="13.5" thickBot="1" x14ac:dyDescent="0.25">
      <c r="A22" s="384" t="s">
        <v>7</v>
      </c>
      <c r="B22" s="385">
        <f ca="1">SUM(B15:B21)</f>
        <v>300</v>
      </c>
      <c r="C22" s="385">
        <f ca="1">SUM(C15:C21)</f>
        <v>4092300</v>
      </c>
      <c r="D22" s="385">
        <f ca="1">SUM(D15:D21)</f>
        <v>3604928.3842869997</v>
      </c>
      <c r="E22" s="390">
        <f ca="1">SUM(E15:E21)</f>
        <v>5295552174.9664555</v>
      </c>
      <c r="G22" s="384" t="s">
        <v>7</v>
      </c>
      <c r="H22" s="385">
        <f t="shared" ref="H22" ca="1" si="12">C22/B22</f>
        <v>13641</v>
      </c>
      <c r="I22" s="385">
        <f t="shared" ref="I22" ca="1" si="13">D22/B22</f>
        <v>12016.427947623333</v>
      </c>
      <c r="J22" s="392">
        <f t="shared" ref="J22" ca="1" si="14">D22/C22</f>
        <v>0.88090520838819242</v>
      </c>
      <c r="K22" s="390">
        <f t="shared" ref="K22" ca="1" si="15">(((E22/(B22-1))^0.5)*100)/(C22/B22)</f>
        <v>30.85132512534226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>
        <f ca="1">SUMIFS(INDIRECT("VolGroupStats!$C$2:$C$85"),INDIRECT("VolGroupStats!$B$2:$B$85"),1,(INDIRECT("VolGroupStats!$A$2:$A$85")),'Counts by VolGroup'!$B$24)</f>
        <v>0</v>
      </c>
      <c r="C26" s="265">
        <f ca="1">SUMIFS(INDIRECT("VolGroupStats!$E$2:$E$85"),INDIRECT("VolGroupStats!$B$2:$B$85"),1,(INDIRECT("VolGroupStats!$A$2:$A$85")),'Counts by VolGroup'!$B$24)</f>
        <v>0</v>
      </c>
      <c r="D26" s="265">
        <f ca="1">SUMIFS(INDIRECT("VolGroupStats!$F$2:$F$85"),INDIRECT("VolGroupStats!$B$2:$B$85"),1,(INDIRECT("VolGroupStats!$A$2:$A$85")),'Counts by VolGroup'!$B$24)</f>
        <v>0</v>
      </c>
      <c r="E26" s="387">
        <f ca="1">SUMIFS(INDIRECT("VolGroupStats!$G$2:$G$85"),INDIRECT("VolGroupStats!$B$2:$B$85"),1,(INDIRECT("VolGroupStats!$A$2:$A$85")),'Counts by VolGroup'!$B$24)</f>
        <v>0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>
        <f ca="1">SUMIFS(INDIRECT("VolGroupStats!$C$2:$C$85"),INDIRECT("VolGroupStats!$B$2:$B$85"),2,(INDIRECT("VolGroupStats!$A$2:$A$85")),'Counts by VolGroup'!$B$24)</f>
        <v>0</v>
      </c>
      <c r="C27" s="237">
        <f ca="1">SUMIFS(INDIRECT("VolGroupStats!$E$2:$E$85"),INDIRECT("VolGroupStats!$B$2:$B$85"),2,(INDIRECT("VolGroupStats!$A$2:$A$85")),'Counts by VolGroup'!$B$24)</f>
        <v>0</v>
      </c>
      <c r="D27" s="237">
        <f ca="1">SUMIFS(INDIRECT("VolGroupStats!$F$2:$F$85"),INDIRECT("VolGroupStats!$B$2:$B$85"),2,(INDIRECT("VolGroupStats!$A$2:$A$85")),'Counts by VolGroup'!$B$24)</f>
        <v>0</v>
      </c>
      <c r="E27" s="388">
        <f ca="1">SUMIFS(INDIRECT("VolGroupStats!$G$2:$G$85"),INDIRECT("VolGroupStats!$B$2:$B$85"),2,(INDIRECT("VolGroupStats!$A$2:$A$85")),'Counts by VolGroup'!$B$24)</f>
        <v>0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>
        <f ca="1">SUMIFS(INDIRECT("VolGroupStats!$C$2:$C$85"),INDIRECT("VolGroupStats!$B$2:$B$85"),3,(INDIRECT("VolGroupStats!$A$2:$A$85")),'Counts by VolGroup'!$B$24)</f>
        <v>0</v>
      </c>
      <c r="C28" s="234">
        <f ca="1">SUMIFS(INDIRECT("VolGroupStats!$E$2:$E$85"),INDIRECT("VolGroupStats!$B$2:$B$85"),3,(INDIRECT("VolGroupStats!$A$2:$A$85")),'Counts by VolGroup'!$B$24)</f>
        <v>0</v>
      </c>
      <c r="D28" s="234">
        <f ca="1">SUMIFS(INDIRECT("VolGroupStats!$F$2:$F$85"),INDIRECT("VolGroupStats!$B$2:$B$85"),3,(INDIRECT("VolGroupStats!$A$2:$A$85")),'Counts by VolGroup'!$B$24)</f>
        <v>0</v>
      </c>
      <c r="E28" s="389">
        <f ca="1">SUMIFS(INDIRECT("VolGroupStats!$G$2:$G$85"),INDIRECT("VolGroupStats!$B$2:$B$85"),3,(INDIRECT("VolGroupStats!$A$2:$A$85")),'Counts by VolGroup'!$B$24)</f>
        <v>0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>
        <f ca="1">SUMIFS(INDIRECT("VolGroupStats!$C$2:$C$85"),INDIRECT("VolGroupStats!$B$2:$B$85"),4,(INDIRECT("VolGroupStats!$A$2:$A$85")),'Counts by VolGroup'!$B$24)</f>
        <v>3</v>
      </c>
      <c r="C29" s="237">
        <f ca="1">SUMIFS(INDIRECT("VolGroupStats!$E$2:$E$85"),INDIRECT("VolGroupStats!$B$2:$B$85"),4,(INDIRECT("VolGroupStats!$A$2:$A$85")),'Counts by VolGroup'!$B$24)</f>
        <v>24700</v>
      </c>
      <c r="D29" s="237">
        <f ca="1">SUMIFS(INDIRECT("VolGroupStats!$F$2:$F$85"),INDIRECT("VolGroupStats!$B$2:$B$85"),4,(INDIRECT("VolGroupStats!$A$2:$A$85")),'Counts by VolGroup'!$B$24)</f>
        <v>18444.463185000001</v>
      </c>
      <c r="E29" s="388">
        <f ca="1">SUMIFS(INDIRECT("VolGroupStats!$G$2:$G$85"),INDIRECT("VolGroupStats!$B$2:$B$85"),4,(INDIRECT("VolGroupStats!$A$2:$A$85")),'Counts by VolGroup'!$B$24)</f>
        <v>27818926.609133001</v>
      </c>
      <c r="G29" s="307" t="s">
        <v>292</v>
      </c>
      <c r="H29" s="237">
        <f t="shared" ca="1" si="16"/>
        <v>8233.3333333333339</v>
      </c>
      <c r="I29" s="237">
        <f t="shared" ca="1" si="17"/>
        <v>6148.1543950000005</v>
      </c>
      <c r="J29" s="274">
        <f t="shared" ca="1" si="18"/>
        <v>0.74673940020242913</v>
      </c>
      <c r="K29" s="388">
        <f t="shared" ca="1" si="19"/>
        <v>45.298048038626675</v>
      </c>
    </row>
    <row r="30" spans="1:11" x14ac:dyDescent="0.2">
      <c r="A30" s="308" t="s">
        <v>293</v>
      </c>
      <c r="B30" s="234">
        <f ca="1">SUMIFS(INDIRECT("VolGroupStats!$C$2:$C$85"),INDIRECT("VolGroupStats!$B$2:$B$85"),5,(INDIRECT("VolGroupStats!$A$2:$A$85")),'Counts by VolGroup'!$B$24)</f>
        <v>8</v>
      </c>
      <c r="C30" s="234">
        <f ca="1">SUMIFS(INDIRECT("VolGroupStats!$E$2:$E$85"),INDIRECT("VolGroupStats!$B$2:$B$85"),5,(INDIRECT("VolGroupStats!$A$2:$A$85")),'Counts by VolGroup'!$B$24)</f>
        <v>123600</v>
      </c>
      <c r="D30" s="234">
        <f ca="1">SUMIFS(INDIRECT("VolGroupStats!$F$2:$F$85"),INDIRECT("VolGroupStats!$B$2:$B$85"),5,(INDIRECT("VolGroupStats!$A$2:$A$85")),'Counts by VolGroup'!$B$24)</f>
        <v>134728.37699399999</v>
      </c>
      <c r="E30" s="389">
        <f ca="1">SUMIFS(INDIRECT("VolGroupStats!$G$2:$G$85"),INDIRECT("VolGroupStats!$B$2:$B$85"),5,(INDIRECT("VolGroupStats!$A$2:$A$85")),'Counts by VolGroup'!$B$24)</f>
        <v>66979954.193755999</v>
      </c>
      <c r="G30" s="308" t="s">
        <v>293</v>
      </c>
      <c r="H30" s="234">
        <f t="shared" ca="1" si="16"/>
        <v>15450</v>
      </c>
      <c r="I30" s="234">
        <f t="shared" ca="1" si="17"/>
        <v>16841.047124249999</v>
      </c>
      <c r="J30" s="273">
        <f t="shared" ca="1" si="18"/>
        <v>1.0900354125728156</v>
      </c>
      <c r="K30" s="389">
        <f t="shared" ca="1" si="19"/>
        <v>20.021421990474082</v>
      </c>
    </row>
    <row r="31" spans="1:11" x14ac:dyDescent="0.2">
      <c r="A31" s="307" t="s">
        <v>294</v>
      </c>
      <c r="B31" s="237">
        <f ca="1">SUMIFS(INDIRECT("VolGroupStats!$C$2:$C$85"),INDIRECT("VolGroupStats!$B$2:$B$85"),6,(INDIRECT("VolGroupStats!$A$2:$A$85")),'Counts by VolGroup'!$B$24)</f>
        <v>0</v>
      </c>
      <c r="C31" s="237">
        <f ca="1">SUMIFS(INDIRECT("VolGroupStats!$E$2:$E$85"),INDIRECT("VolGroupStats!$B$2:$B$85"),6,(INDIRECT("VolGroupStats!$A$2:$A$85")),'Counts by VolGroup'!$B$24)</f>
        <v>0</v>
      </c>
      <c r="D31" s="237">
        <f ca="1">SUMIFS(INDIRECT("VolGroupStats!$F$2:$F$85"),INDIRECT("VolGroupStats!$B$2:$B$85"),6,(INDIRECT("VolGroupStats!$A$2:$A$85")),'Counts by VolGroup'!$B$24)</f>
        <v>0</v>
      </c>
      <c r="E31" s="388">
        <f ca="1">SUMIFS(INDIRECT("VolGroupStats!$G$2:$G$85"),INDIRECT("VolGroupStats!$B$2:$B$85"),6,(INDIRECT("VolGroupStats!$A$2:$A$85")),'Counts by VolGroup'!$B$24)</f>
        <v>0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>
        <f ca="1">SUMIFS(INDIRECT("VolGroupStats!$C$2:$C$85"),INDIRECT("VolGroupStats!$B$2:$B$85"),7,(INDIRECT("VolGroupStats!$A$2:$A$85")),'Counts by VolGroup'!$B$24)</f>
        <v>0</v>
      </c>
      <c r="C32" s="234">
        <f ca="1">SUMIFS(INDIRECT("VolGroupStats!$E$2:$E$85"),INDIRECT("VolGroupStats!$B$2:$B$85"),7,(INDIRECT("VolGroupStats!$A$2:$A$85")),'Counts by VolGroup'!$B$24)</f>
        <v>0</v>
      </c>
      <c r="D32" s="234">
        <f ca="1">SUMIFS(INDIRECT("VolGroupStats!$F$2:$F$85"),INDIRECT("VolGroupStats!$B$2:$B$85"),7,(INDIRECT("VolGroupStats!$A$2:$A$85")),'Counts by VolGroup'!$B$24)</f>
        <v>0</v>
      </c>
      <c r="E32" s="389">
        <f ca="1">SUMIFS(INDIRECT("VolGroupStats!$G$2:$G$85"),INDIRECT("VolGroupStats!$B$2:$B$85"),7,(INDIRECT("VolGroupStats!$A$2:$A$85")),'Counts by VolGroup'!$B$24)</f>
        <v>0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>
        <f ca="1">SUM(B26:B32)</f>
        <v>11</v>
      </c>
      <c r="C33" s="385">
        <f ca="1">SUM(C26:C32)</f>
        <v>148300</v>
      </c>
      <c r="D33" s="385">
        <f ca="1">SUM(D26:D32)</f>
        <v>153172.84017899999</v>
      </c>
      <c r="E33" s="390">
        <f ca="1">SUM(E26:E32)</f>
        <v>94798880.802889004</v>
      </c>
      <c r="G33" s="384" t="s">
        <v>7</v>
      </c>
      <c r="H33" s="385">
        <f t="shared" ref="H33" ca="1" si="20">C33/B33</f>
        <v>13481.818181818182</v>
      </c>
      <c r="I33" s="385">
        <f t="shared" ref="I33" ca="1" si="21">D33/B33</f>
        <v>13924.803652636363</v>
      </c>
      <c r="J33" s="392">
        <f t="shared" ref="J33" ca="1" si="22">D33/C33</f>
        <v>1.0328579917666891</v>
      </c>
      <c r="K33" s="390">
        <f t="shared" ref="K33" ca="1" si="23">(((E33/(B33-1))^0.5)*100)/(C33/B33)</f>
        <v>22.837740779286328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>
        <f ca="1">SUMIFS(INDIRECT("VolGroupStats!$C$2:$C$85"),INDIRECT("VolGroupStats!$B$2:$B$85"),1,(INDIRECT("VolGroupStats!$A$2:$A$85")),'Counts by VolGroup'!$B$35)</f>
        <v>34</v>
      </c>
      <c r="C37" s="265">
        <f ca="1">SUMIFS(INDIRECT("VolGroupStats!$E$2:$E$85"),INDIRECT("VolGroupStats!$B$2:$B$85"),1,(INDIRECT("VolGroupStats!$A$2:$A$85")),'Counts by VolGroup'!$B$35)</f>
        <v>24900</v>
      </c>
      <c r="D37" s="265">
        <f ca="1">SUMIFS(INDIRECT("VolGroupStats!$F$2:$F$85"),INDIRECT("VolGroupStats!$B$2:$B$85"),1,(INDIRECT("VolGroupStats!$A$2:$A$85")),'Counts by VolGroup'!$B$35)</f>
        <v>33412.042315999999</v>
      </c>
      <c r="E37" s="387">
        <f ca="1">SUMIFS(INDIRECT("VolGroupStats!$G$2:$G$85"),INDIRECT("VolGroupStats!$B$2:$B$85"),1,(INDIRECT("VolGroupStats!$A$2:$A$85")),'Counts by VolGroup'!$B$35)</f>
        <v>26872289.667258002</v>
      </c>
      <c r="G37" s="306" t="s">
        <v>290</v>
      </c>
      <c r="H37" s="265">
        <f ca="1">IFERROR(C37/B37,0)</f>
        <v>732.35294117647061</v>
      </c>
      <c r="I37" s="265">
        <f ca="1">IFERROR(D37/B37,0)</f>
        <v>982.7071269411764</v>
      </c>
      <c r="J37" s="278">
        <f ca="1">IFERROR(D37/C37,0)</f>
        <v>1.341849088995984</v>
      </c>
      <c r="K37" s="387">
        <f ca="1">IFERROR((((E37/(B37-1))^0.5)*100)/(C37/B37),0)</f>
        <v>123.21822154158497</v>
      </c>
    </row>
    <row r="38" spans="1:11" x14ac:dyDescent="0.2">
      <c r="A38" s="307" t="s">
        <v>291</v>
      </c>
      <c r="B38" s="237">
        <f ca="1">SUMIFS(INDIRECT("VolGroupStats!$C$2:$C$85"),INDIRECT("VolGroupStats!$B$2:$B$85"),2,(INDIRECT("VolGroupStats!$A$2:$A$85")),'Counts by VolGroup'!$B$35)</f>
        <v>57</v>
      </c>
      <c r="C38" s="237">
        <f ca="1">SUMIFS(INDIRECT("VolGroupStats!$E$2:$E$85"),INDIRECT("VolGroupStats!$B$2:$B$85"),2,(INDIRECT("VolGroupStats!$A$2:$A$85")),'Counts by VolGroup'!$B$35)</f>
        <v>99400</v>
      </c>
      <c r="D38" s="237">
        <f ca="1">SUMIFS(INDIRECT("VolGroupStats!$F$2:$F$85"),INDIRECT("VolGroupStats!$B$2:$B$85"),2,(INDIRECT("VolGroupStats!$A$2:$A$85")),'Counts by VolGroup'!$B$35)</f>
        <v>151044.48327200001</v>
      </c>
      <c r="E38" s="388">
        <f ca="1">SUMIFS(INDIRECT("VolGroupStats!$G$2:$G$85"),INDIRECT("VolGroupStats!$B$2:$B$85"),2,(INDIRECT("VolGroupStats!$A$2:$A$85")),'Counts by VolGroup'!$B$35)</f>
        <v>346431163.73094201</v>
      </c>
      <c r="G38" s="307" t="s">
        <v>291</v>
      </c>
      <c r="H38" s="237">
        <f t="shared" ref="H38:H43" ca="1" si="24">IFERROR(C38/B38,0)</f>
        <v>1743.859649122807</v>
      </c>
      <c r="I38" s="237">
        <f t="shared" ref="I38:I43" ca="1" si="25">IFERROR(D38/B38,0)</f>
        <v>2649.9032152982459</v>
      </c>
      <c r="J38" s="274">
        <f t="shared" ref="J38:J43" ca="1" si="26">IFERROR(D38/C38,0)</f>
        <v>1.5195622059557345</v>
      </c>
      <c r="K38" s="388">
        <f t="shared" ref="K38:K43" ca="1" si="27">IFERROR((((E38/(B38-1))^0.5)*100)/(C38/B38),0)</f>
        <v>142.6273897335258</v>
      </c>
    </row>
    <row r="39" spans="1:11" x14ac:dyDescent="0.2">
      <c r="A39" s="308" t="s">
        <v>297</v>
      </c>
      <c r="B39" s="234">
        <f ca="1">SUMIFS(INDIRECT("VolGroupStats!$C$2:$C$85"),INDIRECT("VolGroupStats!$B$2:$B$85"),3,(INDIRECT("VolGroupStats!$A$2:$A$85")),'Counts by VolGroup'!$B$35)</f>
        <v>53</v>
      </c>
      <c r="C39" s="234">
        <f ca="1">SUMIFS(INDIRECT("VolGroupStats!$E$2:$E$85"),INDIRECT("VolGroupStats!$B$2:$B$85"),3,(INDIRECT("VolGroupStats!$A$2:$A$85")),'Counts by VolGroup'!$B$35)</f>
        <v>197000</v>
      </c>
      <c r="D39" s="234">
        <f ca="1">SUMIFS(INDIRECT("VolGroupStats!$F$2:$F$85"),INDIRECT("VolGroupStats!$B$2:$B$85"),3,(INDIRECT("VolGroupStats!$A$2:$A$85")),'Counts by VolGroup'!$B$35)</f>
        <v>211203.87487500001</v>
      </c>
      <c r="E39" s="389">
        <f ca="1">SUMIFS(INDIRECT("VolGroupStats!$G$2:$G$85"),INDIRECT("VolGroupStats!$B$2:$B$85"),3,(INDIRECT("VolGroupStats!$A$2:$A$85")),'Counts by VolGroup'!$B$35)</f>
        <v>253388534.20939201</v>
      </c>
      <c r="G39" s="308" t="s">
        <v>297</v>
      </c>
      <c r="H39" s="234">
        <f t="shared" ca="1" si="24"/>
        <v>3716.9811320754716</v>
      </c>
      <c r="I39" s="234">
        <f t="shared" ca="1" si="25"/>
        <v>3984.9787712264151</v>
      </c>
      <c r="J39" s="273">
        <f t="shared" ca="1" si="26"/>
        <v>1.0721008876903553</v>
      </c>
      <c r="K39" s="389">
        <f t="shared" ca="1" si="27"/>
        <v>59.388376241346663</v>
      </c>
    </row>
    <row r="40" spans="1:11" x14ac:dyDescent="0.2">
      <c r="A40" s="307" t="s">
        <v>292</v>
      </c>
      <c r="B40" s="237">
        <f ca="1">SUMIFS(INDIRECT("VolGroupStats!$C$2:$C$85"),INDIRECT("VolGroupStats!$B$2:$B$85"),4,(INDIRECT("VolGroupStats!$A$2:$A$85")),'Counts by VolGroup'!$B$35)</f>
        <v>61</v>
      </c>
      <c r="C40" s="237">
        <f ca="1">SUMIFS(INDIRECT("VolGroupStats!$E$2:$E$85"),INDIRECT("VolGroupStats!$B$2:$B$85"),4,(INDIRECT("VolGroupStats!$A$2:$A$85")),'Counts by VolGroup'!$B$35)</f>
        <v>448800</v>
      </c>
      <c r="D40" s="237">
        <f ca="1">SUMIFS(INDIRECT("VolGroupStats!$F$2:$F$85"),INDIRECT("VolGroupStats!$B$2:$B$85"),4,(INDIRECT("VolGroupStats!$A$2:$A$85")),'Counts by VolGroup'!$B$35)</f>
        <v>437664.19486400002</v>
      </c>
      <c r="E40" s="388">
        <f ca="1">SUMIFS(INDIRECT("VolGroupStats!$G$2:$G$85"),INDIRECT("VolGroupStats!$B$2:$B$85"),4,(INDIRECT("VolGroupStats!$A$2:$A$85")),'Counts by VolGroup'!$B$35)</f>
        <v>480875340.11001998</v>
      </c>
      <c r="G40" s="307" t="s">
        <v>292</v>
      </c>
      <c r="H40" s="237">
        <f t="shared" ca="1" si="24"/>
        <v>7357.377049180328</v>
      </c>
      <c r="I40" s="237">
        <f t="shared" ca="1" si="25"/>
        <v>7174.8228666229516</v>
      </c>
      <c r="J40" s="274">
        <f t="shared" ca="1" si="26"/>
        <v>0.97518759996434945</v>
      </c>
      <c r="K40" s="388">
        <f t="shared" ca="1" si="27"/>
        <v>38.478454028449725</v>
      </c>
    </row>
    <row r="41" spans="1:11" x14ac:dyDescent="0.2">
      <c r="A41" s="308" t="s">
        <v>293</v>
      </c>
      <c r="B41" s="234">
        <f ca="1">SUMIFS(INDIRECT("VolGroupStats!$C$2:$C$85"),INDIRECT("VolGroupStats!$B$2:$B$85"),5,(INDIRECT("VolGroupStats!$A$2:$A$85")),'Counts by VolGroup'!$B$35)</f>
        <v>57</v>
      </c>
      <c r="C41" s="234">
        <f ca="1">SUMIFS(INDIRECT("VolGroupStats!$E$2:$E$85"),INDIRECT("VolGroupStats!$B$2:$B$85"),5,(INDIRECT("VolGroupStats!$A$2:$A$85")),'Counts by VolGroup'!$B$35)</f>
        <v>873900</v>
      </c>
      <c r="D41" s="234">
        <f ca="1">SUMIFS(INDIRECT("VolGroupStats!$F$2:$F$85"),INDIRECT("VolGroupStats!$B$2:$B$85"),5,(INDIRECT("VolGroupStats!$A$2:$A$85")),'Counts by VolGroup'!$B$35)</f>
        <v>819612.71070499998</v>
      </c>
      <c r="E41" s="389">
        <f ca="1">SUMIFS(INDIRECT("VolGroupStats!$G$2:$G$85"),INDIRECT("VolGroupStats!$B$2:$B$85"),5,(INDIRECT("VolGroupStats!$A$2:$A$85")),'Counts by VolGroup'!$B$35)</f>
        <v>733518893.03375006</v>
      </c>
      <c r="G41" s="308" t="s">
        <v>293</v>
      </c>
      <c r="H41" s="234">
        <f t="shared" ca="1" si="24"/>
        <v>15331.578947368422</v>
      </c>
      <c r="I41" s="234">
        <f t="shared" ca="1" si="25"/>
        <v>14379.170363245614</v>
      </c>
      <c r="J41" s="273">
        <f t="shared" ca="1" si="26"/>
        <v>0.93787928905481177</v>
      </c>
      <c r="K41" s="389">
        <f t="shared" ca="1" si="27"/>
        <v>23.606127853447223</v>
      </c>
    </row>
    <row r="42" spans="1:11" x14ac:dyDescent="0.2">
      <c r="A42" s="307" t="s">
        <v>294</v>
      </c>
      <c r="B42" s="237">
        <f ca="1">SUMIFS(INDIRECT("VolGroupStats!$C$2:$C$85"),INDIRECT("VolGroupStats!$B$2:$B$85"),6,(INDIRECT("VolGroupStats!$A$2:$A$85")),'Counts by VolGroup'!$B$35)</f>
        <v>14</v>
      </c>
      <c r="C42" s="237">
        <f ca="1">SUMIFS(INDIRECT("VolGroupStats!$E$2:$E$85"),INDIRECT("VolGroupStats!$B$2:$B$85"),6,(INDIRECT("VolGroupStats!$A$2:$A$85")),'Counts by VolGroup'!$B$35)</f>
        <v>470500</v>
      </c>
      <c r="D42" s="237">
        <f ca="1">SUMIFS(INDIRECT("VolGroupStats!$F$2:$F$85"),INDIRECT("VolGroupStats!$B$2:$B$85"),6,(INDIRECT("VolGroupStats!$A$2:$A$85")),'Counts by VolGroup'!$B$35)</f>
        <v>445375.46107899997</v>
      </c>
      <c r="E42" s="388">
        <f ca="1">SUMIFS(INDIRECT("VolGroupStats!$G$2:$G$85"),INDIRECT("VolGroupStats!$B$2:$B$85"),6,(INDIRECT("VolGroupStats!$A$2:$A$85")),'Counts by VolGroup'!$B$35)</f>
        <v>411879343.07140601</v>
      </c>
      <c r="G42" s="307" t="s">
        <v>294</v>
      </c>
      <c r="H42" s="237">
        <f t="shared" ca="1" si="24"/>
        <v>33607.142857142855</v>
      </c>
      <c r="I42" s="237">
        <f t="shared" ca="1" si="25"/>
        <v>31812.532934214283</v>
      </c>
      <c r="J42" s="274">
        <f t="shared" ca="1" si="26"/>
        <v>0.94660034235706692</v>
      </c>
      <c r="K42" s="388">
        <f t="shared" ca="1" si="27"/>
        <v>16.748724443845383</v>
      </c>
    </row>
    <row r="43" spans="1:11" ht="13.5" thickBot="1" x14ac:dyDescent="0.25">
      <c r="A43" s="308" t="s">
        <v>295</v>
      </c>
      <c r="B43" s="234">
        <f ca="1">SUMIFS(INDIRECT("VolGroupStats!$C$2:$C$85"),INDIRECT("VolGroupStats!$B$2:$B$85"),7,(INDIRECT("VolGroupStats!$A$2:$A$85")),'Counts by VolGroup'!$B$35)</f>
        <v>0</v>
      </c>
      <c r="C43" s="234">
        <f ca="1">SUMIFS(INDIRECT("VolGroupStats!$E$2:$E$85"),INDIRECT("VolGroupStats!$B$2:$B$85"),7,(INDIRECT("VolGroupStats!$A$2:$A$85")),'Counts by VolGroup'!$B$35)</f>
        <v>0</v>
      </c>
      <c r="D43" s="234">
        <f ca="1">SUMIFS(INDIRECT("VolGroupStats!$F$2:$F$85"),INDIRECT("VolGroupStats!$B$2:$B$85"),7,(INDIRECT("VolGroupStats!$A$2:$A$85")),'Counts by VolGroup'!$B$35)</f>
        <v>0</v>
      </c>
      <c r="E43" s="389">
        <f ca="1">SUMIFS(INDIRECT("VolGroupStats!$G$2:$G$85"),INDIRECT("VolGroupStats!$B$2:$B$85"),7,(INDIRECT("VolGroupStats!$A$2:$A$85")),'Counts by VolGroup'!$B$35)</f>
        <v>0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>
        <f ca="1">SUM(B37:B43)</f>
        <v>276</v>
      </c>
      <c r="C44" s="385">
        <f ca="1">SUM(C37:C43)</f>
        <v>2114500</v>
      </c>
      <c r="D44" s="385">
        <f ca="1">SUM(D37:D43)</f>
        <v>2098312.7671110001</v>
      </c>
      <c r="E44" s="390">
        <f ca="1">SUM(E37:E43)</f>
        <v>2252965563.8227682</v>
      </c>
      <c r="G44" s="384" t="s">
        <v>7</v>
      </c>
      <c r="H44" s="385">
        <f t="shared" ref="H44" ca="1" si="28">C44/B44</f>
        <v>7661.231884057971</v>
      </c>
      <c r="I44" s="385">
        <f t="shared" ref="I44" ca="1" si="29">D44/B44</f>
        <v>7602.5824895326095</v>
      </c>
      <c r="J44" s="392">
        <f t="shared" ref="J44" ca="1" si="30">D44/C44</f>
        <v>0.99234465221612678</v>
      </c>
      <c r="K44" s="390">
        <f t="shared" ref="K44" ca="1" si="31">(((E44/(B44-1))^0.5)*100)/(C44/B44)</f>
        <v>37.360469261821727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>
        <f ca="1">SUMIFS(INDIRECT("VolGroupStats!$C$2:$C$85"),INDIRECT("VolGroupStats!$B$2:$B$85"),1,(INDIRECT("VolGroupStats!$A$2:$A$85")),'Counts by VolGroup'!$B$46)</f>
        <v>25</v>
      </c>
      <c r="C48" s="265">
        <f ca="1">SUMIFS(INDIRECT("VolGroupStats!$E$2:$E$85"),INDIRECT("VolGroupStats!$B$2:$B$85"),1,(INDIRECT("VolGroupStats!$A$2:$A$85")),'Counts by VolGroup'!$B$46)</f>
        <v>19200</v>
      </c>
      <c r="D48" s="265">
        <f ca="1">SUMIFS(INDIRECT("VolGroupStats!$F$2:$F$85"),INDIRECT("VolGroupStats!$B$2:$B$85"),1,(INDIRECT("VolGroupStats!$A$2:$A$85")),'Counts by VolGroup'!$B$46)</f>
        <v>34865.770084999996</v>
      </c>
      <c r="E48" s="387">
        <f ca="1">SUMIFS(INDIRECT("VolGroupStats!$G$2:$G$85"),INDIRECT("VolGroupStats!$B$2:$B$85"),1,(INDIRECT("VolGroupStats!$A$2:$A$85")),'Counts by VolGroup'!$B$46)</f>
        <v>50939165.784332998</v>
      </c>
      <c r="G48" s="306" t="s">
        <v>290</v>
      </c>
      <c r="H48" s="265">
        <f ca="1">IFERROR(C48/B48,0)</f>
        <v>768</v>
      </c>
      <c r="I48" s="265">
        <f ca="1">IFERROR(D48/B48,0)</f>
        <v>1394.6308033999999</v>
      </c>
      <c r="J48" s="278">
        <f ca="1">IFERROR(D48/C48,0)</f>
        <v>1.8159255252604165</v>
      </c>
      <c r="K48" s="387">
        <f ca="1">IFERROR((((E48/(B48-1))^0.5)*100)/(C48/B48),0)</f>
        <v>189.69639311606133</v>
      </c>
    </row>
    <row r="49" spans="1:11" x14ac:dyDescent="0.2">
      <c r="A49" s="307" t="s">
        <v>291</v>
      </c>
      <c r="B49" s="237">
        <f ca="1">SUMIFS(INDIRECT("VolGroupStats!$C$2:$C$85"),INDIRECT("VolGroupStats!$B$2:$B$85"),2,(INDIRECT("VolGroupStats!$A$2:$A$85")),'Counts by VolGroup'!$B$46)</f>
        <v>56</v>
      </c>
      <c r="C49" s="237">
        <f ca="1">SUMIFS(INDIRECT("VolGroupStats!$E$2:$E$85"),INDIRECT("VolGroupStats!$B$2:$B$85"),2,(INDIRECT("VolGroupStats!$A$2:$A$85")),'Counts by VolGroup'!$B$46)</f>
        <v>98000</v>
      </c>
      <c r="D49" s="237">
        <f ca="1">SUMIFS(INDIRECT("VolGroupStats!$F$2:$F$85"),INDIRECT("VolGroupStats!$B$2:$B$85"),2,(INDIRECT("VolGroupStats!$A$2:$A$85")),'Counts by VolGroup'!$B$46)</f>
        <v>143846.75806600001</v>
      </c>
      <c r="E49" s="388">
        <f ca="1">SUMIFS(INDIRECT("VolGroupStats!$G$2:$G$85"),INDIRECT("VolGroupStats!$B$2:$B$85"),2,(INDIRECT("VolGroupStats!$A$2:$A$85")),'Counts by VolGroup'!$B$46)</f>
        <v>237315886.36850601</v>
      </c>
      <c r="G49" s="307" t="s">
        <v>291</v>
      </c>
      <c r="H49" s="237">
        <f t="shared" ref="H49:H54" ca="1" si="32">IFERROR(C49/B49,0)</f>
        <v>1750</v>
      </c>
      <c r="I49" s="237">
        <f t="shared" ref="I49:I54" ca="1" si="33">IFERROR(D49/B49,0)</f>
        <v>2568.6921083214288</v>
      </c>
      <c r="J49" s="274">
        <f t="shared" ref="J49:J54" ca="1" si="34">IFERROR(D49/C49,0)</f>
        <v>1.4678240618979592</v>
      </c>
      <c r="K49" s="388">
        <f t="shared" ref="K49:K54" ca="1" si="35">IFERROR((((E49/(B49-1))^0.5)*100)/(C49/B49),0)</f>
        <v>118.69816700074253</v>
      </c>
    </row>
    <row r="50" spans="1:11" x14ac:dyDescent="0.2">
      <c r="A50" s="308" t="s">
        <v>297</v>
      </c>
      <c r="B50" s="234">
        <f ca="1">SUMIFS(INDIRECT("VolGroupStats!$C$2:$C$85"),INDIRECT("VolGroupStats!$B$2:$B$85"),3,(INDIRECT("VolGroupStats!$A$2:$A$85")),'Counts by VolGroup'!$B$46)</f>
        <v>82</v>
      </c>
      <c r="C50" s="234">
        <f ca="1">SUMIFS(INDIRECT("VolGroupStats!$E$2:$E$85"),INDIRECT("VolGroupStats!$B$2:$B$85"),3,(INDIRECT("VolGroupStats!$A$2:$A$85")),'Counts by VolGroup'!$B$46)</f>
        <v>315800</v>
      </c>
      <c r="D50" s="234">
        <f ca="1">SUMIFS(INDIRECT("VolGroupStats!$F$2:$F$85"),INDIRECT("VolGroupStats!$B$2:$B$85"),3,(INDIRECT("VolGroupStats!$A$2:$A$85")),'Counts by VolGroup'!$B$46)</f>
        <v>364614.250849</v>
      </c>
      <c r="E50" s="389">
        <f ca="1">SUMIFS(INDIRECT("VolGroupStats!$G$2:$G$85"),INDIRECT("VolGroupStats!$B$2:$B$85"),3,(INDIRECT("VolGroupStats!$A$2:$A$85")),'Counts by VolGroup'!$B$46)</f>
        <v>468362485.33275199</v>
      </c>
      <c r="G50" s="308" t="s">
        <v>297</v>
      </c>
      <c r="H50" s="234">
        <f t="shared" ca="1" si="32"/>
        <v>3851.2195121951218</v>
      </c>
      <c r="I50" s="234">
        <f t="shared" ca="1" si="33"/>
        <v>4446.5152542560973</v>
      </c>
      <c r="J50" s="273">
        <f t="shared" ca="1" si="34"/>
        <v>1.1545733085782142</v>
      </c>
      <c r="K50" s="389">
        <f t="shared" ca="1" si="35"/>
        <v>62.438184718237203</v>
      </c>
    </row>
    <row r="51" spans="1:11" x14ac:dyDescent="0.2">
      <c r="A51" s="307" t="s">
        <v>292</v>
      </c>
      <c r="B51" s="237">
        <f ca="1">SUMIFS(INDIRECT("VolGroupStats!$C$2:$C$85"),INDIRECT("VolGroupStats!$B$2:$B$85"),4,(INDIRECT("VolGroupStats!$A$2:$A$85")),'Counts by VolGroup'!$B$46)</f>
        <v>138</v>
      </c>
      <c r="C51" s="237">
        <f ca="1">SUMIFS(INDIRECT("VolGroupStats!$E$2:$E$85"),INDIRECT("VolGroupStats!$B$2:$B$85"),4,(INDIRECT("VolGroupStats!$A$2:$A$85")),'Counts by VolGroup'!$B$46)</f>
        <v>1018551</v>
      </c>
      <c r="D51" s="237">
        <f ca="1">SUMIFS(INDIRECT("VolGroupStats!$F$2:$F$85"),INDIRECT("VolGroupStats!$B$2:$B$85"),4,(INDIRECT("VolGroupStats!$A$2:$A$85")),'Counts by VolGroup'!$B$46)</f>
        <v>1050222.343653</v>
      </c>
      <c r="E51" s="388">
        <f ca="1">SUMIFS(INDIRECT("VolGroupStats!$G$2:$G$85"),INDIRECT("VolGroupStats!$B$2:$B$85"),4,(INDIRECT("VolGroupStats!$A$2:$A$85")),'Counts by VolGroup'!$B$46)</f>
        <v>1489764396.2650299</v>
      </c>
      <c r="G51" s="307" t="s">
        <v>292</v>
      </c>
      <c r="H51" s="237">
        <f t="shared" ca="1" si="32"/>
        <v>7380.804347826087</v>
      </c>
      <c r="I51" s="237">
        <f t="shared" ca="1" si="33"/>
        <v>7610.3068380652167</v>
      </c>
      <c r="J51" s="274">
        <f t="shared" ca="1" si="34"/>
        <v>1.0310945094089545</v>
      </c>
      <c r="K51" s="388">
        <f t="shared" ca="1" si="35"/>
        <v>44.678112646823571</v>
      </c>
    </row>
    <row r="52" spans="1:11" x14ac:dyDescent="0.2">
      <c r="A52" s="308" t="s">
        <v>293</v>
      </c>
      <c r="B52" s="234">
        <f ca="1">SUMIFS(INDIRECT("VolGroupStats!$C$2:$C$85"),INDIRECT("VolGroupStats!$B$2:$B$85"),5,(INDIRECT("VolGroupStats!$A$2:$A$85")),'Counts by VolGroup'!$B$46)</f>
        <v>194</v>
      </c>
      <c r="C52" s="234">
        <f ca="1">SUMIFS(INDIRECT("VolGroupStats!$E$2:$E$85"),INDIRECT("VolGroupStats!$B$2:$B$85"),5,(INDIRECT("VolGroupStats!$A$2:$A$85")),'Counts by VolGroup'!$B$46)</f>
        <v>3046949</v>
      </c>
      <c r="D52" s="234">
        <f ca="1">SUMIFS(INDIRECT("VolGroupStats!$F$2:$F$85"),INDIRECT("VolGroupStats!$B$2:$B$85"),5,(INDIRECT("VolGroupStats!$A$2:$A$85")),'Counts by VolGroup'!$B$46)</f>
        <v>2803297.986881</v>
      </c>
      <c r="E52" s="389">
        <f ca="1">SUMIFS(INDIRECT("VolGroupStats!$G$2:$G$85"),INDIRECT("VolGroupStats!$B$2:$B$85"),5,(INDIRECT("VolGroupStats!$A$2:$A$85")),'Counts by VolGroup'!$B$46)</f>
        <v>4778746956.4459896</v>
      </c>
      <c r="G52" s="308" t="s">
        <v>293</v>
      </c>
      <c r="H52" s="234">
        <f t="shared" ca="1" si="32"/>
        <v>15705.922680412372</v>
      </c>
      <c r="I52" s="234">
        <f t="shared" ca="1" si="33"/>
        <v>14449.989623097938</v>
      </c>
      <c r="J52" s="273">
        <f t="shared" ca="1" si="34"/>
        <v>0.92003443014011721</v>
      </c>
      <c r="K52" s="389">
        <f t="shared" ca="1" si="35"/>
        <v>31.682169097426392</v>
      </c>
    </row>
    <row r="53" spans="1:11" x14ac:dyDescent="0.2">
      <c r="A53" s="307" t="s">
        <v>294</v>
      </c>
      <c r="B53" s="237">
        <f ca="1">SUMIFS(INDIRECT("VolGroupStats!$C$2:$C$85"),INDIRECT("VolGroupStats!$B$2:$B$85"),6,(INDIRECT("VolGroupStats!$A$2:$A$85")),'Counts by VolGroup'!$B$46)</f>
        <v>16</v>
      </c>
      <c r="C53" s="237">
        <f ca="1">SUMIFS(INDIRECT("VolGroupStats!$E$2:$E$85"),INDIRECT("VolGroupStats!$B$2:$B$85"),6,(INDIRECT("VolGroupStats!$A$2:$A$85")),'Counts by VolGroup'!$B$46)</f>
        <v>548400</v>
      </c>
      <c r="D53" s="237">
        <f ca="1">SUMIFS(INDIRECT("VolGroupStats!$F$2:$F$85"),INDIRECT("VolGroupStats!$B$2:$B$85"),6,(INDIRECT("VolGroupStats!$A$2:$A$85")),'Counts by VolGroup'!$B$46)</f>
        <v>475343.485766</v>
      </c>
      <c r="E53" s="388">
        <f ca="1">SUMIFS(INDIRECT("VolGroupStats!$G$2:$G$85"),INDIRECT("VolGroupStats!$B$2:$B$85"),6,(INDIRECT("VolGroupStats!$A$2:$A$85")),'Counts by VolGroup'!$B$46)</f>
        <v>924131140.621984</v>
      </c>
      <c r="G53" s="307" t="s">
        <v>294</v>
      </c>
      <c r="H53" s="237">
        <f t="shared" ca="1" si="32"/>
        <v>34275</v>
      </c>
      <c r="I53" s="237">
        <f t="shared" ca="1" si="33"/>
        <v>29708.967860375</v>
      </c>
      <c r="J53" s="274">
        <f t="shared" ca="1" si="34"/>
        <v>0.86678243210430339</v>
      </c>
      <c r="K53" s="388">
        <f t="shared" ca="1" si="35"/>
        <v>22.900433816074344</v>
      </c>
    </row>
    <row r="54" spans="1:11" ht="13.5" thickBot="1" x14ac:dyDescent="0.25">
      <c r="A54" s="308" t="s">
        <v>295</v>
      </c>
      <c r="B54" s="234">
        <f ca="1">SUMIFS(INDIRECT("VolGroupStats!$C$2:$C$85"),INDIRECT("VolGroupStats!$B$2:$B$85"),7,(INDIRECT("VolGroupStats!$A$2:$A$85")),'Counts by VolGroup'!$B$46)</f>
        <v>18</v>
      </c>
      <c r="C54" s="234">
        <f ca="1">SUMIFS(INDIRECT("VolGroupStats!$E$2:$E$85"),INDIRECT("VolGroupStats!$B$2:$B$85"),7,(INDIRECT("VolGroupStats!$A$2:$A$85")),'Counts by VolGroup'!$B$46)</f>
        <v>1226600</v>
      </c>
      <c r="D54" s="234">
        <f ca="1">SUMIFS(INDIRECT("VolGroupStats!$F$2:$F$85"),INDIRECT("VolGroupStats!$B$2:$B$85"),7,(INDIRECT("VolGroupStats!$A$2:$A$85")),'Counts by VolGroup'!$B$46)</f>
        <v>1089351.255844</v>
      </c>
      <c r="E54" s="389">
        <f ca="1">SUMIFS(INDIRECT("VolGroupStats!$G$2:$G$85"),INDIRECT("VolGroupStats!$B$2:$B$85"),7,(INDIRECT("VolGroupStats!$A$2:$A$85")),'Counts by VolGroup'!$B$46)</f>
        <v>1169701519.3954599</v>
      </c>
      <c r="G54" s="308" t="s">
        <v>295</v>
      </c>
      <c r="H54" s="234">
        <f t="shared" ca="1" si="32"/>
        <v>68144.444444444438</v>
      </c>
      <c r="I54" s="234">
        <f t="shared" ca="1" si="33"/>
        <v>60519.514213555558</v>
      </c>
      <c r="J54" s="273">
        <f t="shared" ca="1" si="34"/>
        <v>0.88810635565302465</v>
      </c>
      <c r="K54" s="389">
        <f t="shared" ca="1" si="35"/>
        <v>12.172579260253698</v>
      </c>
    </row>
    <row r="55" spans="1:11" ht="13.5" thickBot="1" x14ac:dyDescent="0.25">
      <c r="A55" s="384" t="s">
        <v>7</v>
      </c>
      <c r="B55" s="385">
        <f ca="1">SUM(B48:B54)</f>
        <v>529</v>
      </c>
      <c r="C55" s="385">
        <f ca="1">SUM(C48:C54)</f>
        <v>6273500</v>
      </c>
      <c r="D55" s="385">
        <f ca="1">SUM(D48:D54)</f>
        <v>5961541.851144</v>
      </c>
      <c r="E55" s="390">
        <f ca="1">SUM(E48:E54)</f>
        <v>9118961550.2140541</v>
      </c>
      <c r="G55" s="384" t="s">
        <v>7</v>
      </c>
      <c r="H55" s="385">
        <f t="shared" ref="H55" ca="1" si="36">C55/B55</f>
        <v>11859.168241965974</v>
      </c>
      <c r="I55" s="385">
        <f t="shared" ref="I55" ca="1" si="37">D55/B55</f>
        <v>11269.455295168242</v>
      </c>
      <c r="J55" s="392">
        <f t="shared" ref="J55" ca="1" si="38">D55/C55</f>
        <v>0.9502736671943891</v>
      </c>
      <c r="K55" s="390">
        <f t="shared" ref="K55" ca="1" si="39">(((E55/(B55-1))^0.5)*100)/(C55/B55)</f>
        <v>35.043017917154401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>
        <f ca="1">SUMIFS(INDIRECT("VolGroupStats!$C$2:$C$85"),INDIRECT("VolGroupStats!$B$2:$B$85"),1,(INDIRECT("VolGroupStats!$A$2:$A$85")),'Counts by VolGroup'!$B$57)</f>
        <v>22</v>
      </c>
      <c r="C59" s="265">
        <f ca="1">SUMIFS(INDIRECT("VolGroupStats!$E$2:$E$85"),INDIRECT("VolGroupStats!$B$2:$B$85"),1,(INDIRECT("VolGroupStats!$A$2:$A$85")),'Counts by VolGroup'!$B$57)</f>
        <v>15100</v>
      </c>
      <c r="D59" s="265">
        <f ca="1">SUMIFS(INDIRECT("VolGroupStats!$F$2:$F$85"),INDIRECT("VolGroupStats!$B$2:$B$85"),1,(INDIRECT("VolGroupStats!$A$2:$A$85")),'Counts by VolGroup'!$B$57)</f>
        <v>31121.995851</v>
      </c>
      <c r="E59" s="387">
        <f ca="1">SUMIFS(INDIRECT("VolGroupStats!$G$2:$G$85"),INDIRECT("VolGroupStats!$B$2:$B$85"),1,(INDIRECT("VolGroupStats!$A$2:$A$85")),'Counts by VolGroup'!$B$57)</f>
        <v>40251777.959078997</v>
      </c>
      <c r="G59" s="306" t="s">
        <v>290</v>
      </c>
      <c r="H59" s="265">
        <f ca="1">IFERROR(C59/B59,0)</f>
        <v>686.36363636363637</v>
      </c>
      <c r="I59" s="265">
        <f ca="1">IFERROR(D59/B59,0)</f>
        <v>1414.6361750454546</v>
      </c>
      <c r="J59" s="278">
        <f ca="1">IFERROR(D59/C59,0)</f>
        <v>2.0610593278807947</v>
      </c>
      <c r="K59" s="387">
        <f ca="1">IFERROR((((E59/(B59-1))^0.5)*100)/(C59/B59),0)</f>
        <v>201.71055313864466</v>
      </c>
    </row>
    <row r="60" spans="1:11" x14ac:dyDescent="0.2">
      <c r="A60" s="307" t="s">
        <v>291</v>
      </c>
      <c r="B60" s="237">
        <f ca="1">SUMIFS(INDIRECT("VolGroupStats!$C$2:$C$85"),INDIRECT("VolGroupStats!$B$2:$B$85"),2,(INDIRECT("VolGroupStats!$A$2:$A$85")),'Counts by VolGroup'!$B$57)</f>
        <v>27</v>
      </c>
      <c r="C60" s="237">
        <f ca="1">SUMIFS(INDIRECT("VolGroupStats!$E$2:$E$85"),INDIRECT("VolGroupStats!$B$2:$B$85"),2,(INDIRECT("VolGroupStats!$A$2:$A$85")),'Counts by VolGroup'!$B$57)</f>
        <v>50700</v>
      </c>
      <c r="D60" s="237">
        <f ca="1">SUMIFS(INDIRECT("VolGroupStats!$F$2:$F$85"),INDIRECT("VolGroupStats!$B$2:$B$85"),2,(INDIRECT("VolGroupStats!$A$2:$A$85")),'Counts by VolGroup'!$B$57)</f>
        <v>93386.066567999995</v>
      </c>
      <c r="E60" s="388">
        <f ca="1">SUMIFS(INDIRECT("VolGroupStats!$G$2:$G$85"),INDIRECT("VolGroupStats!$B$2:$B$85"),2,(INDIRECT("VolGroupStats!$A$2:$A$85")),'Counts by VolGroup'!$B$57)</f>
        <v>158455538.174321</v>
      </c>
      <c r="G60" s="307" t="s">
        <v>291</v>
      </c>
      <c r="H60" s="237">
        <f t="shared" ref="H60:H65" ca="1" si="40">IFERROR(C60/B60,0)</f>
        <v>1877.7777777777778</v>
      </c>
      <c r="I60" s="237">
        <f t="shared" ref="I60:I65" ca="1" si="41">IFERROR(D60/B60,0)</f>
        <v>3458.7432062222219</v>
      </c>
      <c r="J60" s="274">
        <f t="shared" ref="J60:J65" ca="1" si="42">IFERROR(D60/C60,0)</f>
        <v>1.8419342518343194</v>
      </c>
      <c r="K60" s="388">
        <f t="shared" ref="K60:K65" ca="1" si="43">IFERROR((((E60/(B60-1))^0.5)*100)/(C60/B60),0)</f>
        <v>131.46884340216747</v>
      </c>
    </row>
    <row r="61" spans="1:11" x14ac:dyDescent="0.2">
      <c r="A61" s="308" t="s">
        <v>297</v>
      </c>
      <c r="B61" s="234">
        <f ca="1">SUMIFS(INDIRECT("VolGroupStats!$C$2:$C$85"),INDIRECT("VolGroupStats!$B$2:$B$85"),3,(INDIRECT("VolGroupStats!$A$2:$A$85")),'Counts by VolGroup'!$B$57)</f>
        <v>54</v>
      </c>
      <c r="C61" s="234">
        <f ca="1">SUMIFS(INDIRECT("VolGroupStats!$E$2:$E$85"),INDIRECT("VolGroupStats!$B$2:$B$85"),3,(INDIRECT("VolGroupStats!$A$2:$A$85")),'Counts by VolGroup'!$B$57)</f>
        <v>197400</v>
      </c>
      <c r="D61" s="234">
        <f ca="1">SUMIFS(INDIRECT("VolGroupStats!$F$2:$F$85"),INDIRECT("VolGroupStats!$B$2:$B$85"),3,(INDIRECT("VolGroupStats!$A$2:$A$85")),'Counts by VolGroup'!$B$57)</f>
        <v>258775.656892</v>
      </c>
      <c r="E61" s="389">
        <f ca="1">SUMIFS(INDIRECT("VolGroupStats!$G$2:$G$85"),INDIRECT("VolGroupStats!$B$2:$B$85"),3,(INDIRECT("VolGroupStats!$A$2:$A$85")),'Counts by VolGroup'!$B$57)</f>
        <v>258423893.462897</v>
      </c>
      <c r="G61" s="308" t="s">
        <v>297</v>
      </c>
      <c r="H61" s="234">
        <f t="shared" ca="1" si="40"/>
        <v>3655.5555555555557</v>
      </c>
      <c r="I61" s="234">
        <f t="shared" ca="1" si="41"/>
        <v>4792.1417942962962</v>
      </c>
      <c r="J61" s="273">
        <f t="shared" ca="1" si="42"/>
        <v>1.3109202476798378</v>
      </c>
      <c r="K61" s="389">
        <f t="shared" ca="1" si="43"/>
        <v>60.405294964560184</v>
      </c>
    </row>
    <row r="62" spans="1:11" x14ac:dyDescent="0.2">
      <c r="A62" s="307" t="s">
        <v>292</v>
      </c>
      <c r="B62" s="237">
        <f ca="1">SUMIFS(INDIRECT("VolGroupStats!$C$2:$C$85"),INDIRECT("VolGroupStats!$B$2:$B$85"),4,(INDIRECT("VolGroupStats!$A$2:$A$85")),'Counts by VolGroup'!$B$57)</f>
        <v>37</v>
      </c>
      <c r="C62" s="237">
        <f ca="1">SUMIFS(INDIRECT("VolGroupStats!$E$2:$E$85"),INDIRECT("VolGroupStats!$B$2:$B$85"),4,(INDIRECT("VolGroupStats!$A$2:$A$85")),'Counts by VolGroup'!$B$57)</f>
        <v>286700</v>
      </c>
      <c r="D62" s="237">
        <f ca="1">SUMIFS(INDIRECT("VolGroupStats!$F$2:$F$85"),INDIRECT("VolGroupStats!$B$2:$B$85"),4,(INDIRECT("VolGroupStats!$A$2:$A$85")),'Counts by VolGroup'!$B$57)</f>
        <v>280663.33799199999</v>
      </c>
      <c r="E62" s="388">
        <f ca="1">SUMIFS(INDIRECT("VolGroupStats!$G$2:$G$85"),INDIRECT("VolGroupStats!$B$2:$B$85"),4,(INDIRECT("VolGroupStats!$A$2:$A$85")),'Counts by VolGroup'!$B$57)</f>
        <v>386207813.12977397</v>
      </c>
      <c r="G62" s="307" t="s">
        <v>292</v>
      </c>
      <c r="H62" s="237">
        <f t="shared" ca="1" si="40"/>
        <v>7748.6486486486483</v>
      </c>
      <c r="I62" s="237">
        <f t="shared" ca="1" si="41"/>
        <v>7585.4956214054055</v>
      </c>
      <c r="J62" s="274">
        <f t="shared" ca="1" si="42"/>
        <v>0.97894432505057549</v>
      </c>
      <c r="K62" s="388">
        <f t="shared" ca="1" si="43"/>
        <v>42.270103232951925</v>
      </c>
    </row>
    <row r="63" spans="1:11" x14ac:dyDescent="0.2">
      <c r="A63" s="308" t="s">
        <v>293</v>
      </c>
      <c r="B63" s="234">
        <f ca="1">SUMIFS(INDIRECT("VolGroupStats!$C$2:$C$85"),INDIRECT("VolGroupStats!$B$2:$B$85"),5,(INDIRECT("VolGroupStats!$A$2:$A$85")),'Counts by VolGroup'!$B$57)</f>
        <v>70</v>
      </c>
      <c r="C63" s="234">
        <f ca="1">SUMIFS(INDIRECT("VolGroupStats!$E$2:$E$85"),INDIRECT("VolGroupStats!$B$2:$B$85"),5,(INDIRECT("VolGroupStats!$A$2:$A$85")),'Counts by VolGroup'!$B$57)</f>
        <v>1130200</v>
      </c>
      <c r="D63" s="234">
        <f ca="1">SUMIFS(INDIRECT("VolGroupStats!$F$2:$F$85"),INDIRECT("VolGroupStats!$B$2:$B$85"),5,(INDIRECT("VolGroupStats!$A$2:$A$85")),'Counts by VolGroup'!$B$57)</f>
        <v>1028226.8584199999</v>
      </c>
      <c r="E63" s="389">
        <f ca="1">SUMIFS(INDIRECT("VolGroupStats!$G$2:$G$85"),INDIRECT("VolGroupStats!$B$2:$B$85"),5,(INDIRECT("VolGroupStats!$A$2:$A$85")),'Counts by VolGroup'!$B$57)</f>
        <v>833239819.12757099</v>
      </c>
      <c r="G63" s="308" t="s">
        <v>293</v>
      </c>
      <c r="H63" s="234">
        <f t="shared" ca="1" si="40"/>
        <v>16145.714285714286</v>
      </c>
      <c r="I63" s="234">
        <f t="shared" ca="1" si="41"/>
        <v>14688.955120285713</v>
      </c>
      <c r="J63" s="273">
        <f t="shared" ca="1" si="42"/>
        <v>0.90977425094673503</v>
      </c>
      <c r="K63" s="389">
        <f t="shared" ca="1" si="43"/>
        <v>21.523019525314325</v>
      </c>
    </row>
    <row r="64" spans="1:11" x14ac:dyDescent="0.2">
      <c r="A64" s="307" t="s">
        <v>294</v>
      </c>
      <c r="B64" s="237">
        <f ca="1">SUMIFS(INDIRECT("VolGroupStats!$C$2:$C$85"),INDIRECT("VolGroupStats!$B$2:$B$85"),6,(INDIRECT("VolGroupStats!$A$2:$A$85")),'Counts by VolGroup'!$B$57)</f>
        <v>35</v>
      </c>
      <c r="C64" s="237">
        <f ca="1">SUMIFS(INDIRECT("VolGroupStats!$E$2:$E$85"),INDIRECT("VolGroupStats!$B$2:$B$85"),6,(INDIRECT("VolGroupStats!$A$2:$A$85")),'Counts by VolGroup'!$B$57)</f>
        <v>1149800</v>
      </c>
      <c r="D64" s="237">
        <f ca="1">SUMIFS(INDIRECT("VolGroupStats!$F$2:$F$85"),INDIRECT("VolGroupStats!$B$2:$B$85"),6,(INDIRECT("VolGroupStats!$A$2:$A$85")),'Counts by VolGroup'!$B$57)</f>
        <v>1081552.7626489999</v>
      </c>
      <c r="E64" s="388">
        <f ca="1">SUMIFS(INDIRECT("VolGroupStats!$G$2:$G$85"),INDIRECT("VolGroupStats!$B$2:$B$85"),6,(INDIRECT("VolGroupStats!$A$2:$A$85")),'Counts by VolGroup'!$B$57)</f>
        <v>1100706882.07289</v>
      </c>
      <c r="G64" s="307" t="s">
        <v>294</v>
      </c>
      <c r="H64" s="237">
        <f t="shared" ca="1" si="40"/>
        <v>32851.428571428572</v>
      </c>
      <c r="I64" s="237">
        <f t="shared" ca="1" si="41"/>
        <v>30901.507504257141</v>
      </c>
      <c r="J64" s="274">
        <f t="shared" ca="1" si="42"/>
        <v>0.94064425347799607</v>
      </c>
      <c r="K64" s="388">
        <f t="shared" ca="1" si="43"/>
        <v>17.319770079848958</v>
      </c>
    </row>
    <row r="65" spans="1:11" ht="13.5" thickBot="1" x14ac:dyDescent="0.25">
      <c r="A65" s="308" t="s">
        <v>295</v>
      </c>
      <c r="B65" s="234">
        <f ca="1">SUMIFS(INDIRECT("VolGroupStats!$C$2:$C$85"),INDIRECT("VolGroupStats!$B$2:$B$85"),7,(INDIRECT("VolGroupStats!$A$2:$A$85")),'Counts by VolGroup'!$B$57)</f>
        <v>0</v>
      </c>
      <c r="C65" s="234">
        <f ca="1">SUMIFS(INDIRECT("VolGroupStats!$E$2:$E$85"),INDIRECT("VolGroupStats!$B$2:$B$85"),7,(INDIRECT("VolGroupStats!$A$2:$A$85")),'Counts by VolGroup'!$B$57)</f>
        <v>0</v>
      </c>
      <c r="D65" s="234">
        <f ca="1">SUMIFS(INDIRECT("VolGroupStats!$F$2:$F$85"),INDIRECT("VolGroupStats!$B$2:$B$85"),7,(INDIRECT("VolGroupStats!$A$2:$A$85")),'Counts by VolGroup'!$B$57)</f>
        <v>0</v>
      </c>
      <c r="E65" s="389">
        <f ca="1">SUMIFS(INDIRECT("VolGroupStats!$G$2:$G$85"),INDIRECT("VolGroupStats!$B$2:$B$85"),7,(INDIRECT("VolGroupStats!$A$2:$A$85")),'Counts by VolGroup'!$B$57)</f>
        <v>0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>
        <f ca="1">SUM(B59:B65)</f>
        <v>245</v>
      </c>
      <c r="C66" s="385">
        <f ca="1">SUM(C59:C65)</f>
        <v>2829900</v>
      </c>
      <c r="D66" s="385">
        <f ca="1">SUM(D59:D65)</f>
        <v>2773726.6783719999</v>
      </c>
      <c r="E66" s="390">
        <f ca="1">SUM(E59:E65)</f>
        <v>2777285723.9265318</v>
      </c>
      <c r="G66" s="384" t="s">
        <v>7</v>
      </c>
      <c r="H66" s="385">
        <f t="shared" ref="H66" ca="1" si="44">C66/B66</f>
        <v>11550.612244897959</v>
      </c>
      <c r="I66" s="385">
        <f t="shared" ref="I66" ca="1" si="45">D66/B66</f>
        <v>11321.333381110204</v>
      </c>
      <c r="J66" s="392">
        <f t="shared" ref="J66" ca="1" si="46">D66/C66</f>
        <v>0.98015006833174312</v>
      </c>
      <c r="K66" s="390">
        <f t="shared" ref="K66" ca="1" si="47">(((E66/(B66-1))^0.5)*100)/(C66/B66)</f>
        <v>29.208574554095055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>
        <f ca="1">SUMIFS(INDIRECT("VolGroupStats!$C$2:$C$85"),INDIRECT("VolGroupStats!$B$2:$B$85"),1,(INDIRECT("VolGroupStats!$A$2:$A$85")),'Counts by VolGroup'!$B$68)</f>
        <v>8</v>
      </c>
      <c r="C70" s="265">
        <f ca="1">SUMIFS(INDIRECT("VolGroupStats!$E$2:$E$85"),INDIRECT("VolGroupStats!$B$2:$B$85"),1,(INDIRECT("VolGroupStats!$A$2:$A$85")),'Counts by VolGroup'!$B$68)</f>
        <v>5000</v>
      </c>
      <c r="D70" s="265">
        <f ca="1">SUMIFS(INDIRECT("VolGroupStats!$F$2:$F$85"),INDIRECT("VolGroupStats!$B$2:$B$85"),1,(INDIRECT("VolGroupStats!$A$2:$A$85")),'Counts by VolGroup'!$B$68)</f>
        <v>9898.4543319999993</v>
      </c>
      <c r="E70" s="387">
        <f ca="1">SUMIFS(INDIRECT("VolGroupStats!$G$2:$G$85"),INDIRECT("VolGroupStats!$B$2:$B$85"),1,(INDIRECT("VolGroupStats!$A$2:$A$85")),'Counts by VolGroup'!$B$68)</f>
        <v>4836935.4560700003</v>
      </c>
      <c r="G70" s="306" t="s">
        <v>290</v>
      </c>
      <c r="H70" s="265">
        <f ca="1">IFERROR(C70/B70,0)</f>
        <v>625</v>
      </c>
      <c r="I70" s="265">
        <f ca="1">IFERROR(D70/B70,0)</f>
        <v>1237.3067914999999</v>
      </c>
      <c r="J70" s="278">
        <f ca="1">IFERROR(D70/C70,0)</f>
        <v>1.9796908663999999</v>
      </c>
      <c r="K70" s="387">
        <f ca="1">IFERROR((((E70/(B70-1))^0.5)*100)/(C70/B70),0)</f>
        <v>133.00136823968174</v>
      </c>
    </row>
    <row r="71" spans="1:11" x14ac:dyDescent="0.2">
      <c r="A71" s="307" t="s">
        <v>291</v>
      </c>
      <c r="B71" s="237">
        <f ca="1">SUMIFS(INDIRECT("VolGroupStats!$C$2:$C$85"),INDIRECT("VolGroupStats!$B$2:$B$85"),2,(INDIRECT("VolGroupStats!$A$2:$A$85")),'Counts by VolGroup'!$B$68)</f>
        <v>29</v>
      </c>
      <c r="C71" s="237">
        <f ca="1">SUMIFS(INDIRECT("VolGroupStats!$E$2:$E$85"),INDIRECT("VolGroupStats!$B$2:$B$85"),2,(INDIRECT("VolGroupStats!$A$2:$A$85")),'Counts by VolGroup'!$B$68)</f>
        <v>48365</v>
      </c>
      <c r="D71" s="237">
        <f ca="1">SUMIFS(INDIRECT("VolGroupStats!$F$2:$F$85"),INDIRECT("VolGroupStats!$B$2:$B$85"),2,(INDIRECT("VolGroupStats!$A$2:$A$85")),'Counts by VolGroup'!$B$68)</f>
        <v>75173.762163000007</v>
      </c>
      <c r="E71" s="388">
        <f ca="1">SUMIFS(INDIRECT("VolGroupStats!$G$2:$G$85"),INDIRECT("VolGroupStats!$B$2:$B$85"),2,(INDIRECT("VolGroupStats!$A$2:$A$85")),'Counts by VolGroup'!$B$68)</f>
        <v>131129144.148886</v>
      </c>
      <c r="G71" s="307" t="s">
        <v>291</v>
      </c>
      <c r="H71" s="237">
        <f t="shared" ref="H71:H76" ca="1" si="48">IFERROR(C71/B71,0)</f>
        <v>1667.7586206896551</v>
      </c>
      <c r="I71" s="237">
        <f t="shared" ref="I71:I76" ca="1" si="49">IFERROR(D71/B71,0)</f>
        <v>2592.1986952758625</v>
      </c>
      <c r="J71" s="274">
        <f t="shared" ref="J71:J76" ca="1" si="50">IFERROR(D71/C71,0)</f>
        <v>1.5543008821048281</v>
      </c>
      <c r="K71" s="388">
        <f t="shared" ref="K71:K76" ca="1" si="51">IFERROR((((E71/(B71-1))^0.5)*100)/(C71/B71),0)</f>
        <v>129.75897415750595</v>
      </c>
    </row>
    <row r="72" spans="1:11" x14ac:dyDescent="0.2">
      <c r="A72" s="308" t="s">
        <v>297</v>
      </c>
      <c r="B72" s="234">
        <f ca="1">SUMIFS(INDIRECT("VolGroupStats!$C$2:$C$85"),INDIRECT("VolGroupStats!$B$2:$B$85"),3,(INDIRECT("VolGroupStats!$A$2:$A$85")),'Counts by VolGroup'!$B$68)</f>
        <v>31</v>
      </c>
      <c r="C72" s="234">
        <f ca="1">SUMIFS(INDIRECT("VolGroupStats!$E$2:$E$85"),INDIRECT("VolGroupStats!$B$2:$B$85"),3,(INDIRECT("VolGroupStats!$A$2:$A$85")),'Counts by VolGroup'!$B$68)</f>
        <v>108735</v>
      </c>
      <c r="D72" s="234">
        <f ca="1">SUMIFS(INDIRECT("VolGroupStats!$F$2:$F$85"),INDIRECT("VolGroupStats!$B$2:$B$85"),3,(INDIRECT("VolGroupStats!$A$2:$A$85")),'Counts by VolGroup'!$B$68)</f>
        <v>136098.626433</v>
      </c>
      <c r="E72" s="389">
        <f ca="1">SUMIFS(INDIRECT("VolGroupStats!$G$2:$G$85"),INDIRECT("VolGroupStats!$B$2:$B$85"),3,(INDIRECT("VolGroupStats!$A$2:$A$85")),'Counts by VolGroup'!$B$68)</f>
        <v>164000489.25155401</v>
      </c>
      <c r="G72" s="308" t="s">
        <v>297</v>
      </c>
      <c r="H72" s="234">
        <f t="shared" ca="1" si="48"/>
        <v>3507.5806451612902</v>
      </c>
      <c r="I72" s="234">
        <f t="shared" ca="1" si="49"/>
        <v>4390.2782720322584</v>
      </c>
      <c r="J72" s="273">
        <f t="shared" ca="1" si="50"/>
        <v>1.2516542643399089</v>
      </c>
      <c r="K72" s="389">
        <f t="shared" ca="1" si="51"/>
        <v>66.658307048951073</v>
      </c>
    </row>
    <row r="73" spans="1:11" x14ac:dyDescent="0.2">
      <c r="A73" s="307" t="s">
        <v>292</v>
      </c>
      <c r="B73" s="237">
        <f ca="1">SUMIFS(INDIRECT("VolGroupStats!$C$2:$C$85"),INDIRECT("VolGroupStats!$B$2:$B$85"),4,(INDIRECT("VolGroupStats!$A$2:$A$85")),'Counts by VolGroup'!$B$68)</f>
        <v>35</v>
      </c>
      <c r="C73" s="237">
        <f ca="1">SUMIFS(INDIRECT("VolGroupStats!$E$2:$E$85"),INDIRECT("VolGroupStats!$B$2:$B$85"),4,(INDIRECT("VolGroupStats!$A$2:$A$85")),'Counts by VolGroup'!$B$68)</f>
        <v>275500</v>
      </c>
      <c r="D73" s="237">
        <f ca="1">SUMIFS(INDIRECT("VolGroupStats!$F$2:$F$85"),INDIRECT("VolGroupStats!$B$2:$B$85"),4,(INDIRECT("VolGroupStats!$A$2:$A$85")),'Counts by VolGroup'!$B$68)</f>
        <v>294157.77915000002</v>
      </c>
      <c r="E73" s="388">
        <f ca="1">SUMIFS(INDIRECT("VolGroupStats!$G$2:$G$85"),INDIRECT("VolGroupStats!$B$2:$B$85"),4,(INDIRECT("VolGroupStats!$A$2:$A$85")),'Counts by VolGroup'!$B$68)</f>
        <v>225701825.45361</v>
      </c>
      <c r="G73" s="307" t="s">
        <v>292</v>
      </c>
      <c r="H73" s="237">
        <f t="shared" ca="1" si="48"/>
        <v>7871.4285714285716</v>
      </c>
      <c r="I73" s="237">
        <f t="shared" ca="1" si="49"/>
        <v>8404.5079757142867</v>
      </c>
      <c r="J73" s="274">
        <f t="shared" ca="1" si="50"/>
        <v>1.0677233362976408</v>
      </c>
      <c r="K73" s="388">
        <f t="shared" ca="1" si="51"/>
        <v>32.732148924032678</v>
      </c>
    </row>
    <row r="74" spans="1:11" x14ac:dyDescent="0.2">
      <c r="A74" s="308" t="s">
        <v>293</v>
      </c>
      <c r="B74" s="234">
        <f ca="1">SUMIFS(INDIRECT("VolGroupStats!$C$2:$C$85"),INDIRECT("VolGroupStats!$B$2:$B$85"),5,(INDIRECT("VolGroupStats!$A$2:$A$85")),'Counts by VolGroup'!$B$68)</f>
        <v>46</v>
      </c>
      <c r="C74" s="234">
        <f ca="1">SUMIFS(INDIRECT("VolGroupStats!$E$2:$E$85"),INDIRECT("VolGroupStats!$B$2:$B$85"),5,(INDIRECT("VolGroupStats!$A$2:$A$85")),'Counts by VolGroup'!$B$68)</f>
        <v>719300</v>
      </c>
      <c r="D74" s="234">
        <f ca="1">SUMIFS(INDIRECT("VolGroupStats!$F$2:$F$85"),INDIRECT("VolGroupStats!$B$2:$B$85"),5,(INDIRECT("VolGroupStats!$A$2:$A$85")),'Counts by VolGroup'!$B$68)</f>
        <v>592167.116867</v>
      </c>
      <c r="E74" s="389">
        <f ca="1">SUMIFS(INDIRECT("VolGroupStats!$G$2:$G$85"),INDIRECT("VolGroupStats!$B$2:$B$85"),5,(INDIRECT("VolGroupStats!$A$2:$A$85")),'Counts by VolGroup'!$B$68)</f>
        <v>1106941702.04477</v>
      </c>
      <c r="G74" s="308" t="s">
        <v>293</v>
      </c>
      <c r="H74" s="234">
        <f t="shared" ca="1" si="48"/>
        <v>15636.95652173913</v>
      </c>
      <c r="I74" s="234">
        <f t="shared" ca="1" si="49"/>
        <v>12873.19819276087</v>
      </c>
      <c r="J74" s="273">
        <f t="shared" ca="1" si="50"/>
        <v>0.82325471551091345</v>
      </c>
      <c r="K74" s="389">
        <f t="shared" ca="1" si="51"/>
        <v>31.717860815277092</v>
      </c>
    </row>
    <row r="75" spans="1:11" x14ac:dyDescent="0.2">
      <c r="A75" s="307" t="s">
        <v>294</v>
      </c>
      <c r="B75" s="237">
        <f ca="1">SUMIFS(INDIRECT("VolGroupStats!$C$2:$C$85"),INDIRECT("VolGroupStats!$B$2:$B$85"),6,(INDIRECT("VolGroupStats!$A$2:$A$85")),'Counts by VolGroup'!$B$68)</f>
        <v>6</v>
      </c>
      <c r="C75" s="237">
        <f ca="1">SUMIFS(INDIRECT("VolGroupStats!$E$2:$E$85"),INDIRECT("VolGroupStats!$B$2:$B$85"),6,(INDIRECT("VolGroupStats!$A$2:$A$85")),'Counts by VolGroup'!$B$68)</f>
        <v>190600</v>
      </c>
      <c r="D75" s="237">
        <f ca="1">SUMIFS(INDIRECT("VolGroupStats!$F$2:$F$85"),INDIRECT("VolGroupStats!$B$2:$B$85"),6,(INDIRECT("VolGroupStats!$A$2:$A$85")),'Counts by VolGroup'!$B$68)</f>
        <v>141524.93916000001</v>
      </c>
      <c r="E75" s="388">
        <f ca="1">SUMIFS(INDIRECT("VolGroupStats!$G$2:$G$85"),INDIRECT("VolGroupStats!$B$2:$B$85"),6,(INDIRECT("VolGroupStats!$A$2:$A$85")),'Counts by VolGroup'!$B$68)</f>
        <v>595640086.51947105</v>
      </c>
      <c r="G75" s="307" t="s">
        <v>294</v>
      </c>
      <c r="H75" s="237">
        <f t="shared" ca="1" si="48"/>
        <v>31766.666666666668</v>
      </c>
      <c r="I75" s="237">
        <f t="shared" ca="1" si="49"/>
        <v>23587.489860000001</v>
      </c>
      <c r="J75" s="274">
        <f t="shared" ca="1" si="50"/>
        <v>0.7425232904512068</v>
      </c>
      <c r="K75" s="388">
        <f t="shared" ca="1" si="51"/>
        <v>34.358588250520171</v>
      </c>
    </row>
    <row r="76" spans="1:11" ht="13.5" thickBot="1" x14ac:dyDescent="0.25">
      <c r="A76" s="308" t="s">
        <v>295</v>
      </c>
      <c r="B76" s="234">
        <f ca="1">SUMIFS(INDIRECT("VolGroupStats!$C$2:$C$85"),INDIRECT("VolGroupStats!$B$2:$B$85"),7,(INDIRECT("VolGroupStats!$A$2:$A$85")),'Counts by VolGroup'!$B$68)</f>
        <v>0</v>
      </c>
      <c r="C76" s="234">
        <f ca="1">SUMIFS(INDIRECT("VolGroupStats!$E$2:$E$85"),INDIRECT("VolGroupStats!$B$2:$B$85"),7,(INDIRECT("VolGroupStats!$A$2:$A$85")),'Counts by VolGroup'!$B$68)</f>
        <v>0</v>
      </c>
      <c r="D76" s="234">
        <f ca="1">SUMIFS(INDIRECT("VolGroupStats!$F$2:$F$85"),INDIRECT("VolGroupStats!$B$2:$B$85"),7,(INDIRECT("VolGroupStats!$A$2:$A$85")),'Counts by VolGroup'!$B$68)</f>
        <v>0</v>
      </c>
      <c r="E76" s="389">
        <f ca="1">SUMIFS(INDIRECT("VolGroupStats!$G$2:$G$85"),INDIRECT("VolGroupStats!$B$2:$B$85"),7,(INDIRECT("VolGroupStats!$A$2:$A$85")),'Counts by VolGroup'!$B$68)</f>
        <v>0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>
        <f ca="1">SUM(B70:B76)</f>
        <v>155</v>
      </c>
      <c r="C77" s="385">
        <f ca="1">SUM(C70:C76)</f>
        <v>1347500</v>
      </c>
      <c r="D77" s="385">
        <f ca="1">SUM(D70:D76)</f>
        <v>1249020.6781049999</v>
      </c>
      <c r="E77" s="390">
        <f ca="1">SUM(E70:E76)</f>
        <v>2228250182.874361</v>
      </c>
      <c r="G77" s="384" t="s">
        <v>7</v>
      </c>
      <c r="H77" s="385">
        <f t="shared" ref="H77" ca="1" si="52">C77/B77</f>
        <v>8693.5483870967746</v>
      </c>
      <c r="I77" s="385">
        <f t="shared" ref="I77" ca="1" si="53">D77/B77</f>
        <v>8058.1979232580643</v>
      </c>
      <c r="J77" s="392">
        <f t="shared" ref="J77" ca="1" si="54">D77/C77</f>
        <v>0.92691701529128012</v>
      </c>
      <c r="K77" s="390">
        <f t="shared" ref="K77" ca="1" si="55">(((E77/(B77-1))^0.5)*100)/(C77/B77)</f>
        <v>43.754682754227936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>
        <f ca="1">SUMIFS(INDIRECT("VolGroupStats!$C$2:$C$85"),INDIRECT("VolGroupStats!$B$2:$B$85"),1,(INDIRECT("VolGroupStats!$A$2:$A$85")),'Counts by VolGroup'!$B$79)</f>
        <v>1</v>
      </c>
      <c r="C81" s="265">
        <f ca="1">SUMIFS(INDIRECT("VolGroupStats!$E$2:$E$85"),INDIRECT("VolGroupStats!$B$2:$B$85"),1,(INDIRECT("VolGroupStats!$A$2:$A$85")),'Counts by VolGroup'!$B$79)</f>
        <v>900</v>
      </c>
      <c r="D81" s="265">
        <f ca="1">SUMIFS(INDIRECT("VolGroupStats!$F$2:$F$85"),INDIRECT("VolGroupStats!$B$2:$B$85"),1,(INDIRECT("VolGroupStats!$A$2:$A$85")),'Counts by VolGroup'!$B$79)</f>
        <v>3144.2508269999998</v>
      </c>
      <c r="E81" s="387">
        <f ca="1">SUMIFS(INDIRECT("VolGroupStats!$G$2:$G$85"),INDIRECT("VolGroupStats!$B$2:$B$85"),1,(INDIRECT("VolGroupStats!$A$2:$A$85")),'Counts by VolGroup'!$B$79)</f>
        <v>5036661.7761070002</v>
      </c>
      <c r="G81" s="306" t="s">
        <v>290</v>
      </c>
      <c r="H81" s="265">
        <f ca="1">IFERROR(C81/B81,0)</f>
        <v>900</v>
      </c>
      <c r="I81" s="265">
        <f ca="1">IFERROR(D81/B81,0)</f>
        <v>3144.2508269999998</v>
      </c>
      <c r="J81" s="278">
        <f ca="1">IFERROR(D81/C81,0)</f>
        <v>3.49361203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>
        <f ca="1">SUMIFS(INDIRECT("VolGroupStats!$C$2:$C$85"),INDIRECT("VolGroupStats!$B$2:$B$85"),2,(INDIRECT("VolGroupStats!$A$2:$A$85")),'Counts by VolGroup'!$B$79)</f>
        <v>7</v>
      </c>
      <c r="C82" s="237">
        <f ca="1">SUMIFS(INDIRECT("VolGroupStats!$E$2:$E$85"),INDIRECT("VolGroupStats!$B$2:$B$85"),2,(INDIRECT("VolGroupStats!$A$2:$A$85")),'Counts by VolGroup'!$B$79)</f>
        <v>10177</v>
      </c>
      <c r="D82" s="237">
        <f ca="1">SUMIFS(INDIRECT("VolGroupStats!$F$2:$F$85"),INDIRECT("VolGroupStats!$B$2:$B$85"),2,(INDIRECT("VolGroupStats!$A$2:$A$85")),'Counts by VolGroup'!$B$79)</f>
        <v>60798.000312999997</v>
      </c>
      <c r="E82" s="388">
        <f ca="1">SUMIFS(INDIRECT("VolGroupStats!$G$2:$G$85"),INDIRECT("VolGroupStats!$B$2:$B$85"),2,(INDIRECT("VolGroupStats!$A$2:$A$85")),'Counts by VolGroup'!$B$79)</f>
        <v>651854217.86538804</v>
      </c>
      <c r="G82" s="307" t="s">
        <v>291</v>
      </c>
      <c r="H82" s="237">
        <f t="shared" ref="H82:H87" ca="1" si="56">IFERROR(C82/B82,0)</f>
        <v>1453.8571428571429</v>
      </c>
      <c r="I82" s="237">
        <f t="shared" ref="I82:I87" ca="1" si="57">IFERROR(D82/B82,0)</f>
        <v>8685.4286161428572</v>
      </c>
      <c r="J82" s="274">
        <f t="shared" ref="J82:J87" ca="1" si="58">IFERROR(D82/C82,0)</f>
        <v>5.9740591837476664</v>
      </c>
      <c r="K82" s="388">
        <f t="shared" ref="K82:K87" ca="1" si="59">IFERROR((((E82/(B82-1))^0.5)*100)/(C82/B82),0)</f>
        <v>716.9318595348235</v>
      </c>
    </row>
    <row r="83" spans="1:11" x14ac:dyDescent="0.2">
      <c r="A83" s="308" t="s">
        <v>297</v>
      </c>
      <c r="B83" s="234">
        <f ca="1">SUMIFS(INDIRECT("VolGroupStats!$C$2:$C$85"),INDIRECT("VolGroupStats!$B$2:$B$85"),3,(INDIRECT("VolGroupStats!$A$2:$A$85")),'Counts by VolGroup'!$B$79)</f>
        <v>29</v>
      </c>
      <c r="C83" s="234">
        <f ca="1">SUMIFS(INDIRECT("VolGroupStats!$E$2:$E$85"),INDIRECT("VolGroupStats!$B$2:$B$85"),3,(INDIRECT("VolGroupStats!$A$2:$A$85")),'Counts by VolGroup'!$B$79)</f>
        <v>112025</v>
      </c>
      <c r="D83" s="234">
        <f ca="1">SUMIFS(INDIRECT("VolGroupStats!$F$2:$F$85"),INDIRECT("VolGroupStats!$B$2:$B$85"),3,(INDIRECT("VolGroupStats!$A$2:$A$85")),'Counts by VolGroup'!$B$79)</f>
        <v>250635.683422</v>
      </c>
      <c r="E83" s="389">
        <f ca="1">SUMIFS(INDIRECT("VolGroupStats!$G$2:$G$85"),INDIRECT("VolGroupStats!$B$2:$B$85"),3,(INDIRECT("VolGroupStats!$A$2:$A$85")),'Counts by VolGroup'!$B$79)</f>
        <v>1294316929.95911</v>
      </c>
      <c r="G83" s="308" t="s">
        <v>297</v>
      </c>
      <c r="H83" s="234">
        <f t="shared" ca="1" si="56"/>
        <v>3862.9310344827586</v>
      </c>
      <c r="I83" s="234">
        <f t="shared" ca="1" si="57"/>
        <v>8642.609773172413</v>
      </c>
      <c r="J83" s="273">
        <f t="shared" ca="1" si="58"/>
        <v>2.2373192003749165</v>
      </c>
      <c r="K83" s="389">
        <f t="shared" ca="1" si="59"/>
        <v>176.00473253766179</v>
      </c>
    </row>
    <row r="84" spans="1:11" x14ac:dyDescent="0.2">
      <c r="A84" s="307" t="s">
        <v>292</v>
      </c>
      <c r="B84" s="237">
        <f ca="1">SUMIFS(INDIRECT("VolGroupStats!$C$2:$C$85"),INDIRECT("VolGroupStats!$B$2:$B$85"),4,(INDIRECT("VolGroupStats!$A$2:$A$85")),'Counts by VolGroup'!$B$79)</f>
        <v>178</v>
      </c>
      <c r="C84" s="237">
        <f ca="1">SUMIFS(INDIRECT("VolGroupStats!$E$2:$E$85"),INDIRECT("VolGroupStats!$B$2:$B$85"),4,(INDIRECT("VolGroupStats!$A$2:$A$85")),'Counts by VolGroup'!$B$79)</f>
        <v>1369298</v>
      </c>
      <c r="D84" s="237">
        <f ca="1">SUMIFS(INDIRECT("VolGroupStats!$F$2:$F$85"),INDIRECT("VolGroupStats!$B$2:$B$85"),4,(INDIRECT("VolGroupStats!$A$2:$A$85")),'Counts by VolGroup'!$B$79)</f>
        <v>1820183.254494</v>
      </c>
      <c r="E84" s="388">
        <f ca="1">SUMIFS(INDIRECT("VolGroupStats!$G$2:$G$85"),INDIRECT("VolGroupStats!$B$2:$B$85"),4,(INDIRECT("VolGroupStats!$A$2:$A$85")),'Counts by VolGroup'!$B$79)</f>
        <v>4016903454.0378799</v>
      </c>
      <c r="G84" s="307" t="s">
        <v>292</v>
      </c>
      <c r="H84" s="237">
        <f t="shared" ca="1" si="56"/>
        <v>7692.6853932584272</v>
      </c>
      <c r="I84" s="237">
        <f t="shared" ca="1" si="57"/>
        <v>10225.748620752809</v>
      </c>
      <c r="J84" s="274">
        <f t="shared" ca="1" si="58"/>
        <v>1.3292820514555634</v>
      </c>
      <c r="K84" s="388">
        <f t="shared" ca="1" si="59"/>
        <v>61.927149809761104</v>
      </c>
    </row>
    <row r="85" spans="1:11" x14ac:dyDescent="0.2">
      <c r="A85" s="308" t="s">
        <v>293</v>
      </c>
      <c r="B85" s="234">
        <f ca="1">SUMIFS(INDIRECT("VolGroupStats!$C$2:$C$85"),INDIRECT("VolGroupStats!$B$2:$B$85"),5,(INDIRECT("VolGroupStats!$A$2:$A$85")),'Counts by VolGroup'!$B$79)</f>
        <v>503</v>
      </c>
      <c r="C85" s="234">
        <f ca="1">SUMIFS(INDIRECT("VolGroupStats!$E$2:$E$85"),INDIRECT("VolGroupStats!$B$2:$B$85"),5,(INDIRECT("VolGroupStats!$A$2:$A$85")),'Counts by VolGroup'!$B$79)</f>
        <v>8542787</v>
      </c>
      <c r="D85" s="234">
        <f ca="1">SUMIFS(INDIRECT("VolGroupStats!$F$2:$F$85"),INDIRECT("VolGroupStats!$B$2:$B$85"),5,(INDIRECT("VolGroupStats!$A$2:$A$85")),'Counts by VolGroup'!$B$79)</f>
        <v>8698200.761767</v>
      </c>
      <c r="E85" s="389">
        <f ca="1">SUMIFS(INDIRECT("VolGroupStats!$G$2:$G$85"),INDIRECT("VolGroupStats!$B$2:$B$85"),5,(INDIRECT("VolGroupStats!$A$2:$A$85")),'Counts by VolGroup'!$B$79)</f>
        <v>15318480960.301701</v>
      </c>
      <c r="G85" s="308" t="s">
        <v>293</v>
      </c>
      <c r="H85" s="234">
        <f t="shared" ca="1" si="56"/>
        <v>16983.671968190854</v>
      </c>
      <c r="I85" s="234">
        <f t="shared" ca="1" si="57"/>
        <v>17292.645649636182</v>
      </c>
      <c r="J85" s="273">
        <f t="shared" ca="1" si="58"/>
        <v>1.0181923957330319</v>
      </c>
      <c r="K85" s="389">
        <f t="shared" ca="1" si="59"/>
        <v>32.525531263513635</v>
      </c>
    </row>
    <row r="86" spans="1:11" x14ac:dyDescent="0.2">
      <c r="A86" s="307" t="s">
        <v>294</v>
      </c>
      <c r="B86" s="237">
        <f ca="1">SUMIFS(INDIRECT("VolGroupStats!$C$2:$C$85"),INDIRECT("VolGroupStats!$B$2:$B$85"),6,(INDIRECT("VolGroupStats!$A$2:$A$85")),'Counts by VolGroup'!$B$79)</f>
        <v>378</v>
      </c>
      <c r="C86" s="237">
        <f ca="1">SUMIFS(INDIRECT("VolGroupStats!$E$2:$E$85"),INDIRECT("VolGroupStats!$B$2:$B$85"),6,(INDIRECT("VolGroupStats!$A$2:$A$85")),'Counts by VolGroup'!$B$79)</f>
        <v>13021563</v>
      </c>
      <c r="D86" s="237">
        <f ca="1">SUMIFS(INDIRECT("VolGroupStats!$F$2:$F$85"),INDIRECT("VolGroupStats!$B$2:$B$85"),6,(INDIRECT("VolGroupStats!$A$2:$A$85")),'Counts by VolGroup'!$B$79)</f>
        <v>13404889.029709</v>
      </c>
      <c r="E86" s="388">
        <f ca="1">SUMIFS(INDIRECT("VolGroupStats!$G$2:$G$85"),INDIRECT("VolGroupStats!$B$2:$B$85"),6,(INDIRECT("VolGroupStats!$A$2:$A$85")),'Counts by VolGroup'!$B$79)</f>
        <v>21253043698.264801</v>
      </c>
      <c r="G86" s="307" t="s">
        <v>294</v>
      </c>
      <c r="H86" s="237">
        <f t="shared" ca="1" si="56"/>
        <v>34448.579365079364</v>
      </c>
      <c r="I86" s="237">
        <f t="shared" ca="1" si="57"/>
        <v>35462.669390764553</v>
      </c>
      <c r="J86" s="274">
        <f t="shared" ca="1" si="58"/>
        <v>1.0294377894350317</v>
      </c>
      <c r="K86" s="388">
        <f t="shared" ca="1" si="59"/>
        <v>21.795587296644769</v>
      </c>
    </row>
    <row r="87" spans="1:11" ht="13.5" thickBot="1" x14ac:dyDescent="0.25">
      <c r="A87" s="308" t="s">
        <v>295</v>
      </c>
      <c r="B87" s="234">
        <f ca="1">SUMIFS(INDIRECT("VolGroupStats!$C$2:$C$85"),INDIRECT("VolGroupStats!$B$2:$B$85"),7,(INDIRECT("VolGroupStats!$A$2:$A$85")),'Counts by VolGroup'!$B$79)</f>
        <v>104</v>
      </c>
      <c r="C87" s="234">
        <f ca="1">SUMIFS(INDIRECT("VolGroupStats!$E$2:$E$85"),INDIRECT("VolGroupStats!$B$2:$B$85"),7,(INDIRECT("VolGroupStats!$A$2:$A$85")),'Counts by VolGroup'!$B$79)</f>
        <v>7371600</v>
      </c>
      <c r="D87" s="234">
        <f ca="1">SUMIFS(INDIRECT("VolGroupStats!$F$2:$F$85"),INDIRECT("VolGroupStats!$B$2:$B$85"),7,(INDIRECT("VolGroupStats!$A$2:$A$85")),'Counts by VolGroup'!$B$79)</f>
        <v>7560167.4317600001</v>
      </c>
      <c r="E87" s="389">
        <f ca="1">SUMIFS(INDIRECT("VolGroupStats!$G$2:$G$85"),INDIRECT("VolGroupStats!$B$2:$B$85"),7,(INDIRECT("VolGroupStats!$A$2:$A$85")),'Counts by VolGroup'!$B$79)</f>
        <v>7089733092.0093002</v>
      </c>
      <c r="G87" s="308" t="s">
        <v>295</v>
      </c>
      <c r="H87" s="234">
        <f t="shared" ca="1" si="56"/>
        <v>70880.769230769234</v>
      </c>
      <c r="I87" s="234">
        <f t="shared" ca="1" si="57"/>
        <v>72693.917613076919</v>
      </c>
      <c r="J87" s="273">
        <f t="shared" ca="1" si="58"/>
        <v>1.0255802582560096</v>
      </c>
      <c r="K87" s="389">
        <f t="shared" ca="1" si="59"/>
        <v>11.704905408464201</v>
      </c>
    </row>
    <row r="88" spans="1:11" ht="13.5" thickBot="1" x14ac:dyDescent="0.25">
      <c r="A88" s="384" t="s">
        <v>7</v>
      </c>
      <c r="B88" s="385">
        <f ca="1">SUM(B81:B87)</f>
        <v>1200</v>
      </c>
      <c r="C88" s="385">
        <f ca="1">SUM(C81:C87)</f>
        <v>30428350</v>
      </c>
      <c r="D88" s="385">
        <f ca="1">SUM(D81:D87)</f>
        <v>31798018.412291996</v>
      </c>
      <c r="E88" s="390">
        <f ca="1">SUM(E81:E87)</f>
        <v>49629369014.214287</v>
      </c>
      <c r="G88" s="384" t="s">
        <v>7</v>
      </c>
      <c r="H88" s="385">
        <f t="shared" ref="H88" ca="1" si="60">C88/B88</f>
        <v>25356.958333333332</v>
      </c>
      <c r="I88" s="385">
        <f t="shared" ref="I88" ca="1" si="61">D88/B88</f>
        <v>26498.348676909998</v>
      </c>
      <c r="J88" s="392">
        <f t="shared" ref="J88" ca="1" si="62">D88/C88</f>
        <v>1.0450129044884786</v>
      </c>
      <c r="K88" s="390">
        <f t="shared" ref="K88" ca="1" si="63">(((E88/(B88-1))^0.5)*100)/(C88/B88)</f>
        <v>25.372463023326464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>
        <f ca="1">SUMIFS(INDIRECT("VolGroupStats!$C$2:$C$85"),INDIRECT("VolGroupStats!$B$2:$B$85"),1,(INDIRECT("VolGroupStats!$A$2:$A$85")),'Counts by VolGroup'!$B$90)</f>
        <v>15</v>
      </c>
      <c r="C92" s="265">
        <f ca="1">SUMIFS(INDIRECT("VolGroupStats!$E$2:$E$85"),INDIRECT("VolGroupStats!$B$2:$B$85"),1,(INDIRECT("VolGroupStats!$A$2:$A$85")),'Counts by VolGroup'!$B$90)</f>
        <v>11300</v>
      </c>
      <c r="D92" s="265">
        <f ca="1">SUMIFS(INDIRECT("VolGroupStats!$F$2:$F$85"),INDIRECT("VolGroupStats!$B$2:$B$85"),1,(INDIRECT("VolGroupStats!$A$2:$A$85")),'Counts by VolGroup'!$B$90)</f>
        <v>32703.727287999998</v>
      </c>
      <c r="E92" s="387">
        <f ca="1">SUMIFS(INDIRECT("VolGroupStats!$G$2:$G$85"),INDIRECT("VolGroupStats!$B$2:$B$85"),1,(INDIRECT("VolGroupStats!$A$2:$A$85")),'Counts by VolGroup'!$B$90)</f>
        <v>83505129.666082993</v>
      </c>
      <c r="G92" s="306" t="s">
        <v>290</v>
      </c>
      <c r="H92" s="265">
        <f ca="1">IFERROR(C92/B92,0)</f>
        <v>753.33333333333337</v>
      </c>
      <c r="I92" s="265">
        <f ca="1">IFERROR(D92/B92,0)</f>
        <v>2180.2484858666667</v>
      </c>
      <c r="J92" s="278">
        <f ca="1">IFERROR(D92/C92,0)</f>
        <v>2.8941351582300885</v>
      </c>
      <c r="K92" s="387">
        <f ca="1">IFERROR((((E92/(B92-1))^0.5)*100)/(C92/B92),0)</f>
        <v>324.19430022866601</v>
      </c>
    </row>
    <row r="93" spans="1:11" x14ac:dyDescent="0.2">
      <c r="A93" s="307" t="s">
        <v>291</v>
      </c>
      <c r="B93" s="237">
        <f ca="1">SUMIFS(INDIRECT("VolGroupStats!$C$2:$C$85"),INDIRECT("VolGroupStats!$B$2:$B$85"),2,(INDIRECT("VolGroupStats!$A$2:$A$85")),'Counts by VolGroup'!$B$90)</f>
        <v>65</v>
      </c>
      <c r="C93" s="237">
        <f ca="1">SUMIFS(INDIRECT("VolGroupStats!$E$2:$E$85"),INDIRECT("VolGroupStats!$B$2:$B$85"),2,(INDIRECT("VolGroupStats!$A$2:$A$85")),'Counts by VolGroup'!$B$90)</f>
        <v>120200</v>
      </c>
      <c r="D93" s="237">
        <f ca="1">SUMIFS(INDIRECT("VolGroupStats!$F$2:$F$85"),INDIRECT("VolGroupStats!$B$2:$B$85"),2,(INDIRECT("VolGroupStats!$A$2:$A$85")),'Counts by VolGroup'!$B$90)</f>
        <v>164042.58025100001</v>
      </c>
      <c r="E93" s="388">
        <f ca="1">SUMIFS(INDIRECT("VolGroupStats!$G$2:$G$85"),INDIRECT("VolGroupStats!$B$2:$B$85"),2,(INDIRECT("VolGroupStats!$A$2:$A$85")),'Counts by VolGroup'!$B$90)</f>
        <v>313191596.436634</v>
      </c>
      <c r="G93" s="307" t="s">
        <v>291</v>
      </c>
      <c r="H93" s="237">
        <f t="shared" ref="H93:H98" ca="1" si="64">IFERROR(C93/B93,0)</f>
        <v>1849.2307692307693</v>
      </c>
      <c r="I93" s="237">
        <f t="shared" ref="I93:I98" ca="1" si="65">IFERROR(D93/B93,0)</f>
        <v>2523.7320038615385</v>
      </c>
      <c r="J93" s="274">
        <f t="shared" ref="J93:J98" ca="1" si="66">IFERROR(D93/C93,0)</f>
        <v>1.3647469238851915</v>
      </c>
      <c r="K93" s="388">
        <f t="shared" ref="K93:K98" ca="1" si="67">IFERROR((((E93/(B93-1))^0.5)*100)/(C93/B93),0)</f>
        <v>119.62555129998273</v>
      </c>
    </row>
    <row r="94" spans="1:11" x14ac:dyDescent="0.2">
      <c r="A94" s="308" t="s">
        <v>297</v>
      </c>
      <c r="B94" s="234">
        <f ca="1">SUMIFS(INDIRECT("VolGroupStats!$C$2:$C$85"),INDIRECT("VolGroupStats!$B$2:$B$85"),3,(INDIRECT("VolGroupStats!$A$2:$A$85")),'Counts by VolGroup'!$B$90)</f>
        <v>74</v>
      </c>
      <c r="C94" s="234">
        <f ca="1">SUMIFS(INDIRECT("VolGroupStats!$E$2:$E$85"),INDIRECT("VolGroupStats!$B$2:$B$85"),3,(INDIRECT("VolGroupStats!$A$2:$A$85")),'Counts by VolGroup'!$B$90)</f>
        <v>276326</v>
      </c>
      <c r="D94" s="234">
        <f ca="1">SUMIFS(INDIRECT("VolGroupStats!$F$2:$F$85"),INDIRECT("VolGroupStats!$B$2:$B$85"),3,(INDIRECT("VolGroupStats!$A$2:$A$85")),'Counts by VolGroup'!$B$90)</f>
        <v>379492.90639700001</v>
      </c>
      <c r="E94" s="389">
        <f ca="1">SUMIFS(INDIRECT("VolGroupStats!$G$2:$G$85"),INDIRECT("VolGroupStats!$B$2:$B$85"),3,(INDIRECT("VolGroupStats!$A$2:$A$85")),'Counts by VolGroup'!$B$90)</f>
        <v>1835480875.59654</v>
      </c>
      <c r="G94" s="308" t="s">
        <v>297</v>
      </c>
      <c r="H94" s="234">
        <f t="shared" ca="1" si="64"/>
        <v>3734.135135135135</v>
      </c>
      <c r="I94" s="234">
        <f t="shared" ca="1" si="65"/>
        <v>5128.2825188783781</v>
      </c>
      <c r="J94" s="273">
        <f t="shared" ca="1" si="66"/>
        <v>1.3733521507096691</v>
      </c>
      <c r="K94" s="389">
        <f t="shared" ca="1" si="67"/>
        <v>134.28375321074117</v>
      </c>
    </row>
    <row r="95" spans="1:11" x14ac:dyDescent="0.2">
      <c r="A95" s="307" t="s">
        <v>292</v>
      </c>
      <c r="B95" s="237">
        <f ca="1">SUMIFS(INDIRECT("VolGroupStats!$C$2:$C$85"),INDIRECT("VolGroupStats!$B$2:$B$85"),4,(INDIRECT("VolGroupStats!$A$2:$A$85")),'Counts by VolGroup'!$B$90)</f>
        <v>91</v>
      </c>
      <c r="C95" s="237">
        <f ca="1">SUMIFS(INDIRECT("VolGroupStats!$E$2:$E$85"),INDIRECT("VolGroupStats!$B$2:$B$85"),4,(INDIRECT("VolGroupStats!$A$2:$A$85")),'Counts by VolGroup'!$B$90)</f>
        <v>658700</v>
      </c>
      <c r="D95" s="237">
        <f ca="1">SUMIFS(INDIRECT("VolGroupStats!$F$2:$F$85"),INDIRECT("VolGroupStats!$B$2:$B$85"),4,(INDIRECT("VolGroupStats!$A$2:$A$85")),'Counts by VolGroup'!$B$90)</f>
        <v>667993.40876599995</v>
      </c>
      <c r="E95" s="388">
        <f ca="1">SUMIFS(INDIRECT("VolGroupStats!$G$2:$G$85"),INDIRECT("VolGroupStats!$B$2:$B$85"),4,(INDIRECT("VolGroupStats!$A$2:$A$85")),'Counts by VolGroup'!$B$90)</f>
        <v>1171447745.32622</v>
      </c>
      <c r="G95" s="307" t="s">
        <v>292</v>
      </c>
      <c r="H95" s="237">
        <f t="shared" ca="1" si="64"/>
        <v>7238.4615384615381</v>
      </c>
      <c r="I95" s="237">
        <f t="shared" ca="1" si="65"/>
        <v>7340.5869095164826</v>
      </c>
      <c r="J95" s="274">
        <f t="shared" ca="1" si="66"/>
        <v>1.014108712260513</v>
      </c>
      <c r="K95" s="388">
        <f t="shared" ca="1" si="67"/>
        <v>49.841824836600495</v>
      </c>
    </row>
    <row r="96" spans="1:11" x14ac:dyDescent="0.2">
      <c r="A96" s="308" t="s">
        <v>293</v>
      </c>
      <c r="B96" s="234">
        <f ca="1">SUMIFS(INDIRECT("VolGroupStats!$C$2:$C$85"),INDIRECT("VolGroupStats!$B$2:$B$85"),5,(INDIRECT("VolGroupStats!$A$2:$A$85")),'Counts by VolGroup'!$B$90)</f>
        <v>69</v>
      </c>
      <c r="C96" s="234">
        <f ca="1">SUMIFS(INDIRECT("VolGroupStats!$E$2:$E$85"),INDIRECT("VolGroupStats!$B$2:$B$85"),5,(INDIRECT("VolGroupStats!$A$2:$A$85")),'Counts by VolGroup'!$B$90)</f>
        <v>1049077</v>
      </c>
      <c r="D96" s="234">
        <f ca="1">SUMIFS(INDIRECT("VolGroupStats!$F$2:$F$85"),INDIRECT("VolGroupStats!$B$2:$B$85"),5,(INDIRECT("VolGroupStats!$A$2:$A$85")),'Counts by VolGroup'!$B$90)</f>
        <v>886767.61971300002</v>
      </c>
      <c r="E96" s="389">
        <f ca="1">SUMIFS(INDIRECT("VolGroupStats!$G$2:$G$85"),INDIRECT("VolGroupStats!$B$2:$B$85"),5,(INDIRECT("VolGroupStats!$A$2:$A$85")),'Counts by VolGroup'!$B$90)</f>
        <v>3735516245.8650699</v>
      </c>
      <c r="G96" s="308" t="s">
        <v>293</v>
      </c>
      <c r="H96" s="234">
        <f t="shared" ca="1" si="64"/>
        <v>15204.014492753624</v>
      </c>
      <c r="I96" s="234">
        <f t="shared" ca="1" si="65"/>
        <v>12851.70463352174</v>
      </c>
      <c r="J96" s="273">
        <f t="shared" ca="1" si="66"/>
        <v>0.84528363476942114</v>
      </c>
      <c r="K96" s="389">
        <f t="shared" ca="1" si="67"/>
        <v>48.748648904504698</v>
      </c>
    </row>
    <row r="97" spans="1:11" x14ac:dyDescent="0.2">
      <c r="A97" s="307" t="s">
        <v>294</v>
      </c>
      <c r="B97" s="237">
        <f ca="1">SUMIFS(INDIRECT("VolGroupStats!$C$2:$C$85"),INDIRECT("VolGroupStats!$B$2:$B$85"),6,(INDIRECT("VolGroupStats!$A$2:$A$85")),'Counts by VolGroup'!$B$90)</f>
        <v>28</v>
      </c>
      <c r="C97" s="237">
        <f ca="1">SUMIFS(INDIRECT("VolGroupStats!$E$2:$E$85"),INDIRECT("VolGroupStats!$B$2:$B$85"),6,(INDIRECT("VolGroupStats!$A$2:$A$85")),'Counts by VolGroup'!$B$90)</f>
        <v>1149000</v>
      </c>
      <c r="D97" s="237">
        <f ca="1">SUMIFS(INDIRECT("VolGroupStats!$F$2:$F$85"),INDIRECT("VolGroupStats!$B$2:$B$85"),6,(INDIRECT("VolGroupStats!$A$2:$A$85")),'Counts by VolGroup'!$B$90)</f>
        <v>936451.11141500005</v>
      </c>
      <c r="E97" s="388">
        <f ca="1">SUMIFS(INDIRECT("VolGroupStats!$G$2:$G$85"),INDIRECT("VolGroupStats!$B$2:$B$85"),6,(INDIRECT("VolGroupStats!$A$2:$A$85")),'Counts by VolGroup'!$B$90)</f>
        <v>1855882384.7927899</v>
      </c>
      <c r="G97" s="307" t="s">
        <v>294</v>
      </c>
      <c r="H97" s="237">
        <f t="shared" ca="1" si="64"/>
        <v>41035.714285714283</v>
      </c>
      <c r="I97" s="237">
        <f t="shared" ca="1" si="65"/>
        <v>33444.682550535719</v>
      </c>
      <c r="J97" s="274">
        <f t="shared" ca="1" si="66"/>
        <v>0.81501402211923413</v>
      </c>
      <c r="K97" s="388">
        <f t="shared" ca="1" si="67"/>
        <v>20.203720201679278</v>
      </c>
    </row>
    <row r="98" spans="1:11" ht="13.5" thickBot="1" x14ac:dyDescent="0.25">
      <c r="A98" s="308" t="s">
        <v>295</v>
      </c>
      <c r="B98" s="234">
        <f ca="1">SUMIFS(INDIRECT("VolGroupStats!$C$2:$C$85"),INDIRECT("VolGroupStats!$B$2:$B$85"),7,(INDIRECT("VolGroupStats!$A$2:$A$85")),'Counts by VolGroup'!$B$90)</f>
        <v>0</v>
      </c>
      <c r="C98" s="234">
        <f ca="1">SUMIFS(INDIRECT("VolGroupStats!$E$2:$E$85"),INDIRECT("VolGroupStats!$B$2:$B$85"),7,(INDIRECT("VolGroupStats!$A$2:$A$85")),'Counts by VolGroup'!$B$90)</f>
        <v>0</v>
      </c>
      <c r="D98" s="234">
        <f ca="1">SUMIFS(INDIRECT("VolGroupStats!$F$2:$F$85"),INDIRECT("VolGroupStats!$B$2:$B$85"),7,(INDIRECT("VolGroupStats!$A$2:$A$85")),'Counts by VolGroup'!$B$90)</f>
        <v>0</v>
      </c>
      <c r="E98" s="389">
        <f ca="1">SUMIFS(INDIRECT("VolGroupStats!$G$2:$G$85"),INDIRECT("VolGroupStats!$B$2:$B$85"),7,(INDIRECT("VolGroupStats!$A$2:$A$85")),'Counts by VolGroup'!$B$90)</f>
        <v>0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>
        <f ca="1">SUM(B92:B98)</f>
        <v>342</v>
      </c>
      <c r="C99" s="385">
        <f ca="1">SUM(C92:C98)</f>
        <v>3264603</v>
      </c>
      <c r="D99" s="385">
        <f ca="1">SUM(D92:D98)</f>
        <v>3067451.3538299999</v>
      </c>
      <c r="E99" s="390">
        <f ca="1">SUM(E92:E98)</f>
        <v>8995023977.6833363</v>
      </c>
      <c r="G99" s="384" t="s">
        <v>7</v>
      </c>
      <c r="H99" s="385">
        <f t="shared" ref="H99" ca="1" si="68">C99/B99</f>
        <v>9545.6228070175439</v>
      </c>
      <c r="I99" s="385">
        <f t="shared" ref="I99" ca="1" si="69">D99/B99</f>
        <v>8969.1560053508765</v>
      </c>
      <c r="J99" s="392">
        <f t="shared" ref="J99" ca="1" si="70">D99/C99</f>
        <v>0.93960930435645618</v>
      </c>
      <c r="K99" s="390">
        <f t="shared" ref="K99" ca="1" si="71">(((E99/(B99-1))^0.5)*100)/(C99/B99)</f>
        <v>53.804636769744022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>
        <f ca="1">SUMIFS(INDIRECT("VolGroupStats!$C$2:$C$85"),INDIRECT("VolGroupStats!$B$2:$B$85"),1,(INDIRECT("VolGroupStats!$A$2:$A$85")),'Counts by VolGroup'!$B$101)</f>
        <v>28</v>
      </c>
      <c r="C103" s="265">
        <f ca="1">SUMIFS(INDIRECT("VolGroupStats!$E$2:$E$85"),INDIRECT("VolGroupStats!$B$2:$B$85"),1,(INDIRECT("VolGroupStats!$A$2:$A$85")),'Counts by VolGroup'!$B$101)</f>
        <v>17400</v>
      </c>
      <c r="D103" s="265">
        <f ca="1">SUMIFS(INDIRECT("VolGroupStats!$F$2:$F$85"),INDIRECT("VolGroupStats!$B$2:$B$85"),1,(INDIRECT("VolGroupStats!$A$2:$A$85")),'Counts by VolGroup'!$B$101)</f>
        <v>38804.176571000004</v>
      </c>
      <c r="E103" s="387">
        <f ca="1">SUMIFS(INDIRECT("VolGroupStats!$G$2:$G$85"),INDIRECT("VolGroupStats!$B$2:$B$85"),1,(INDIRECT("VolGroupStats!$A$2:$A$85")),'Counts by VolGroup'!$B$101)</f>
        <v>47452547.907730997</v>
      </c>
      <c r="G103" s="306" t="s">
        <v>290</v>
      </c>
      <c r="H103" s="265">
        <f ca="1">IFERROR(C103/B103,0)</f>
        <v>621.42857142857144</v>
      </c>
      <c r="I103" s="265">
        <f ca="1">IFERROR(D103/B103,0)</f>
        <v>1385.8634489642859</v>
      </c>
      <c r="J103" s="278">
        <f ca="1">IFERROR(D103/C103,0)</f>
        <v>2.2301250902873564</v>
      </c>
      <c r="K103" s="387">
        <f ca="1">IFERROR((((E103/(B103-1))^0.5)*100)/(C103/B103),0)</f>
        <v>213.33232627544209</v>
      </c>
    </row>
    <row r="104" spans="1:11" x14ac:dyDescent="0.2">
      <c r="A104" s="307" t="s">
        <v>291</v>
      </c>
      <c r="B104" s="237">
        <f ca="1">SUMIFS(INDIRECT("VolGroupStats!$C$2:$C$85"),INDIRECT("VolGroupStats!$B$2:$B$85"),2,(INDIRECT("VolGroupStats!$A$2:$A$85")),'Counts by VolGroup'!$B$101)</f>
        <v>50</v>
      </c>
      <c r="C104" s="237">
        <f ca="1">SUMIFS(INDIRECT("VolGroupStats!$E$2:$E$85"),INDIRECT("VolGroupStats!$B$2:$B$85"),2,(INDIRECT("VolGroupStats!$A$2:$A$85")),'Counts by VolGroup'!$B$101)</f>
        <v>89500</v>
      </c>
      <c r="D104" s="237">
        <f ca="1">SUMIFS(INDIRECT("VolGroupStats!$F$2:$F$85"),INDIRECT("VolGroupStats!$B$2:$B$85"),2,(INDIRECT("VolGroupStats!$A$2:$A$85")),'Counts by VolGroup'!$B$101)</f>
        <v>136884.40198600001</v>
      </c>
      <c r="E104" s="388">
        <f ca="1">SUMIFS(INDIRECT("VolGroupStats!$G$2:$G$85"),INDIRECT("VolGroupStats!$B$2:$B$85"),2,(INDIRECT("VolGroupStats!$A$2:$A$85")),'Counts by VolGroup'!$B$101)</f>
        <v>202803002.74309</v>
      </c>
      <c r="G104" s="307" t="s">
        <v>291</v>
      </c>
      <c r="H104" s="237">
        <f t="shared" ref="H104:H109" ca="1" si="72">IFERROR(C104/B104,0)</f>
        <v>1790</v>
      </c>
      <c r="I104" s="237">
        <f t="shared" ref="I104:I109" ca="1" si="73">IFERROR(D104/B104,0)</f>
        <v>2737.6880397200002</v>
      </c>
      <c r="J104" s="274">
        <f t="shared" ref="J104:J109" ca="1" si="74">IFERROR(D104/C104,0)</f>
        <v>1.5294346590614527</v>
      </c>
      <c r="K104" s="388">
        <f t="shared" ref="K104:K109" ca="1" si="75">IFERROR((((E104/(B104-1))^0.5)*100)/(C104/B104),0)</f>
        <v>113.65436490276274</v>
      </c>
    </row>
    <row r="105" spans="1:11" x14ac:dyDescent="0.2">
      <c r="A105" s="308" t="s">
        <v>297</v>
      </c>
      <c r="B105" s="234">
        <f ca="1">SUMIFS(INDIRECT("VolGroupStats!$C$2:$C$85"),INDIRECT("VolGroupStats!$B$2:$B$85"),3,(INDIRECT("VolGroupStats!$A$2:$A$85")),'Counts by VolGroup'!$B$101)</f>
        <v>35</v>
      </c>
      <c r="C105" s="234">
        <f ca="1">SUMIFS(INDIRECT("VolGroupStats!$E$2:$E$85"),INDIRECT("VolGroupStats!$B$2:$B$85"),3,(INDIRECT("VolGroupStats!$A$2:$A$85")),'Counts by VolGroup'!$B$101)</f>
        <v>119000</v>
      </c>
      <c r="D105" s="234">
        <f ca="1">SUMIFS(INDIRECT("VolGroupStats!$F$2:$F$85"),INDIRECT("VolGroupStats!$B$2:$B$85"),3,(INDIRECT("VolGroupStats!$A$2:$A$85")),'Counts by VolGroup'!$B$101)</f>
        <v>133125.62284</v>
      </c>
      <c r="E105" s="389">
        <f ca="1">SUMIFS(INDIRECT("VolGroupStats!$G$2:$G$85"),INDIRECT("VolGroupStats!$B$2:$B$85"),3,(INDIRECT("VolGroupStats!$A$2:$A$85")),'Counts by VolGroup'!$B$101)</f>
        <v>123964239.94493701</v>
      </c>
      <c r="G105" s="308" t="s">
        <v>297</v>
      </c>
      <c r="H105" s="234">
        <f t="shared" ca="1" si="72"/>
        <v>3400</v>
      </c>
      <c r="I105" s="234">
        <f t="shared" ca="1" si="73"/>
        <v>3803.5892239999998</v>
      </c>
      <c r="J105" s="273">
        <f t="shared" ca="1" si="74"/>
        <v>1.1187027129411764</v>
      </c>
      <c r="K105" s="389">
        <f t="shared" ca="1" si="75"/>
        <v>56.160353841496594</v>
      </c>
    </row>
    <row r="106" spans="1:11" x14ac:dyDescent="0.2">
      <c r="A106" s="307" t="s">
        <v>292</v>
      </c>
      <c r="B106" s="237">
        <f ca="1">SUMIFS(INDIRECT("VolGroupStats!$C$2:$C$85"),INDIRECT("VolGroupStats!$B$2:$B$85"),4,(INDIRECT("VolGroupStats!$A$2:$A$85")),'Counts by VolGroup'!$B$101)</f>
        <v>41</v>
      </c>
      <c r="C106" s="237">
        <f ca="1">SUMIFS(INDIRECT("VolGroupStats!$E$2:$E$85"),INDIRECT("VolGroupStats!$B$2:$B$85"),4,(INDIRECT("VolGroupStats!$A$2:$A$85")),'Counts by VolGroup'!$B$101)</f>
        <v>299800</v>
      </c>
      <c r="D106" s="237">
        <f ca="1">SUMIFS(INDIRECT("VolGroupStats!$F$2:$F$85"),INDIRECT("VolGroupStats!$B$2:$B$85"),4,(INDIRECT("VolGroupStats!$A$2:$A$85")),'Counts by VolGroup'!$B$101)</f>
        <v>257708.83490399999</v>
      </c>
      <c r="E106" s="388">
        <f ca="1">SUMIFS(INDIRECT("VolGroupStats!$G$2:$G$85"),INDIRECT("VolGroupStats!$B$2:$B$85"),4,(INDIRECT("VolGroupStats!$A$2:$A$85")),'Counts by VolGroup'!$B$101)</f>
        <v>194289032.465691</v>
      </c>
      <c r="G106" s="307" t="s">
        <v>292</v>
      </c>
      <c r="H106" s="237">
        <f t="shared" ca="1" si="72"/>
        <v>7312.1951219512193</v>
      </c>
      <c r="I106" s="237">
        <f t="shared" ca="1" si="73"/>
        <v>6285.5813391219508</v>
      </c>
      <c r="J106" s="274">
        <f t="shared" ca="1" si="74"/>
        <v>0.85960251802535015</v>
      </c>
      <c r="K106" s="388">
        <f t="shared" ca="1" si="75"/>
        <v>30.140217037921367</v>
      </c>
    </row>
    <row r="107" spans="1:11" x14ac:dyDescent="0.2">
      <c r="A107" s="308" t="s">
        <v>293</v>
      </c>
      <c r="B107" s="234">
        <f ca="1">SUMIFS(INDIRECT("VolGroupStats!$C$2:$C$85"),INDIRECT("VolGroupStats!$B$2:$B$85"),5,(INDIRECT("VolGroupStats!$A$2:$A$85")),'Counts by VolGroup'!$B$101)</f>
        <v>29</v>
      </c>
      <c r="C107" s="234">
        <f ca="1">SUMIFS(INDIRECT("VolGroupStats!$E$2:$E$85"),INDIRECT("VolGroupStats!$B$2:$B$85"),5,(INDIRECT("VolGroupStats!$A$2:$A$85")),'Counts by VolGroup'!$B$101)</f>
        <v>452700</v>
      </c>
      <c r="D107" s="234">
        <f ca="1">SUMIFS(INDIRECT("VolGroupStats!$F$2:$F$85"),INDIRECT("VolGroupStats!$B$2:$B$85"),5,(INDIRECT("VolGroupStats!$A$2:$A$85")),'Counts by VolGroup'!$B$101)</f>
        <v>307620.33985500003</v>
      </c>
      <c r="E107" s="389">
        <f ca="1">SUMIFS(INDIRECT("VolGroupStats!$G$2:$G$85"),INDIRECT("VolGroupStats!$B$2:$B$85"),5,(INDIRECT("VolGroupStats!$A$2:$A$85")),'Counts by VolGroup'!$B$101)</f>
        <v>1072016705.22631</v>
      </c>
      <c r="G107" s="308" t="s">
        <v>293</v>
      </c>
      <c r="H107" s="234">
        <f t="shared" ca="1" si="72"/>
        <v>15610.344827586207</v>
      </c>
      <c r="I107" s="234">
        <f t="shared" ca="1" si="73"/>
        <v>10607.597926034483</v>
      </c>
      <c r="J107" s="273">
        <f t="shared" ca="1" si="74"/>
        <v>0.67952361355202129</v>
      </c>
      <c r="K107" s="389">
        <f t="shared" ca="1" si="75"/>
        <v>39.637774647286363</v>
      </c>
    </row>
    <row r="108" spans="1:11" x14ac:dyDescent="0.2">
      <c r="A108" s="307" t="s">
        <v>294</v>
      </c>
      <c r="B108" s="237">
        <f ca="1">SUMIFS(INDIRECT("VolGroupStats!$C$2:$C$85"),INDIRECT("VolGroupStats!$B$2:$B$85"),6,(INDIRECT("VolGroupStats!$A$2:$A$85")),'Counts by VolGroup'!$B$101)</f>
        <v>3</v>
      </c>
      <c r="C108" s="237">
        <f ca="1">SUMIFS(INDIRECT("VolGroupStats!$E$2:$E$85"),INDIRECT("VolGroupStats!$B$2:$B$85"),6,(INDIRECT("VolGroupStats!$A$2:$A$85")),'Counts by VolGroup'!$B$101)</f>
        <v>77800</v>
      </c>
      <c r="D108" s="237">
        <f ca="1">SUMIFS(INDIRECT("VolGroupStats!$F$2:$F$85"),INDIRECT("VolGroupStats!$B$2:$B$85"),6,(INDIRECT("VolGroupStats!$A$2:$A$85")),'Counts by VolGroup'!$B$101)</f>
        <v>43559.966330000003</v>
      </c>
      <c r="E108" s="388">
        <f ca="1">SUMIFS(INDIRECT("VolGroupStats!$G$2:$G$85"),INDIRECT("VolGroupStats!$B$2:$B$85"),6,(INDIRECT("VolGroupStats!$A$2:$A$85")),'Counts by VolGroup'!$B$101)</f>
        <v>391856750.73530102</v>
      </c>
      <c r="G108" s="307" t="s">
        <v>294</v>
      </c>
      <c r="H108" s="237">
        <f t="shared" ca="1" si="72"/>
        <v>25933.333333333332</v>
      </c>
      <c r="I108" s="237">
        <f t="shared" ca="1" si="73"/>
        <v>14519.988776666667</v>
      </c>
      <c r="J108" s="274">
        <f t="shared" ca="1" si="74"/>
        <v>0.55989673946015428</v>
      </c>
      <c r="K108" s="388">
        <f t="shared" ca="1" si="75"/>
        <v>53.974711093872813</v>
      </c>
    </row>
    <row r="109" spans="1:11" ht="13.5" thickBot="1" x14ac:dyDescent="0.25">
      <c r="A109" s="308" t="s">
        <v>295</v>
      </c>
      <c r="B109" s="234">
        <f ca="1">SUMIFS(INDIRECT("VolGroupStats!$C$2:$C$85"),INDIRECT("VolGroupStats!$B$2:$B$85"),7,(INDIRECT("VolGroupStats!$A$2:$A$85")),'Counts by VolGroup'!$B$101)</f>
        <v>0</v>
      </c>
      <c r="C109" s="234">
        <f ca="1">SUMIFS(INDIRECT("VolGroupStats!$E$2:$E$85"),INDIRECT("VolGroupStats!$B$2:$B$85"),7,(INDIRECT("VolGroupStats!$A$2:$A$85")),'Counts by VolGroup'!$B$101)</f>
        <v>0</v>
      </c>
      <c r="D109" s="234">
        <f ca="1">SUMIFS(INDIRECT("VolGroupStats!$F$2:$F$85"),INDIRECT("VolGroupStats!$B$2:$B$85"),7,(INDIRECT("VolGroupStats!$A$2:$A$85")),'Counts by VolGroup'!$B$101)</f>
        <v>0</v>
      </c>
      <c r="E109" s="389">
        <f ca="1">SUMIFS(INDIRECT("VolGroupStats!$G$2:$G$85"),INDIRECT("VolGroupStats!$B$2:$B$85"),7,(INDIRECT("VolGroupStats!$A$2:$A$85")),'Counts by VolGroup'!$B$101)</f>
        <v>0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>
        <f ca="1">SUM(B103:B109)</f>
        <v>186</v>
      </c>
      <c r="C110" s="385">
        <f ca="1">SUM(C103:C109)</f>
        <v>1056200</v>
      </c>
      <c r="D110" s="385">
        <f ca="1">SUM(D103:D109)</f>
        <v>917703.34248600004</v>
      </c>
      <c r="E110" s="390">
        <f ca="1">SUM(E103:E109)</f>
        <v>2032382279.0230601</v>
      </c>
      <c r="G110" s="384" t="s">
        <v>7</v>
      </c>
      <c r="H110" s="385">
        <f t="shared" ref="H110" ca="1" si="76">C110/B110</f>
        <v>5678.4946236559135</v>
      </c>
      <c r="I110" s="385">
        <f t="shared" ref="I110" ca="1" si="77">D110/B110</f>
        <v>4933.8889380967748</v>
      </c>
      <c r="J110" s="392">
        <f t="shared" ref="J110" ca="1" si="78">D110/C110</f>
        <v>0.86887269691914415</v>
      </c>
      <c r="K110" s="390">
        <f t="shared" ref="K110" ca="1" si="79">(((E110/(B110-1))^0.5)*100)/(C110/B110)</f>
        <v>58.369183286601157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>
        <f ca="1">SUMIFS(INDIRECT("VolGroupStats!$C$2:$C$85"),INDIRECT("VolGroupStats!$B$2:$B$85"),1,(INDIRECT("VolGroupStats!$A$2:$A$85")),'Counts by VolGroup'!$B$112)</f>
        <v>53</v>
      </c>
      <c r="C114" s="265">
        <f ca="1">SUMIFS(INDIRECT("VolGroupStats!$E$2:$E$85"),INDIRECT("VolGroupStats!$B$2:$B$85"),1,(INDIRECT("VolGroupStats!$A$2:$A$85")),'Counts by VolGroup'!$B$112)</f>
        <v>30500</v>
      </c>
      <c r="D114" s="265">
        <f ca="1">SUMIFS(INDIRECT("VolGroupStats!$F$2:$F$85"),INDIRECT("VolGroupStats!$B$2:$B$85"),1,(INDIRECT("VolGroupStats!$A$2:$A$85")),'Counts by VolGroup'!$B$112)</f>
        <v>51279.570812999998</v>
      </c>
      <c r="E114" s="387">
        <f ca="1">SUMIFS(INDIRECT("VolGroupStats!$G$2:$G$85"),INDIRECT("VolGroupStats!$B$2:$B$85"),1,(INDIRECT("VolGroupStats!$A$2:$A$85")),'Counts by VolGroup'!$B$112)</f>
        <v>92374007.035423994</v>
      </c>
      <c r="G114" s="306" t="s">
        <v>290</v>
      </c>
      <c r="H114" s="265">
        <f ca="1">IFERROR(C114/B114,0)</f>
        <v>575.47169811320759</v>
      </c>
      <c r="I114" s="265">
        <f ca="1">IFERROR(D114/B114,0)</f>
        <v>967.53907194339615</v>
      </c>
      <c r="J114" s="278">
        <f ca="1">IFERROR(D114/C114,0)</f>
        <v>1.681297403704918</v>
      </c>
      <c r="K114" s="387">
        <f ca="1">IFERROR((((E114/(B114-1))^0.5)*100)/(C114/B114),0)</f>
        <v>231.60570342947105</v>
      </c>
    </row>
    <row r="115" spans="1:11" x14ac:dyDescent="0.2">
      <c r="A115" s="307" t="s">
        <v>291</v>
      </c>
      <c r="B115" s="237">
        <f ca="1">SUMIFS(INDIRECT("VolGroupStats!$C$2:$C$85"),INDIRECT("VolGroupStats!$B$2:$B$85"),2,(INDIRECT("VolGroupStats!$A$2:$A$85")),'Counts by VolGroup'!$B$112)</f>
        <v>61</v>
      </c>
      <c r="C115" s="237">
        <f ca="1">SUMIFS(INDIRECT("VolGroupStats!$E$2:$E$85"),INDIRECT("VolGroupStats!$B$2:$B$85"),2,(INDIRECT("VolGroupStats!$A$2:$A$85")),'Counts by VolGroup'!$B$112)</f>
        <v>105100</v>
      </c>
      <c r="D115" s="237">
        <f ca="1">SUMIFS(INDIRECT("VolGroupStats!$F$2:$F$85"),INDIRECT("VolGroupStats!$B$2:$B$85"),2,(INDIRECT("VolGroupStats!$A$2:$A$85")),'Counts by VolGroup'!$B$112)</f>
        <v>161338.351623</v>
      </c>
      <c r="E115" s="388">
        <f ca="1">SUMIFS(INDIRECT("VolGroupStats!$G$2:$G$85"),INDIRECT("VolGroupStats!$B$2:$B$85"),2,(INDIRECT("VolGroupStats!$A$2:$A$85")),'Counts by VolGroup'!$B$112)</f>
        <v>284294826.64087301</v>
      </c>
      <c r="G115" s="307" t="s">
        <v>291</v>
      </c>
      <c r="H115" s="237">
        <f t="shared" ref="H115:H120" ca="1" si="80">IFERROR(C115/B115,0)</f>
        <v>1722.950819672131</v>
      </c>
      <c r="I115" s="237">
        <f t="shared" ref="I115:I120" ca="1" si="81">IFERROR(D115/B115,0)</f>
        <v>2644.8910102131149</v>
      </c>
      <c r="J115" s="274">
        <f t="shared" ref="J115:J120" ca="1" si="82">IFERROR(D115/C115,0)</f>
        <v>1.5350937357088488</v>
      </c>
      <c r="K115" s="388">
        <f t="shared" ref="K115:K120" ca="1" si="83">IFERROR((((E115/(B115-1))^0.5)*100)/(C115/B115),0)</f>
        <v>126.33857445405842</v>
      </c>
    </row>
    <row r="116" spans="1:11" x14ac:dyDescent="0.2">
      <c r="A116" s="308" t="s">
        <v>297</v>
      </c>
      <c r="B116" s="234">
        <f ca="1">SUMIFS(INDIRECT("VolGroupStats!$C$2:$C$85"),INDIRECT("VolGroupStats!$B$2:$B$85"),3,(INDIRECT("VolGroupStats!$A$2:$A$85")),'Counts by VolGroup'!$B$112)</f>
        <v>55</v>
      </c>
      <c r="C116" s="234">
        <f ca="1">SUMIFS(INDIRECT("VolGroupStats!$E$2:$E$85"),INDIRECT("VolGroupStats!$B$2:$B$85"),3,(INDIRECT("VolGroupStats!$A$2:$A$85")),'Counts by VolGroup'!$B$112)</f>
        <v>196400</v>
      </c>
      <c r="D116" s="234">
        <f ca="1">SUMIFS(INDIRECT("VolGroupStats!$F$2:$F$85"),INDIRECT("VolGroupStats!$B$2:$B$85"),3,(INDIRECT("VolGroupStats!$A$2:$A$85")),'Counts by VolGroup'!$B$112)</f>
        <v>265919.29260599997</v>
      </c>
      <c r="E116" s="389">
        <f ca="1">SUMIFS(INDIRECT("VolGroupStats!$G$2:$G$85"),INDIRECT("VolGroupStats!$B$2:$B$85"),3,(INDIRECT("VolGroupStats!$A$2:$A$85")),'Counts by VolGroup'!$B$112)</f>
        <v>479199856.61099201</v>
      </c>
      <c r="G116" s="308" t="s">
        <v>297</v>
      </c>
      <c r="H116" s="234">
        <f t="shared" ca="1" si="80"/>
        <v>3570.909090909091</v>
      </c>
      <c r="I116" s="234">
        <f t="shared" ca="1" si="81"/>
        <v>4834.8962291999997</v>
      </c>
      <c r="J116" s="273">
        <f t="shared" ca="1" si="82"/>
        <v>1.3539678849592667</v>
      </c>
      <c r="K116" s="389">
        <f t="shared" ca="1" si="83"/>
        <v>83.422397278067777</v>
      </c>
    </row>
    <row r="117" spans="1:11" x14ac:dyDescent="0.2">
      <c r="A117" s="307" t="s">
        <v>292</v>
      </c>
      <c r="B117" s="237">
        <f ca="1">SUMIFS(INDIRECT("VolGroupStats!$C$2:$C$85"),INDIRECT("VolGroupStats!$B$2:$B$85"),4,(INDIRECT("VolGroupStats!$A$2:$A$85")),'Counts by VolGroup'!$B$112)</f>
        <v>80</v>
      </c>
      <c r="C117" s="237">
        <f ca="1">SUMIFS(INDIRECT("VolGroupStats!$E$2:$E$85"),INDIRECT("VolGroupStats!$B$2:$B$85"),4,(INDIRECT("VolGroupStats!$A$2:$A$85")),'Counts by VolGroup'!$B$112)</f>
        <v>588100</v>
      </c>
      <c r="D117" s="237">
        <f ca="1">SUMIFS(INDIRECT("VolGroupStats!$F$2:$F$85"),INDIRECT("VolGroupStats!$B$2:$B$85"),4,(INDIRECT("VolGroupStats!$A$2:$A$85")),'Counts by VolGroup'!$B$112)</f>
        <v>657778.87262100005</v>
      </c>
      <c r="E117" s="388">
        <f ca="1">SUMIFS(INDIRECT("VolGroupStats!$G$2:$G$85"),INDIRECT("VolGroupStats!$B$2:$B$85"),4,(INDIRECT("VolGroupStats!$A$2:$A$85")),'Counts by VolGroup'!$B$112)</f>
        <v>973050700.12933004</v>
      </c>
      <c r="G117" s="307" t="s">
        <v>292</v>
      </c>
      <c r="H117" s="237">
        <f t="shared" ca="1" si="80"/>
        <v>7351.25</v>
      </c>
      <c r="I117" s="237">
        <f t="shared" ca="1" si="81"/>
        <v>8222.2359077625006</v>
      </c>
      <c r="J117" s="274">
        <f t="shared" ca="1" si="82"/>
        <v>1.1184813341625575</v>
      </c>
      <c r="K117" s="388">
        <f t="shared" ca="1" si="83"/>
        <v>47.74116324584346</v>
      </c>
    </row>
    <row r="118" spans="1:11" x14ac:dyDescent="0.2">
      <c r="A118" s="308" t="s">
        <v>293</v>
      </c>
      <c r="B118" s="234">
        <f ca="1">SUMIFS(INDIRECT("VolGroupStats!$C$2:$C$85"),INDIRECT("VolGroupStats!$B$2:$B$85"),5,(INDIRECT("VolGroupStats!$A$2:$A$85")),'Counts by VolGroup'!$B$112)</f>
        <v>89</v>
      </c>
      <c r="C118" s="234">
        <f ca="1">SUMIFS(INDIRECT("VolGroupStats!$E$2:$E$85"),INDIRECT("VolGroupStats!$B$2:$B$85"),5,(INDIRECT("VolGroupStats!$A$2:$A$85")),'Counts by VolGroup'!$B$112)</f>
        <v>1427800</v>
      </c>
      <c r="D118" s="234">
        <f ca="1">SUMIFS(INDIRECT("VolGroupStats!$F$2:$F$85"),INDIRECT("VolGroupStats!$B$2:$B$85"),5,(INDIRECT("VolGroupStats!$A$2:$A$85")),'Counts by VolGroup'!$B$112)</f>
        <v>1225045.343263</v>
      </c>
      <c r="E118" s="389">
        <f ca="1">SUMIFS(INDIRECT("VolGroupStats!$G$2:$G$85"),INDIRECT("VolGroupStats!$B$2:$B$85"),5,(INDIRECT("VolGroupStats!$A$2:$A$85")),'Counts by VolGroup'!$B$112)</f>
        <v>2268850373.2293601</v>
      </c>
      <c r="G118" s="308" t="s">
        <v>293</v>
      </c>
      <c r="H118" s="234">
        <f t="shared" ca="1" si="80"/>
        <v>16042.696629213484</v>
      </c>
      <c r="I118" s="234">
        <f t="shared" ca="1" si="81"/>
        <v>13764.554418685393</v>
      </c>
      <c r="J118" s="273">
        <f t="shared" ca="1" si="82"/>
        <v>0.85799505761521222</v>
      </c>
      <c r="K118" s="389">
        <f t="shared" ca="1" si="83"/>
        <v>31.650765691181029</v>
      </c>
    </row>
    <row r="119" spans="1:11" x14ac:dyDescent="0.2">
      <c r="A119" s="307" t="s">
        <v>294</v>
      </c>
      <c r="B119" s="237">
        <f ca="1">SUMIFS(INDIRECT("VolGroupStats!$C$2:$C$85"),INDIRECT("VolGroupStats!$B$2:$B$85"),6,(INDIRECT("VolGroupStats!$A$2:$A$85")),'Counts by VolGroup'!$B$112)</f>
        <v>12</v>
      </c>
      <c r="C119" s="237">
        <f ca="1">SUMIFS(INDIRECT("VolGroupStats!$E$2:$E$85"),INDIRECT("VolGroupStats!$B$2:$B$85"),6,(INDIRECT("VolGroupStats!$A$2:$A$85")),'Counts by VolGroup'!$B$112)</f>
        <v>405600</v>
      </c>
      <c r="D119" s="237">
        <f ca="1">SUMIFS(INDIRECT("VolGroupStats!$F$2:$F$85"),INDIRECT("VolGroupStats!$B$2:$B$85"),6,(INDIRECT("VolGroupStats!$A$2:$A$85")),'Counts by VolGroup'!$B$112)</f>
        <v>265417.49246600003</v>
      </c>
      <c r="E119" s="388">
        <f ca="1">SUMIFS(INDIRECT("VolGroupStats!$G$2:$G$85"),INDIRECT("VolGroupStats!$B$2:$B$85"),6,(INDIRECT("VolGroupStats!$A$2:$A$85")),'Counts by VolGroup'!$B$112)</f>
        <v>2186458890.95228</v>
      </c>
      <c r="G119" s="307" t="s">
        <v>294</v>
      </c>
      <c r="H119" s="237">
        <f t="shared" ca="1" si="80"/>
        <v>33800</v>
      </c>
      <c r="I119" s="237">
        <f t="shared" ca="1" si="81"/>
        <v>22118.124372166669</v>
      </c>
      <c r="J119" s="274">
        <f t="shared" ca="1" si="82"/>
        <v>0.65438237787475351</v>
      </c>
      <c r="K119" s="388">
        <f t="shared" ca="1" si="83"/>
        <v>41.711673588012843</v>
      </c>
    </row>
    <row r="120" spans="1:11" ht="13.5" thickBot="1" x14ac:dyDescent="0.25">
      <c r="A120" s="308" t="s">
        <v>295</v>
      </c>
      <c r="B120" s="234">
        <f ca="1">SUMIFS(INDIRECT("VolGroupStats!$C$2:$C$85"),INDIRECT("VolGroupStats!$B$2:$B$85"),7,(INDIRECT("VolGroupStats!$A$2:$A$85")),'Counts by VolGroup'!$B$112)</f>
        <v>5</v>
      </c>
      <c r="C120" s="234">
        <f ca="1">SUMIFS(INDIRECT("VolGroupStats!$E$2:$E$85"),INDIRECT("VolGroupStats!$B$2:$B$85"),7,(INDIRECT("VolGroupStats!$A$2:$A$85")),'Counts by VolGroup'!$B$112)</f>
        <v>284000</v>
      </c>
      <c r="D120" s="234">
        <f ca="1">SUMIFS(INDIRECT("VolGroupStats!$F$2:$F$85"),INDIRECT("VolGroupStats!$B$2:$B$85"),7,(INDIRECT("VolGroupStats!$A$2:$A$85")),'Counts by VolGroup'!$B$112)</f>
        <v>152356.25380400001</v>
      </c>
      <c r="E120" s="389">
        <f ca="1">SUMIFS(INDIRECT("VolGroupStats!$G$2:$G$85"),INDIRECT("VolGroupStats!$B$2:$B$85"),7,(INDIRECT("VolGroupStats!$A$2:$A$85")),'Counts by VolGroup'!$B$112)</f>
        <v>3784102854.5689101</v>
      </c>
      <c r="G120" s="308" t="s">
        <v>295</v>
      </c>
      <c r="H120" s="234">
        <f t="shared" ca="1" si="80"/>
        <v>56800</v>
      </c>
      <c r="I120" s="234">
        <f t="shared" ca="1" si="81"/>
        <v>30471.250760800001</v>
      </c>
      <c r="J120" s="273">
        <f t="shared" ca="1" si="82"/>
        <v>0.53646568240845072</v>
      </c>
      <c r="K120" s="389">
        <f t="shared" ca="1" si="83"/>
        <v>54.150582758678638</v>
      </c>
    </row>
    <row r="121" spans="1:11" ht="13.5" thickBot="1" x14ac:dyDescent="0.25">
      <c r="A121" s="384" t="s">
        <v>7</v>
      </c>
      <c r="B121" s="385">
        <f ca="1">SUM(B114:B120)</f>
        <v>355</v>
      </c>
      <c r="C121" s="385">
        <f ca="1">SUM(C114:C120)</f>
        <v>3037500</v>
      </c>
      <c r="D121" s="385">
        <f ca="1">SUM(D114:D120)</f>
        <v>2779135.1771959998</v>
      </c>
      <c r="E121" s="390">
        <f ca="1">SUM(E114:E120)</f>
        <v>10068331509.16717</v>
      </c>
      <c r="G121" s="384" t="s">
        <v>7</v>
      </c>
      <c r="H121" s="385">
        <f t="shared" ref="H121" ca="1" si="84">C121/B121</f>
        <v>8556.3380281690133</v>
      </c>
      <c r="I121" s="385">
        <f t="shared" ref="I121" ca="1" si="85">D121/B121</f>
        <v>7828.5497949183091</v>
      </c>
      <c r="J121" s="392">
        <f t="shared" ref="J121" ca="1" si="86">D121/C121</f>
        <v>0.91494162212213981</v>
      </c>
      <c r="K121" s="390">
        <f t="shared" ref="K121" ca="1" si="87">(((E121/(B121-1))^0.5)*100)/(C121/B121)</f>
        <v>62.32886072959095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>
        <f ca="1">SUMIFS(INDIRECT("VolGroupStats!$C$2:$C$85"),INDIRECT("VolGroupStats!$B$2:$B$85"),1,(INDIRECT("VolGroupStats!$A$2:$A$85")),'Counts by VolGroup'!$B$123)</f>
        <v>0</v>
      </c>
      <c r="C125" s="265">
        <f ca="1">SUMIFS(INDIRECT("VolGroupStats!$E$2:$E$85"),INDIRECT("VolGroupStats!$B$2:$B$85"),1,(INDIRECT("VolGroupStats!$A$2:$A$85")),'Counts by VolGroup'!$B$123)</f>
        <v>0</v>
      </c>
      <c r="D125" s="265">
        <f ca="1">SUMIFS(INDIRECT("VolGroupStats!$F$2:$F$85"),INDIRECT("VolGroupStats!$B$2:$B$85"),1,(INDIRECT("VolGroupStats!$A$2:$A$85")),'Counts by VolGroup'!$B$123)</f>
        <v>0</v>
      </c>
      <c r="E125" s="387">
        <f ca="1">SUMIFS(INDIRECT("VolGroupStats!$G$2:$G$85"),INDIRECT("VolGroupStats!$B$2:$B$85"),1,(INDIRECT("VolGroupStats!$A$2:$A$85")),'Counts by VolGroup'!$B$123)</f>
        <v>0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>
        <f ca="1">SUMIFS(INDIRECT("VolGroupStats!$C$2:$C$85"),INDIRECT("VolGroupStats!$B$2:$B$85"),2,(INDIRECT("VolGroupStats!$A$2:$A$85")),'Counts by VolGroup'!$B$123)</f>
        <v>1</v>
      </c>
      <c r="C126" s="237">
        <f ca="1">SUMIFS(INDIRECT("VolGroupStats!$E$2:$E$85"),INDIRECT("VolGroupStats!$B$2:$B$85"),2,(INDIRECT("VolGroupStats!$A$2:$A$85")),'Counts by VolGroup'!$B$123)</f>
        <v>1100</v>
      </c>
      <c r="D126" s="237">
        <f ca="1">SUMIFS(INDIRECT("VolGroupStats!$F$2:$F$85"),INDIRECT("VolGroupStats!$B$2:$B$85"),2,(INDIRECT("VolGroupStats!$A$2:$A$85")),'Counts by VolGroup'!$B$123)</f>
        <v>8661.2452880000001</v>
      </c>
      <c r="E126" s="388">
        <f ca="1">SUMIFS(INDIRECT("VolGroupStats!$G$2:$G$85"),INDIRECT("VolGroupStats!$B$2:$B$85"),2,(INDIRECT("VolGroupStats!$A$2:$A$85")),'Counts by VolGroup'!$B$123)</f>
        <v>57172430.307814002</v>
      </c>
      <c r="G126" s="307" t="s">
        <v>291</v>
      </c>
      <c r="H126" s="237">
        <f t="shared" ref="H126:H131" ca="1" si="88">IFERROR(C126/B126,0)</f>
        <v>1100</v>
      </c>
      <c r="I126" s="237">
        <f t="shared" ref="I126:I131" ca="1" si="89">IFERROR(D126/B126,0)</f>
        <v>8661.2452880000001</v>
      </c>
      <c r="J126" s="274">
        <f t="shared" ref="J126:J131" ca="1" si="90">IFERROR(D126/C126,0)</f>
        <v>7.8738593527272727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>
        <f ca="1">SUMIFS(INDIRECT("VolGroupStats!$C$2:$C$85"),INDIRECT("VolGroupStats!$B$2:$B$85"),3,(INDIRECT("VolGroupStats!$A$2:$A$85")),'Counts by VolGroup'!$B$123)</f>
        <v>2</v>
      </c>
      <c r="C127" s="234">
        <f ca="1">SUMIFS(INDIRECT("VolGroupStats!$E$2:$E$85"),INDIRECT("VolGroupStats!$B$2:$B$85"),3,(INDIRECT("VolGroupStats!$A$2:$A$85")),'Counts by VolGroup'!$B$123)</f>
        <v>8300</v>
      </c>
      <c r="D127" s="234">
        <f ca="1">SUMIFS(INDIRECT("VolGroupStats!$F$2:$F$85"),INDIRECT("VolGroupStats!$B$2:$B$85"),3,(INDIRECT("VolGroupStats!$A$2:$A$85")),'Counts by VolGroup'!$B$123)</f>
        <v>19354.39976</v>
      </c>
      <c r="E127" s="389">
        <f ca="1">SUMIFS(INDIRECT("VolGroupStats!$G$2:$G$85"),INDIRECT("VolGroupStats!$B$2:$B$85"),3,(INDIRECT("VolGroupStats!$A$2:$A$85")),'Counts by VolGroup'!$B$123)</f>
        <v>125807478.257577</v>
      </c>
      <c r="G127" s="308" t="s">
        <v>297</v>
      </c>
      <c r="H127" s="234">
        <f t="shared" ca="1" si="88"/>
        <v>4150</v>
      </c>
      <c r="I127" s="234">
        <f t="shared" ca="1" si="89"/>
        <v>9677.1998800000001</v>
      </c>
      <c r="J127" s="273">
        <f t="shared" ca="1" si="90"/>
        <v>2.3318553927710846</v>
      </c>
      <c r="K127" s="389">
        <f t="shared" ca="1" si="91"/>
        <v>270.27453691682513</v>
      </c>
    </row>
    <row r="128" spans="1:11" x14ac:dyDescent="0.2">
      <c r="A128" s="307" t="s">
        <v>292</v>
      </c>
      <c r="B128" s="237">
        <f ca="1">SUMIFS(INDIRECT("VolGroupStats!$C$2:$C$85"),INDIRECT("VolGroupStats!$B$2:$B$85"),4,(INDIRECT("VolGroupStats!$A$2:$A$85")),'Counts by VolGroup'!$B$123)</f>
        <v>8</v>
      </c>
      <c r="C128" s="237">
        <f ca="1">SUMIFS(INDIRECT("VolGroupStats!$E$2:$E$85"),INDIRECT("VolGroupStats!$B$2:$B$85"),4,(INDIRECT("VolGroupStats!$A$2:$A$85")),'Counts by VolGroup'!$B$123)</f>
        <v>54200</v>
      </c>
      <c r="D128" s="237">
        <f ca="1">SUMIFS(INDIRECT("VolGroupStats!$F$2:$F$85"),INDIRECT("VolGroupStats!$B$2:$B$85"),4,(INDIRECT("VolGroupStats!$A$2:$A$85")),'Counts by VolGroup'!$B$123)</f>
        <v>84470.017078999997</v>
      </c>
      <c r="E128" s="388">
        <f ca="1">SUMIFS(INDIRECT("VolGroupStats!$G$2:$G$85"),INDIRECT("VolGroupStats!$B$2:$B$85"),4,(INDIRECT("VolGroupStats!$A$2:$A$85")),'Counts by VolGroup'!$B$123)</f>
        <v>161607744.63495499</v>
      </c>
      <c r="G128" s="307" t="s">
        <v>292</v>
      </c>
      <c r="H128" s="237">
        <f t="shared" ca="1" si="88"/>
        <v>6775</v>
      </c>
      <c r="I128" s="237">
        <f t="shared" ca="1" si="89"/>
        <v>10558.752134875</v>
      </c>
      <c r="J128" s="274">
        <f t="shared" ca="1" si="90"/>
        <v>1.5584873999815498</v>
      </c>
      <c r="K128" s="388">
        <f t="shared" ca="1" si="91"/>
        <v>70.920659439821804</v>
      </c>
    </row>
    <row r="129" spans="1:11" x14ac:dyDescent="0.2">
      <c r="A129" s="308" t="s">
        <v>293</v>
      </c>
      <c r="B129" s="234">
        <f ca="1">SUMIFS(INDIRECT("VolGroupStats!$C$2:$C$85"),INDIRECT("VolGroupStats!$B$2:$B$85"),5,(INDIRECT("VolGroupStats!$A$2:$A$85")),'Counts by VolGroup'!$B$123)</f>
        <v>8</v>
      </c>
      <c r="C129" s="234">
        <f ca="1">SUMIFS(INDIRECT("VolGroupStats!$E$2:$E$85"),INDIRECT("VolGroupStats!$B$2:$B$85"),5,(INDIRECT("VolGroupStats!$A$2:$A$85")),'Counts by VolGroup'!$B$123)</f>
        <v>134100</v>
      </c>
      <c r="D129" s="234">
        <f ca="1">SUMIFS(INDIRECT("VolGroupStats!$F$2:$F$85"),INDIRECT("VolGroupStats!$B$2:$B$85"),5,(INDIRECT("VolGroupStats!$A$2:$A$85")),'Counts by VolGroup'!$B$123)</f>
        <v>146101.347618</v>
      </c>
      <c r="E129" s="389">
        <f ca="1">SUMIFS(INDIRECT("VolGroupStats!$G$2:$G$85"),INDIRECT("VolGroupStats!$B$2:$B$85"),5,(INDIRECT("VolGroupStats!$A$2:$A$85")),'Counts by VolGroup'!$B$123)</f>
        <v>111527061.29118299</v>
      </c>
      <c r="G129" s="308" t="s">
        <v>293</v>
      </c>
      <c r="H129" s="234">
        <f t="shared" ca="1" si="88"/>
        <v>16762.5</v>
      </c>
      <c r="I129" s="234">
        <f t="shared" ca="1" si="89"/>
        <v>18262.66845225</v>
      </c>
      <c r="J129" s="273">
        <f t="shared" ca="1" si="90"/>
        <v>1.0894955079642059</v>
      </c>
      <c r="K129" s="389">
        <f t="shared" ca="1" si="91"/>
        <v>23.812353357686334</v>
      </c>
    </row>
    <row r="130" spans="1:11" x14ac:dyDescent="0.2">
      <c r="A130" s="307" t="s">
        <v>294</v>
      </c>
      <c r="B130" s="237">
        <f ca="1">SUMIFS(INDIRECT("VolGroupStats!$C$2:$C$85"),INDIRECT("VolGroupStats!$B$2:$B$85"),6,(INDIRECT("VolGroupStats!$A$2:$A$85")),'Counts by VolGroup'!$B$123)</f>
        <v>3</v>
      </c>
      <c r="C130" s="237">
        <f ca="1">SUMIFS(INDIRECT("VolGroupStats!$E$2:$E$85"),INDIRECT("VolGroupStats!$B$2:$B$85"),6,(INDIRECT("VolGroupStats!$A$2:$A$85")),'Counts by VolGroup'!$B$123)</f>
        <v>116600</v>
      </c>
      <c r="D130" s="237">
        <f ca="1">SUMIFS(INDIRECT("VolGroupStats!$F$2:$F$85"),INDIRECT("VolGroupStats!$B$2:$B$85"),6,(INDIRECT("VolGroupStats!$A$2:$A$85")),'Counts by VolGroup'!$B$123)</f>
        <v>98129.631135999996</v>
      </c>
      <c r="E130" s="388">
        <f ca="1">SUMIFS(INDIRECT("VolGroupStats!$G$2:$G$85"),INDIRECT("VolGroupStats!$B$2:$B$85"),6,(INDIRECT("VolGroupStats!$A$2:$A$85")),'Counts by VolGroup'!$B$123)</f>
        <v>121051168.175589</v>
      </c>
      <c r="G130" s="307" t="s">
        <v>294</v>
      </c>
      <c r="H130" s="237">
        <f t="shared" ca="1" si="88"/>
        <v>38866.666666666664</v>
      </c>
      <c r="I130" s="237">
        <f t="shared" ca="1" si="89"/>
        <v>32709.877045333331</v>
      </c>
      <c r="J130" s="274">
        <f t="shared" ca="1" si="90"/>
        <v>0.84159203375643221</v>
      </c>
      <c r="K130" s="388">
        <f t="shared" ca="1" si="91"/>
        <v>20.016687032608214</v>
      </c>
    </row>
    <row r="131" spans="1:11" ht="13.5" thickBot="1" x14ac:dyDescent="0.25">
      <c r="A131" s="308" t="s">
        <v>295</v>
      </c>
      <c r="B131" s="234">
        <f ca="1">SUMIFS(INDIRECT("VolGroupStats!$C$2:$C$85"),INDIRECT("VolGroupStats!$B$2:$B$85"),7,(INDIRECT("VolGroupStats!$A$2:$A$85")),'Counts by VolGroup'!$B$123)</f>
        <v>0</v>
      </c>
      <c r="C131" s="234">
        <f ca="1">SUMIFS(INDIRECT("VolGroupStats!$E$2:$E$85"),INDIRECT("VolGroupStats!$B$2:$B$85"),7,(INDIRECT("VolGroupStats!$A$2:$A$85")),'Counts by VolGroup'!$B$123)</f>
        <v>0</v>
      </c>
      <c r="D131" s="234">
        <f ca="1">SUMIFS(INDIRECT("VolGroupStats!$F$2:$F$85"),INDIRECT("VolGroupStats!$B$2:$B$85"),7,(INDIRECT("VolGroupStats!$A$2:$A$85")),'Counts by VolGroup'!$B$123)</f>
        <v>0</v>
      </c>
      <c r="E131" s="389">
        <f ca="1">SUMIFS(INDIRECT("VolGroupStats!$G$2:$G$85"),INDIRECT("VolGroupStats!$B$2:$B$85"),7,(INDIRECT("VolGroupStats!$A$2:$A$85")),'Counts by VolGroup'!$B$123)</f>
        <v>0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>
        <f ca="1">SUM(B125:B131)</f>
        <v>22</v>
      </c>
      <c r="C132" s="385">
        <f ca="1">SUM(C125:C131)</f>
        <v>314300</v>
      </c>
      <c r="D132" s="385">
        <f ca="1">SUM(D125:D131)</f>
        <v>356716.64088099997</v>
      </c>
      <c r="E132" s="390">
        <f ca="1">SUM(E125:E131)</f>
        <v>577165882.66711795</v>
      </c>
      <c r="G132" s="384" t="s">
        <v>7</v>
      </c>
      <c r="H132" s="385">
        <f t="shared" ref="H132" ca="1" si="92">C132/B132</f>
        <v>14286.363636363636</v>
      </c>
      <c r="I132" s="385">
        <f t="shared" ref="I132" ca="1" si="93">D132/B132</f>
        <v>16214.392767318181</v>
      </c>
      <c r="J132" s="392">
        <f t="shared" ref="J132" ca="1" si="94">D132/C132</f>
        <v>1.1349559048075086</v>
      </c>
      <c r="K132" s="390">
        <f t="shared" ref="K132" ca="1" si="95">(((E132/(B132-1))^0.5)*100)/(C132/B132)</f>
        <v>36.696021202716921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>
        <f ca="1">SUMIFS(INDIRECT("VolGroupStats!$C$2:$C$85"),INDIRECT("VolGroupStats!$B$2:$B$85"),1,(INDIRECT("VolGroupStats!$A$2:$A$85")),'Counts by VolGroup'!$B$134)</f>
        <v>27</v>
      </c>
      <c r="C136" s="265">
        <f ca="1">SUMIFS(INDIRECT("VolGroupStats!$E$2:$E$85"),INDIRECT("VolGroupStats!$B$2:$B$85"),1,(INDIRECT("VolGroupStats!$A$2:$A$85")),'Counts by VolGroup'!$B$134)</f>
        <v>15900</v>
      </c>
      <c r="D136" s="265">
        <f ca="1">SUMIFS(INDIRECT("VolGroupStats!$F$2:$F$85"),INDIRECT("VolGroupStats!$B$2:$B$85"),1,(INDIRECT("VolGroupStats!$A$2:$A$85")),'Counts by VolGroup'!$B$134)</f>
        <v>32476.037283000001</v>
      </c>
      <c r="E136" s="387">
        <f ca="1">SUMIFS(INDIRECT("VolGroupStats!$G$2:$G$85"),INDIRECT("VolGroupStats!$B$2:$B$85"),1,(INDIRECT("VolGroupStats!$A$2:$A$85")),'Counts by VolGroup'!$B$134)</f>
        <v>49039029.499389</v>
      </c>
      <c r="G136" s="306" t="s">
        <v>290</v>
      </c>
      <c r="H136" s="265">
        <f ca="1">IFERROR(C136/B136,0)</f>
        <v>588.88888888888891</v>
      </c>
      <c r="I136" s="265">
        <f ca="1">IFERROR(D136/B136,0)</f>
        <v>1202.8161956666668</v>
      </c>
      <c r="J136" s="278">
        <f ca="1">IFERROR(D136/C136,0)</f>
        <v>2.0425180681132078</v>
      </c>
      <c r="K136" s="387">
        <f ca="1">IFERROR((((E136/(B136-1))^0.5)*100)/(C136/B136),0)</f>
        <v>233.2120031141348</v>
      </c>
    </row>
    <row r="137" spans="1:11" x14ac:dyDescent="0.2">
      <c r="A137" s="307" t="s">
        <v>291</v>
      </c>
      <c r="B137" s="237">
        <f ca="1">SUMIFS(INDIRECT("VolGroupStats!$C$2:$C$85"),INDIRECT("VolGroupStats!$B$2:$B$85"),2,(INDIRECT("VolGroupStats!$A$2:$A$85")),'Counts by VolGroup'!$B$134)</f>
        <v>38</v>
      </c>
      <c r="C137" s="237">
        <f ca="1">SUMIFS(INDIRECT("VolGroupStats!$E$2:$E$85"),INDIRECT("VolGroupStats!$B$2:$B$85"),2,(INDIRECT("VolGroupStats!$A$2:$A$85")),'Counts by VolGroup'!$B$134)</f>
        <v>66600</v>
      </c>
      <c r="D137" s="237">
        <f ca="1">SUMIFS(INDIRECT("VolGroupStats!$F$2:$F$85"),INDIRECT("VolGroupStats!$B$2:$B$85"),2,(INDIRECT("VolGroupStats!$A$2:$A$85")),'Counts by VolGroup'!$B$134)</f>
        <v>74510.357692000005</v>
      </c>
      <c r="E137" s="388">
        <f ca="1">SUMIFS(INDIRECT("VolGroupStats!$G$2:$G$85"),INDIRECT("VolGroupStats!$B$2:$B$85"),2,(INDIRECT("VolGroupStats!$A$2:$A$85")),'Counts by VolGroup'!$B$134)</f>
        <v>116150220.06229</v>
      </c>
      <c r="G137" s="307" t="s">
        <v>291</v>
      </c>
      <c r="H137" s="237">
        <f t="shared" ref="H137:H142" ca="1" si="96">IFERROR(C137/B137,0)</f>
        <v>1752.6315789473683</v>
      </c>
      <c r="I137" s="237">
        <f t="shared" ref="I137:I142" ca="1" si="97">IFERROR(D137/B137,0)</f>
        <v>1960.7988866315791</v>
      </c>
      <c r="J137" s="274">
        <f t="shared" ref="J137:J142" ca="1" si="98">IFERROR(D137/C137,0)</f>
        <v>1.1187741395195197</v>
      </c>
      <c r="K137" s="388">
        <f t="shared" ref="K137:K142" ca="1" si="99">IFERROR((((E137/(B137-1))^0.5)*100)/(C137/B137),0)</f>
        <v>101.09240390902708</v>
      </c>
    </row>
    <row r="138" spans="1:11" x14ac:dyDescent="0.2">
      <c r="A138" s="308" t="s">
        <v>297</v>
      </c>
      <c r="B138" s="234">
        <f ca="1">SUMIFS(INDIRECT("VolGroupStats!$C$2:$C$85"),INDIRECT("VolGroupStats!$B$2:$B$85"),3,(INDIRECT("VolGroupStats!$A$2:$A$85")),'Counts by VolGroup'!$B$134)</f>
        <v>60</v>
      </c>
      <c r="C138" s="234">
        <f ca="1">SUMIFS(INDIRECT("VolGroupStats!$E$2:$E$85"),INDIRECT("VolGroupStats!$B$2:$B$85"),3,(INDIRECT("VolGroupStats!$A$2:$A$85")),'Counts by VolGroup'!$B$134)</f>
        <v>223897</v>
      </c>
      <c r="D138" s="234">
        <f ca="1">SUMIFS(INDIRECT("VolGroupStats!$F$2:$F$85"),INDIRECT("VolGroupStats!$B$2:$B$85"),3,(INDIRECT("VolGroupStats!$A$2:$A$85")),'Counts by VolGroup'!$B$134)</f>
        <v>213002.97150300001</v>
      </c>
      <c r="E138" s="389">
        <f ca="1">SUMIFS(INDIRECT("VolGroupStats!$G$2:$G$85"),INDIRECT("VolGroupStats!$B$2:$B$85"),3,(INDIRECT("VolGroupStats!$A$2:$A$85")),'Counts by VolGroup'!$B$134)</f>
        <v>426229384.97640198</v>
      </c>
      <c r="G138" s="308" t="s">
        <v>297</v>
      </c>
      <c r="H138" s="234">
        <f t="shared" ca="1" si="96"/>
        <v>3731.6166666666668</v>
      </c>
      <c r="I138" s="234">
        <f t="shared" ca="1" si="97"/>
        <v>3550.0495250500003</v>
      </c>
      <c r="J138" s="273">
        <f t="shared" ca="1" si="98"/>
        <v>0.95134357094110245</v>
      </c>
      <c r="K138" s="389">
        <f t="shared" ca="1" si="99"/>
        <v>72.02755351004825</v>
      </c>
    </row>
    <row r="139" spans="1:11" x14ac:dyDescent="0.2">
      <c r="A139" s="307" t="s">
        <v>292</v>
      </c>
      <c r="B139" s="237">
        <f ca="1">SUMIFS(INDIRECT("VolGroupStats!$C$2:$C$85"),INDIRECT("VolGroupStats!$B$2:$B$85"),4,(INDIRECT("VolGroupStats!$A$2:$A$85")),'Counts by VolGroup'!$B$134)</f>
        <v>70</v>
      </c>
      <c r="C139" s="237">
        <f ca="1">SUMIFS(INDIRECT("VolGroupStats!$E$2:$E$85"),INDIRECT("VolGroupStats!$B$2:$B$85"),4,(INDIRECT("VolGroupStats!$A$2:$A$85")),'Counts by VolGroup'!$B$134)</f>
        <v>479903</v>
      </c>
      <c r="D139" s="237">
        <f ca="1">SUMIFS(INDIRECT("VolGroupStats!$F$2:$F$85"),INDIRECT("VolGroupStats!$B$2:$B$85"),4,(INDIRECT("VolGroupStats!$A$2:$A$85")),'Counts by VolGroup'!$B$134)</f>
        <v>483344.775929</v>
      </c>
      <c r="E139" s="388">
        <f ca="1">SUMIFS(INDIRECT("VolGroupStats!$G$2:$G$85"),INDIRECT("VolGroupStats!$B$2:$B$85"),4,(INDIRECT("VolGroupStats!$A$2:$A$85")),'Counts by VolGroup'!$B$134)</f>
        <v>806174790.49264097</v>
      </c>
      <c r="G139" s="307" t="s">
        <v>292</v>
      </c>
      <c r="H139" s="237">
        <f t="shared" ca="1" si="96"/>
        <v>6855.7571428571428</v>
      </c>
      <c r="I139" s="237">
        <f t="shared" ca="1" si="97"/>
        <v>6904.9253704142857</v>
      </c>
      <c r="J139" s="274">
        <f t="shared" ca="1" si="98"/>
        <v>1.0071718158231977</v>
      </c>
      <c r="K139" s="388">
        <f t="shared" ca="1" si="99"/>
        <v>49.857975117865969</v>
      </c>
    </row>
    <row r="140" spans="1:11" x14ac:dyDescent="0.2">
      <c r="A140" s="308" t="s">
        <v>293</v>
      </c>
      <c r="B140" s="234">
        <f ca="1">SUMIFS(INDIRECT("VolGroupStats!$C$2:$C$85"),INDIRECT("VolGroupStats!$B$2:$B$85"),5,(INDIRECT("VolGroupStats!$A$2:$A$85")),'Counts by VolGroup'!$B$134)</f>
        <v>80</v>
      </c>
      <c r="C140" s="234">
        <f ca="1">SUMIFS(INDIRECT("VolGroupStats!$E$2:$E$85"),INDIRECT("VolGroupStats!$B$2:$B$85"),5,(INDIRECT("VolGroupStats!$A$2:$A$85")),'Counts by VolGroup'!$B$134)</f>
        <v>1290300</v>
      </c>
      <c r="D140" s="234">
        <f ca="1">SUMIFS(INDIRECT("VolGroupStats!$F$2:$F$85"),INDIRECT("VolGroupStats!$B$2:$B$85"),5,(INDIRECT("VolGroupStats!$A$2:$A$85")),'Counts by VolGroup'!$B$134)</f>
        <v>1267558.2191069999</v>
      </c>
      <c r="E140" s="389">
        <f ca="1">SUMIFS(INDIRECT("VolGroupStats!$G$2:$G$85"),INDIRECT("VolGroupStats!$B$2:$B$85"),5,(INDIRECT("VolGroupStats!$A$2:$A$85")),'Counts by VolGroup'!$B$134)</f>
        <v>2090833823.3506</v>
      </c>
      <c r="G140" s="308" t="s">
        <v>293</v>
      </c>
      <c r="H140" s="234">
        <f t="shared" ca="1" si="96"/>
        <v>16128.75</v>
      </c>
      <c r="I140" s="234">
        <f t="shared" ca="1" si="97"/>
        <v>15844.477738837499</v>
      </c>
      <c r="J140" s="273">
        <f t="shared" ca="1" si="98"/>
        <v>0.9823748113671239</v>
      </c>
      <c r="K140" s="389">
        <f t="shared" ca="1" si="99"/>
        <v>31.896681556547932</v>
      </c>
    </row>
    <row r="141" spans="1:11" x14ac:dyDescent="0.2">
      <c r="A141" s="307" t="s">
        <v>294</v>
      </c>
      <c r="B141" s="237">
        <f ca="1">SUMIFS(INDIRECT("VolGroupStats!$C$2:$C$85"),INDIRECT("VolGroupStats!$B$2:$B$85"),6,(INDIRECT("VolGroupStats!$A$2:$A$85")),'Counts by VolGroup'!$B$134)</f>
        <v>17</v>
      </c>
      <c r="C141" s="237">
        <f ca="1">SUMIFS(INDIRECT("VolGroupStats!$E$2:$E$85"),INDIRECT("VolGroupStats!$B$2:$B$85"),6,(INDIRECT("VolGroupStats!$A$2:$A$85")),'Counts by VolGroup'!$B$134)</f>
        <v>558900</v>
      </c>
      <c r="D141" s="237">
        <f ca="1">SUMIFS(INDIRECT("VolGroupStats!$F$2:$F$85"),INDIRECT("VolGroupStats!$B$2:$B$85"),6,(INDIRECT("VolGroupStats!$A$2:$A$85")),'Counts by VolGroup'!$B$134)</f>
        <v>481778.89131600002</v>
      </c>
      <c r="E141" s="388">
        <f ca="1">SUMIFS(INDIRECT("VolGroupStats!$G$2:$G$85"),INDIRECT("VolGroupStats!$B$2:$B$85"),6,(INDIRECT("VolGroupStats!$A$2:$A$85")),'Counts by VolGroup'!$B$134)</f>
        <v>1360451514.9282701</v>
      </c>
      <c r="G141" s="307" t="s">
        <v>294</v>
      </c>
      <c r="H141" s="237">
        <f t="shared" ca="1" si="96"/>
        <v>32876.470588235294</v>
      </c>
      <c r="I141" s="237">
        <f t="shared" ca="1" si="97"/>
        <v>28339.93478329412</v>
      </c>
      <c r="J141" s="274">
        <f t="shared" ca="1" si="98"/>
        <v>0.86201268798711761</v>
      </c>
      <c r="K141" s="388">
        <f t="shared" ca="1" si="99"/>
        <v>28.047641953326792</v>
      </c>
    </row>
    <row r="142" spans="1:11" ht="13.5" thickBot="1" x14ac:dyDescent="0.25">
      <c r="A142" s="308" t="s">
        <v>295</v>
      </c>
      <c r="B142" s="234">
        <f ca="1">SUMIFS(INDIRECT("VolGroupStats!$C$2:$C$85"),INDIRECT("VolGroupStats!$B$2:$B$85"),7,(INDIRECT("VolGroupStats!$A$2:$A$85")),'Counts by VolGroup'!$B$134)</f>
        <v>3</v>
      </c>
      <c r="C142" s="234">
        <f ca="1">SUMIFS(INDIRECT("VolGroupStats!$E$2:$E$85"),INDIRECT("VolGroupStats!$B$2:$B$85"),7,(INDIRECT("VolGroupStats!$A$2:$A$85")),'Counts by VolGroup'!$B$134)</f>
        <v>224800</v>
      </c>
      <c r="D142" s="234">
        <f ca="1">SUMIFS(INDIRECT("VolGroupStats!$F$2:$F$85"),INDIRECT("VolGroupStats!$B$2:$B$85"),7,(INDIRECT("VolGroupStats!$A$2:$A$85")),'Counts by VolGroup'!$B$134)</f>
        <v>200056.66023800001</v>
      </c>
      <c r="E142" s="389">
        <f ca="1">SUMIFS(INDIRECT("VolGroupStats!$G$2:$G$85"),INDIRECT("VolGroupStats!$B$2:$B$85"),7,(INDIRECT("VolGroupStats!$A$2:$A$85")),'Counts by VolGroup'!$B$134)</f>
        <v>227951732.618467</v>
      </c>
      <c r="G142" s="308" t="s">
        <v>295</v>
      </c>
      <c r="H142" s="234">
        <f t="shared" ca="1" si="96"/>
        <v>74933.333333333328</v>
      </c>
      <c r="I142" s="234">
        <f t="shared" ca="1" si="97"/>
        <v>66685.553412666675</v>
      </c>
      <c r="J142" s="273">
        <f t="shared" ca="1" si="98"/>
        <v>0.8899317626245552</v>
      </c>
      <c r="K142" s="389">
        <f t="shared" ca="1" si="99"/>
        <v>14.247261603995138</v>
      </c>
    </row>
    <row r="143" spans="1:11" ht="13.5" thickBot="1" x14ac:dyDescent="0.25">
      <c r="A143" s="384" t="s">
        <v>7</v>
      </c>
      <c r="B143" s="385">
        <f ca="1">SUM(B136:B142)</f>
        <v>295</v>
      </c>
      <c r="C143" s="385">
        <f ca="1">SUM(C136:C142)</f>
        <v>2860300</v>
      </c>
      <c r="D143" s="385">
        <f ca="1">SUM(D136:D142)</f>
        <v>2752727.9130680002</v>
      </c>
      <c r="E143" s="390">
        <f ca="1">SUM(E136:E142)</f>
        <v>5076830495.9280596</v>
      </c>
      <c r="G143" s="384" t="s">
        <v>7</v>
      </c>
      <c r="H143" s="385">
        <f t="shared" ref="H143" ca="1" si="100">C143/B143</f>
        <v>9695.9322033898297</v>
      </c>
      <c r="I143" s="385">
        <f t="shared" ref="I143" ca="1" si="101">D143/B143</f>
        <v>9331.2810612474586</v>
      </c>
      <c r="J143" s="392">
        <f t="shared" ref="J143" ca="1" si="102">D143/C143</f>
        <v>0.96239132715729125</v>
      </c>
      <c r="K143" s="390">
        <f t="shared" ref="K143" ca="1" si="103">(((E143/(B143-1))^0.5)*100)/(C143/B143)</f>
        <v>42.858118018455833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A3D34-8C4C-413F-AEFB-F5A6DE30227E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401</v>
      </c>
      <c r="D1" s="503" t="s">
        <v>402</v>
      </c>
      <c r="E1" s="503" t="s">
        <v>403</v>
      </c>
      <c r="F1" s="503" t="s">
        <v>404</v>
      </c>
      <c r="G1" s="503" t="s">
        <v>52</v>
      </c>
      <c r="H1" s="503" t="s">
        <v>53</v>
      </c>
      <c r="I1" s="503" t="s">
        <v>405</v>
      </c>
      <c r="J1" s="503" t="s">
        <v>406</v>
      </c>
      <c r="K1" s="503" t="s">
        <v>407</v>
      </c>
      <c r="L1" s="503" t="s">
        <v>408</v>
      </c>
      <c r="M1" s="503" t="s">
        <v>409</v>
      </c>
      <c r="N1" s="503" t="s">
        <v>410</v>
      </c>
      <c r="O1" s="503" t="s">
        <v>411</v>
      </c>
      <c r="P1" s="503" t="s">
        <v>412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1694</v>
      </c>
      <c r="D2" s="503">
        <v>4240</v>
      </c>
      <c r="E2" s="503">
        <v>11590</v>
      </c>
      <c r="F2" s="503">
        <v>34036</v>
      </c>
      <c r="G2" s="503">
        <v>40791</v>
      </c>
      <c r="H2" s="503">
        <v>1922</v>
      </c>
      <c r="I2" s="503">
        <v>6766</v>
      </c>
      <c r="J2" s="503">
        <v>9374</v>
      </c>
      <c r="K2" s="503">
        <v>15299</v>
      </c>
      <c r="L2" s="503">
        <v>29401</v>
      </c>
      <c r="M2" s="503">
        <v>10034</v>
      </c>
      <c r="N2" s="503">
        <v>16326</v>
      </c>
      <c r="O2" s="503">
        <v>28927</v>
      </c>
      <c r="P2" s="503">
        <v>73842</v>
      </c>
      <c r="Q2" s="503">
        <v>4396</v>
      </c>
      <c r="T2" s="503">
        <v>2412</v>
      </c>
      <c r="U2" s="503">
        <v>370</v>
      </c>
    </row>
    <row r="3" spans="1:21" x14ac:dyDescent="0.25">
      <c r="A3" s="503">
        <v>37035</v>
      </c>
      <c r="B3" s="503" t="s">
        <v>214</v>
      </c>
      <c r="C3" s="503">
        <v>11</v>
      </c>
      <c r="D3" s="503">
        <v>44</v>
      </c>
      <c r="E3" s="503">
        <v>130</v>
      </c>
      <c r="F3" s="503">
        <v>366</v>
      </c>
      <c r="G3" s="503">
        <v>215</v>
      </c>
      <c r="H3" s="503">
        <v>0</v>
      </c>
      <c r="I3" s="503">
        <v>96</v>
      </c>
      <c r="J3" s="503">
        <v>180</v>
      </c>
      <c r="K3" s="503">
        <v>356</v>
      </c>
      <c r="L3" s="503">
        <v>568</v>
      </c>
      <c r="M3" s="503">
        <v>167</v>
      </c>
      <c r="N3" s="503">
        <v>328</v>
      </c>
      <c r="O3" s="503">
        <v>753</v>
      </c>
      <c r="P3" s="503">
        <v>2100</v>
      </c>
      <c r="Q3" s="503">
        <v>71</v>
      </c>
      <c r="T3" s="503">
        <v>75</v>
      </c>
      <c r="U3" s="503">
        <v>353</v>
      </c>
    </row>
    <row r="4" spans="1:21" x14ac:dyDescent="0.25">
      <c r="A4" s="503">
        <v>37045</v>
      </c>
      <c r="B4" s="503" t="s">
        <v>27</v>
      </c>
      <c r="C4" s="503">
        <v>1171</v>
      </c>
      <c r="D4" s="503">
        <v>2573</v>
      </c>
      <c r="E4" s="503">
        <v>6516</v>
      </c>
      <c r="F4" s="503">
        <v>13536</v>
      </c>
      <c r="G4" s="503">
        <v>14958</v>
      </c>
      <c r="H4" s="503">
        <v>1646</v>
      </c>
      <c r="I4" s="503">
        <v>4332</v>
      </c>
      <c r="J4" s="503">
        <v>5563</v>
      </c>
      <c r="K4" s="503">
        <v>7784</v>
      </c>
      <c r="L4" s="503">
        <v>8944</v>
      </c>
      <c r="M4" s="503">
        <v>7028</v>
      </c>
      <c r="N4" s="503">
        <v>10583</v>
      </c>
      <c r="O4" s="503">
        <v>16463</v>
      </c>
      <c r="P4" s="503">
        <v>23847</v>
      </c>
      <c r="Q4" s="503">
        <v>2248</v>
      </c>
      <c r="T4" s="503">
        <v>4549</v>
      </c>
      <c r="U4" s="503">
        <v>10525</v>
      </c>
    </row>
    <row r="5" spans="1:21" x14ac:dyDescent="0.25">
      <c r="A5" s="503">
        <v>37071</v>
      </c>
      <c r="B5" s="503" t="s">
        <v>28</v>
      </c>
      <c r="C5" s="503">
        <v>2625</v>
      </c>
      <c r="D5" s="503">
        <v>5994</v>
      </c>
      <c r="E5" s="503">
        <v>15632</v>
      </c>
      <c r="F5" s="503">
        <v>38277</v>
      </c>
      <c r="G5" s="503">
        <v>37876</v>
      </c>
      <c r="H5" s="503">
        <v>3783</v>
      </c>
      <c r="I5" s="503">
        <v>8979</v>
      </c>
      <c r="J5" s="503">
        <v>12046</v>
      </c>
      <c r="K5" s="503">
        <v>17773</v>
      </c>
      <c r="L5" s="503">
        <v>27429</v>
      </c>
      <c r="M5" s="503">
        <v>14428</v>
      </c>
      <c r="N5" s="503">
        <v>21887</v>
      </c>
      <c r="O5" s="503">
        <v>34902</v>
      </c>
      <c r="P5" s="503">
        <v>66482</v>
      </c>
      <c r="Q5" s="503">
        <v>6175</v>
      </c>
      <c r="T5" s="503">
        <v>4619</v>
      </c>
      <c r="U5" s="503">
        <v>2176</v>
      </c>
    </row>
    <row r="6" spans="1:21" x14ac:dyDescent="0.25">
      <c r="A6" s="503">
        <v>37097</v>
      </c>
      <c r="B6" s="503" t="s">
        <v>29</v>
      </c>
      <c r="C6" s="503">
        <v>1721</v>
      </c>
      <c r="D6" s="503">
        <v>4354</v>
      </c>
      <c r="E6" s="503">
        <v>12593</v>
      </c>
      <c r="F6" s="503">
        <v>37168</v>
      </c>
      <c r="G6" s="503">
        <v>32128</v>
      </c>
      <c r="H6" s="503">
        <v>1994</v>
      </c>
      <c r="I6" s="503">
        <v>5198</v>
      </c>
      <c r="J6" s="503">
        <v>8336</v>
      </c>
      <c r="K6" s="503">
        <v>13877</v>
      </c>
      <c r="L6" s="503">
        <v>27138</v>
      </c>
      <c r="M6" s="503">
        <v>8461</v>
      </c>
      <c r="N6" s="503">
        <v>15434</v>
      </c>
      <c r="O6" s="503">
        <v>27444</v>
      </c>
      <c r="P6" s="503">
        <v>64509</v>
      </c>
      <c r="Q6" s="503">
        <v>6062</v>
      </c>
      <c r="T6" s="503">
        <v>10233</v>
      </c>
      <c r="U6" s="503">
        <v>16830</v>
      </c>
    </row>
    <row r="7" spans="1:21" x14ac:dyDescent="0.25">
      <c r="A7" s="503">
        <v>37109</v>
      </c>
      <c r="B7" s="503" t="s">
        <v>30</v>
      </c>
      <c r="C7" s="503">
        <v>581</v>
      </c>
      <c r="D7" s="503">
        <v>1534</v>
      </c>
      <c r="E7" s="503">
        <v>4209</v>
      </c>
      <c r="F7" s="503">
        <v>10815</v>
      </c>
      <c r="G7" s="503">
        <v>12713</v>
      </c>
      <c r="H7" s="503">
        <v>730</v>
      </c>
      <c r="I7" s="503">
        <v>2210</v>
      </c>
      <c r="J7" s="503">
        <v>3460</v>
      </c>
      <c r="K7" s="503">
        <v>5442</v>
      </c>
      <c r="L7" s="503">
        <v>8145</v>
      </c>
      <c r="M7" s="503">
        <v>3160</v>
      </c>
      <c r="N7" s="503">
        <v>6015</v>
      </c>
      <c r="O7" s="503">
        <v>10429</v>
      </c>
      <c r="P7" s="503">
        <v>22079</v>
      </c>
      <c r="Q7" s="503">
        <v>1453</v>
      </c>
      <c r="T7" s="503">
        <v>2552</v>
      </c>
      <c r="U7" s="503">
        <v>7519</v>
      </c>
    </row>
    <row r="8" spans="1:21" x14ac:dyDescent="0.25">
      <c r="A8" s="503">
        <v>37119</v>
      </c>
      <c r="B8" s="503" t="s">
        <v>31</v>
      </c>
      <c r="C8" s="503">
        <v>16256</v>
      </c>
      <c r="D8" s="503">
        <v>39651</v>
      </c>
      <c r="E8" s="503">
        <v>106239</v>
      </c>
      <c r="F8" s="503">
        <v>361926</v>
      </c>
      <c r="G8" s="503">
        <v>175396</v>
      </c>
      <c r="H8" s="503">
        <v>34268</v>
      </c>
      <c r="I8" s="503">
        <v>37904</v>
      </c>
      <c r="J8" s="503">
        <v>53023</v>
      </c>
      <c r="K8" s="503">
        <v>86063</v>
      </c>
      <c r="L8" s="503">
        <v>208257</v>
      </c>
      <c r="M8" s="503">
        <v>74916</v>
      </c>
      <c r="N8" s="503">
        <v>119313</v>
      </c>
      <c r="O8" s="503">
        <v>202282</v>
      </c>
      <c r="P8" s="503">
        <v>527098</v>
      </c>
      <c r="Q8" s="503">
        <v>55924</v>
      </c>
      <c r="T8" s="503">
        <v>17984</v>
      </c>
      <c r="U8" s="503">
        <v>1898</v>
      </c>
    </row>
    <row r="9" spans="1:21" x14ac:dyDescent="0.25">
      <c r="A9" s="503">
        <v>37159</v>
      </c>
      <c r="B9" s="503" t="s">
        <v>32</v>
      </c>
      <c r="C9" s="503">
        <v>1303</v>
      </c>
      <c r="D9" s="503">
        <v>3064</v>
      </c>
      <c r="E9" s="503">
        <v>8158</v>
      </c>
      <c r="F9" s="503">
        <v>19429</v>
      </c>
      <c r="G9" s="503">
        <v>24653</v>
      </c>
      <c r="H9" s="503">
        <v>1891</v>
      </c>
      <c r="I9" s="503">
        <v>4698</v>
      </c>
      <c r="J9" s="503">
        <v>6579</v>
      </c>
      <c r="K9" s="503">
        <v>10013</v>
      </c>
      <c r="L9" s="503">
        <v>13468</v>
      </c>
      <c r="M9" s="503">
        <v>7994</v>
      </c>
      <c r="N9" s="503">
        <v>12982</v>
      </c>
      <c r="O9" s="503">
        <v>21696</v>
      </c>
      <c r="P9" s="503">
        <v>38088</v>
      </c>
      <c r="Q9" s="503">
        <v>2932</v>
      </c>
      <c r="T9" s="503">
        <v>5308</v>
      </c>
      <c r="U9" s="503">
        <v>12726</v>
      </c>
    </row>
    <row r="10" spans="1:21" x14ac:dyDescent="0.25">
      <c r="A10" s="503">
        <v>37167</v>
      </c>
      <c r="B10" s="503" t="s">
        <v>33</v>
      </c>
      <c r="C10" s="503">
        <v>515</v>
      </c>
      <c r="D10" s="503">
        <v>1256</v>
      </c>
      <c r="E10" s="503">
        <v>3493</v>
      </c>
      <c r="F10" s="503">
        <v>8819</v>
      </c>
      <c r="G10" s="503">
        <v>10412</v>
      </c>
      <c r="H10" s="503">
        <v>1014</v>
      </c>
      <c r="I10" s="503">
        <v>1793</v>
      </c>
      <c r="J10" s="503">
        <v>2793</v>
      </c>
      <c r="K10" s="503">
        <v>4198</v>
      </c>
      <c r="L10" s="503">
        <v>6348</v>
      </c>
      <c r="M10" s="503">
        <v>2784</v>
      </c>
      <c r="N10" s="503">
        <v>5277</v>
      </c>
      <c r="O10" s="503">
        <v>9158</v>
      </c>
      <c r="P10" s="503">
        <v>17842</v>
      </c>
      <c r="Q10" s="503">
        <v>1237</v>
      </c>
      <c r="T10" s="503">
        <v>1734</v>
      </c>
      <c r="U10" s="503">
        <v>3860</v>
      </c>
    </row>
    <row r="11" spans="1:21" x14ac:dyDescent="0.25">
      <c r="A11" s="503">
        <v>37179</v>
      </c>
      <c r="B11" s="503" t="s">
        <v>34</v>
      </c>
      <c r="C11" s="503">
        <v>1256</v>
      </c>
      <c r="D11" s="503">
        <v>3858</v>
      </c>
      <c r="E11" s="503">
        <v>11339</v>
      </c>
      <c r="F11" s="503">
        <v>41213</v>
      </c>
      <c r="G11" s="503">
        <v>48557</v>
      </c>
      <c r="H11" s="503">
        <v>2514</v>
      </c>
      <c r="I11" s="503">
        <v>3551</v>
      </c>
      <c r="J11" s="503">
        <v>6561</v>
      </c>
      <c r="K11" s="503">
        <v>12222</v>
      </c>
      <c r="L11" s="503">
        <v>28576</v>
      </c>
      <c r="M11" s="503">
        <v>5736</v>
      </c>
      <c r="N11" s="503">
        <v>12678</v>
      </c>
      <c r="O11" s="503">
        <v>24204</v>
      </c>
      <c r="P11" s="503">
        <v>78208</v>
      </c>
      <c r="Q11" s="503">
        <v>4739</v>
      </c>
      <c r="T11" s="503">
        <v>3431</v>
      </c>
      <c r="U11" s="503">
        <v>6661</v>
      </c>
    </row>
    <row r="12" spans="1:21" x14ac:dyDescent="0.25">
      <c r="A12" s="503">
        <v>45057</v>
      </c>
      <c r="B12" s="503" t="s">
        <v>76</v>
      </c>
      <c r="C12" s="503">
        <v>187</v>
      </c>
      <c r="D12" s="503">
        <v>493</v>
      </c>
      <c r="E12" s="503">
        <v>1711</v>
      </c>
      <c r="F12" s="503">
        <v>5511</v>
      </c>
      <c r="G12" s="503">
        <v>3662</v>
      </c>
      <c r="H12" s="503">
        <v>0</v>
      </c>
      <c r="I12" s="503">
        <v>597</v>
      </c>
      <c r="J12" s="503">
        <v>932</v>
      </c>
      <c r="K12" s="503">
        <v>1896</v>
      </c>
      <c r="L12" s="503">
        <v>4165</v>
      </c>
      <c r="M12" s="503">
        <v>725</v>
      </c>
      <c r="N12" s="503">
        <v>1506</v>
      </c>
      <c r="O12" s="503">
        <v>3147</v>
      </c>
      <c r="P12" s="503">
        <v>10669</v>
      </c>
      <c r="Q12" s="503">
        <v>734</v>
      </c>
      <c r="T12" s="503">
        <v>364</v>
      </c>
      <c r="U12" s="503">
        <v>633</v>
      </c>
    </row>
    <row r="13" spans="1:21" x14ac:dyDescent="0.25">
      <c r="A13" s="503">
        <v>45091</v>
      </c>
      <c r="B13" s="503" t="s">
        <v>36</v>
      </c>
      <c r="C13" s="503">
        <v>2494</v>
      </c>
      <c r="D13" s="503">
        <v>5266</v>
      </c>
      <c r="E13" s="503">
        <v>13462</v>
      </c>
      <c r="F13" s="503">
        <v>38427</v>
      </c>
      <c r="G13" s="503">
        <v>51133</v>
      </c>
      <c r="H13" s="503">
        <v>5256</v>
      </c>
      <c r="I13" s="503">
        <v>9927</v>
      </c>
      <c r="J13" s="503">
        <v>12298</v>
      </c>
      <c r="K13" s="503">
        <v>18555</v>
      </c>
      <c r="L13" s="503">
        <v>31512</v>
      </c>
      <c r="M13" s="503">
        <v>15643</v>
      </c>
      <c r="N13" s="503">
        <v>22446</v>
      </c>
      <c r="O13" s="503">
        <v>36364</v>
      </c>
      <c r="P13" s="503">
        <v>82602</v>
      </c>
      <c r="Q13" s="503">
        <v>5135</v>
      </c>
      <c r="T13" s="503">
        <v>3494</v>
      </c>
      <c r="U13" s="503">
        <v>8675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41370</v>
      </c>
      <c r="S14" s="503">
        <v>82351</v>
      </c>
      <c r="T14" s="503">
        <v>0</v>
      </c>
      <c r="U14" s="50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D375C-177F-471D-A980-5206D5E4149B}">
  <dimension ref="A1:C80"/>
  <sheetViews>
    <sheetView workbookViewId="0"/>
  </sheetViews>
  <sheetFormatPr defaultRowHeight="15" x14ac:dyDescent="0.25"/>
  <cols>
    <col min="1" max="16384" width="9.140625" style="503"/>
  </cols>
  <sheetData>
    <row r="1" spans="1:3" x14ac:dyDescent="0.25">
      <c r="A1" s="503" t="s">
        <v>454</v>
      </c>
      <c r="B1" s="503" t="s">
        <v>415</v>
      </c>
      <c r="C1" s="503">
        <v>10.967620999999999</v>
      </c>
    </row>
    <row r="2" spans="1:3" x14ac:dyDescent="0.25">
      <c r="A2" s="503" t="s">
        <v>454</v>
      </c>
      <c r="B2" s="503" t="s">
        <v>413</v>
      </c>
      <c r="C2" s="503">
        <v>19.437294999999999</v>
      </c>
    </row>
    <row r="3" spans="1:3" x14ac:dyDescent="0.25">
      <c r="A3" s="503" t="s">
        <v>453</v>
      </c>
      <c r="B3" s="503" t="s">
        <v>415</v>
      </c>
      <c r="C3" s="503">
        <v>8.0167319999999993</v>
      </c>
    </row>
    <row r="4" spans="1:3" x14ac:dyDescent="0.25">
      <c r="A4" s="503" t="s">
        <v>453</v>
      </c>
      <c r="B4" s="503" t="s">
        <v>413</v>
      </c>
      <c r="C4" s="503">
        <v>16.175279</v>
      </c>
    </row>
    <row r="5" spans="1:3" x14ac:dyDescent="0.25">
      <c r="A5" s="503" t="s">
        <v>452</v>
      </c>
      <c r="B5" s="503" t="s">
        <v>415</v>
      </c>
      <c r="C5" s="503">
        <v>7.6276820000000001</v>
      </c>
    </row>
    <row r="6" spans="1:3" x14ac:dyDescent="0.25">
      <c r="A6" s="503" t="s">
        <v>452</v>
      </c>
      <c r="B6" s="503" t="s">
        <v>413</v>
      </c>
      <c r="C6" s="503">
        <v>15.819573999999999</v>
      </c>
    </row>
    <row r="7" spans="1:3" x14ac:dyDescent="0.25">
      <c r="A7" s="503" t="s">
        <v>451</v>
      </c>
      <c r="B7" s="503" t="s">
        <v>415</v>
      </c>
      <c r="C7" s="503">
        <v>9.0032990000000002</v>
      </c>
    </row>
    <row r="8" spans="1:3" x14ac:dyDescent="0.25">
      <c r="A8" s="503" t="s">
        <v>451</v>
      </c>
      <c r="B8" s="503" t="s">
        <v>413</v>
      </c>
      <c r="C8" s="503">
        <v>18.313901000000001</v>
      </c>
    </row>
    <row r="9" spans="1:3" x14ac:dyDescent="0.25">
      <c r="A9" s="503" t="s">
        <v>450</v>
      </c>
      <c r="B9" s="503" t="s">
        <v>415</v>
      </c>
      <c r="C9" s="503">
        <v>9.6882579999999994</v>
      </c>
    </row>
    <row r="10" spans="1:3" x14ac:dyDescent="0.25">
      <c r="A10" s="503" t="s">
        <v>450</v>
      </c>
      <c r="B10" s="503" t="s">
        <v>413</v>
      </c>
      <c r="C10" s="503">
        <v>18.622138</v>
      </c>
    </row>
    <row r="11" spans="1:3" x14ac:dyDescent="0.25">
      <c r="A11" s="503" t="s">
        <v>449</v>
      </c>
      <c r="B11" s="503" t="s">
        <v>415</v>
      </c>
      <c r="C11" s="503">
        <v>24.369187</v>
      </c>
    </row>
    <row r="12" spans="1:3" x14ac:dyDescent="0.25">
      <c r="A12" s="503" t="s">
        <v>449</v>
      </c>
      <c r="B12" s="503" t="s">
        <v>413</v>
      </c>
      <c r="C12" s="503">
        <v>32.190984999999998</v>
      </c>
    </row>
    <row r="13" spans="1:3" x14ac:dyDescent="0.25">
      <c r="A13" s="503" t="s">
        <v>448</v>
      </c>
      <c r="B13" s="503" t="s">
        <v>415</v>
      </c>
      <c r="C13" s="503">
        <v>24.174786000000001</v>
      </c>
    </row>
    <row r="14" spans="1:3" x14ac:dyDescent="0.25">
      <c r="A14" s="503" t="s">
        <v>448</v>
      </c>
      <c r="B14" s="503" t="s">
        <v>413</v>
      </c>
      <c r="C14" s="503">
        <v>34.129967999999998</v>
      </c>
    </row>
    <row r="15" spans="1:3" x14ac:dyDescent="0.25">
      <c r="A15" s="503" t="s">
        <v>447</v>
      </c>
      <c r="B15" s="503" t="s">
        <v>415</v>
      </c>
      <c r="C15" s="503">
        <v>21.548241999999998</v>
      </c>
    </row>
    <row r="16" spans="1:3" x14ac:dyDescent="0.25">
      <c r="A16" s="503" t="s">
        <v>447</v>
      </c>
      <c r="B16" s="503" t="s">
        <v>413</v>
      </c>
      <c r="C16" s="503">
        <v>31.670966</v>
      </c>
    </row>
    <row r="17" spans="1:3" x14ac:dyDescent="0.25">
      <c r="A17" s="503" t="s">
        <v>446</v>
      </c>
      <c r="B17" s="503" t="s">
        <v>415</v>
      </c>
      <c r="C17" s="503">
        <v>21.010207999999999</v>
      </c>
    </row>
    <row r="18" spans="1:3" x14ac:dyDescent="0.25">
      <c r="A18" s="503" t="s">
        <v>446</v>
      </c>
      <c r="B18" s="503" t="s">
        <v>413</v>
      </c>
      <c r="C18" s="503">
        <v>31.118113999999998</v>
      </c>
    </row>
    <row r="19" spans="1:3" x14ac:dyDescent="0.25">
      <c r="A19" s="503" t="s">
        <v>445</v>
      </c>
      <c r="B19" s="503" t="s">
        <v>415</v>
      </c>
      <c r="C19" s="503">
        <v>19.759716000000001</v>
      </c>
    </row>
    <row r="20" spans="1:3" x14ac:dyDescent="0.25">
      <c r="A20" s="503" t="s">
        <v>445</v>
      </c>
      <c r="B20" s="503" t="s">
        <v>413</v>
      </c>
      <c r="C20" s="503">
        <v>29.879270999999999</v>
      </c>
    </row>
    <row r="21" spans="1:3" x14ac:dyDescent="0.25">
      <c r="A21" s="503" t="s">
        <v>444</v>
      </c>
      <c r="B21" s="503" t="s">
        <v>415</v>
      </c>
      <c r="C21" s="503">
        <v>10.289828</v>
      </c>
    </row>
    <row r="22" spans="1:3" x14ac:dyDescent="0.25">
      <c r="A22" s="503" t="s">
        <v>444</v>
      </c>
      <c r="B22" s="503" t="s">
        <v>413</v>
      </c>
      <c r="C22" s="503">
        <v>18.846350999999999</v>
      </c>
    </row>
    <row r="23" spans="1:3" x14ac:dyDescent="0.25">
      <c r="A23" s="503" t="s">
        <v>443</v>
      </c>
      <c r="B23" s="503" t="s">
        <v>415</v>
      </c>
      <c r="C23" s="503">
        <v>7.5483650000000004</v>
      </c>
    </row>
    <row r="24" spans="1:3" x14ac:dyDescent="0.25">
      <c r="A24" s="503" t="s">
        <v>443</v>
      </c>
      <c r="B24" s="503" t="s">
        <v>413</v>
      </c>
      <c r="C24" s="503">
        <v>15.819254000000001</v>
      </c>
    </row>
    <row r="25" spans="1:3" x14ac:dyDescent="0.25">
      <c r="A25" s="503" t="s">
        <v>442</v>
      </c>
      <c r="B25" s="503" t="s">
        <v>415</v>
      </c>
      <c r="C25" s="503">
        <v>7.2647000000000004</v>
      </c>
    </row>
    <row r="26" spans="1:3" x14ac:dyDescent="0.25">
      <c r="A26" s="503" t="s">
        <v>442</v>
      </c>
      <c r="B26" s="503" t="s">
        <v>413</v>
      </c>
      <c r="C26" s="503">
        <v>15.558840999999999</v>
      </c>
    </row>
    <row r="27" spans="1:3" x14ac:dyDescent="0.25">
      <c r="A27" s="503" t="s">
        <v>441</v>
      </c>
      <c r="B27" s="503" t="s">
        <v>415</v>
      </c>
      <c r="C27" s="503">
        <v>8.9932929999999995</v>
      </c>
    </row>
    <row r="28" spans="1:3" x14ac:dyDescent="0.25">
      <c r="A28" s="503" t="s">
        <v>441</v>
      </c>
      <c r="B28" s="503" t="s">
        <v>413</v>
      </c>
      <c r="C28" s="503">
        <v>18.304074</v>
      </c>
    </row>
    <row r="29" spans="1:3" x14ac:dyDescent="0.25">
      <c r="A29" s="503" t="s">
        <v>440</v>
      </c>
      <c r="B29" s="503" t="s">
        <v>415</v>
      </c>
      <c r="C29" s="503">
        <v>9.6882579999999994</v>
      </c>
    </row>
    <row r="30" spans="1:3" x14ac:dyDescent="0.25">
      <c r="A30" s="503" t="s">
        <v>440</v>
      </c>
      <c r="B30" s="503" t="s">
        <v>413</v>
      </c>
      <c r="C30" s="503">
        <v>18.622138</v>
      </c>
    </row>
    <row r="31" spans="1:3" x14ac:dyDescent="0.25">
      <c r="A31" s="503" t="s">
        <v>439</v>
      </c>
      <c r="B31" s="503" t="s">
        <v>415</v>
      </c>
      <c r="C31" s="503">
        <v>24.369187</v>
      </c>
    </row>
    <row r="32" spans="1:3" x14ac:dyDescent="0.25">
      <c r="A32" s="503" t="s">
        <v>439</v>
      </c>
      <c r="B32" s="503" t="s">
        <v>413</v>
      </c>
      <c r="C32" s="503">
        <v>32.190984999999998</v>
      </c>
    </row>
    <row r="33" spans="1:3" x14ac:dyDescent="0.25">
      <c r="A33" s="503" t="s">
        <v>438</v>
      </c>
      <c r="B33" s="503" t="s">
        <v>415</v>
      </c>
      <c r="C33" s="503">
        <v>25.576066000000001</v>
      </c>
    </row>
    <row r="34" spans="1:3" x14ac:dyDescent="0.25">
      <c r="A34" s="503" t="s">
        <v>438</v>
      </c>
      <c r="B34" s="503" t="s">
        <v>413</v>
      </c>
      <c r="C34" s="503">
        <v>35.206966000000001</v>
      </c>
    </row>
    <row r="35" spans="1:3" x14ac:dyDescent="0.25">
      <c r="A35" s="503" t="s">
        <v>437</v>
      </c>
      <c r="B35" s="503" t="s">
        <v>415</v>
      </c>
      <c r="C35" s="503">
        <v>21.741648999999999</v>
      </c>
    </row>
    <row r="36" spans="1:3" x14ac:dyDescent="0.25">
      <c r="A36" s="503" t="s">
        <v>437</v>
      </c>
      <c r="B36" s="503" t="s">
        <v>413</v>
      </c>
      <c r="C36" s="503">
        <v>31.629244</v>
      </c>
    </row>
    <row r="37" spans="1:3" x14ac:dyDescent="0.25">
      <c r="A37" s="503" t="s">
        <v>436</v>
      </c>
      <c r="B37" s="503" t="s">
        <v>415</v>
      </c>
      <c r="C37" s="503">
        <v>20.682687999999999</v>
      </c>
    </row>
    <row r="38" spans="1:3" x14ac:dyDescent="0.25">
      <c r="A38" s="503" t="s">
        <v>436</v>
      </c>
      <c r="B38" s="503" t="s">
        <v>413</v>
      </c>
      <c r="C38" s="503">
        <v>30.611991</v>
      </c>
    </row>
    <row r="39" spans="1:3" x14ac:dyDescent="0.25">
      <c r="A39" s="503" t="s">
        <v>435</v>
      </c>
      <c r="B39" s="503" t="s">
        <v>415</v>
      </c>
      <c r="C39" s="503">
        <v>22.304034999999999</v>
      </c>
    </row>
    <row r="40" spans="1:3" x14ac:dyDescent="0.25">
      <c r="A40" s="503" t="s">
        <v>435</v>
      </c>
      <c r="B40" s="503" t="s">
        <v>413</v>
      </c>
      <c r="C40" s="503">
        <v>31.772483999999999</v>
      </c>
    </row>
    <row r="41" spans="1:3" x14ac:dyDescent="0.25">
      <c r="A41" s="503" t="s">
        <v>434</v>
      </c>
      <c r="B41" s="503" t="s">
        <v>415</v>
      </c>
      <c r="C41" s="503">
        <v>7.3516450000000004</v>
      </c>
    </row>
    <row r="42" spans="1:3" x14ac:dyDescent="0.25">
      <c r="A42" s="503" t="s">
        <v>434</v>
      </c>
      <c r="B42" s="503" t="s">
        <v>413</v>
      </c>
      <c r="C42" s="503">
        <v>15.567788999999999</v>
      </c>
    </row>
    <row r="43" spans="1:3" x14ac:dyDescent="0.25">
      <c r="A43" s="503" t="s">
        <v>433</v>
      </c>
      <c r="B43" s="503" t="s">
        <v>415</v>
      </c>
      <c r="C43" s="503">
        <v>6.5075180000000001</v>
      </c>
    </row>
    <row r="44" spans="1:3" x14ac:dyDescent="0.25">
      <c r="A44" s="503" t="s">
        <v>433</v>
      </c>
      <c r="B44" s="503" t="s">
        <v>413</v>
      </c>
      <c r="C44" s="503">
        <v>14.667111999999999</v>
      </c>
    </row>
    <row r="45" spans="1:3" x14ac:dyDescent="0.25">
      <c r="A45" s="503" t="s">
        <v>432</v>
      </c>
      <c r="B45" s="503" t="s">
        <v>415</v>
      </c>
      <c r="C45" s="503">
        <v>6.7899070000000004</v>
      </c>
    </row>
    <row r="46" spans="1:3" x14ac:dyDescent="0.25">
      <c r="A46" s="503" t="s">
        <v>432</v>
      </c>
      <c r="B46" s="503" t="s">
        <v>413</v>
      </c>
      <c r="C46" s="503">
        <v>14.902462999999999</v>
      </c>
    </row>
    <row r="47" spans="1:3" x14ac:dyDescent="0.25">
      <c r="A47" s="503" t="s">
        <v>431</v>
      </c>
      <c r="B47" s="503" t="s">
        <v>415</v>
      </c>
      <c r="C47" s="503">
        <v>9.0079960000000003</v>
      </c>
    </row>
    <row r="48" spans="1:3" x14ac:dyDescent="0.25">
      <c r="A48" s="503" t="s">
        <v>431</v>
      </c>
      <c r="B48" s="503" t="s">
        <v>413</v>
      </c>
      <c r="C48" s="503">
        <v>18.318951999999999</v>
      </c>
    </row>
    <row r="49" spans="1:3" x14ac:dyDescent="0.25">
      <c r="A49" s="503" t="s">
        <v>430</v>
      </c>
      <c r="B49" s="503" t="s">
        <v>415</v>
      </c>
      <c r="C49" s="503">
        <v>9.6882579999999994</v>
      </c>
    </row>
    <row r="50" spans="1:3" x14ac:dyDescent="0.25">
      <c r="A50" s="503" t="s">
        <v>430</v>
      </c>
      <c r="B50" s="503" t="s">
        <v>413</v>
      </c>
      <c r="C50" s="503">
        <v>18.622138</v>
      </c>
    </row>
    <row r="51" spans="1:3" x14ac:dyDescent="0.25">
      <c r="A51" s="503" t="s">
        <v>429</v>
      </c>
      <c r="B51" s="503" t="s">
        <v>415</v>
      </c>
      <c r="C51" s="503">
        <v>24.369187</v>
      </c>
    </row>
    <row r="52" spans="1:3" x14ac:dyDescent="0.25">
      <c r="A52" s="503" t="s">
        <v>429</v>
      </c>
      <c r="B52" s="503" t="s">
        <v>413</v>
      </c>
      <c r="C52" s="503">
        <v>32.190984999999998</v>
      </c>
    </row>
    <row r="53" spans="1:3" x14ac:dyDescent="0.25">
      <c r="A53" s="503" t="s">
        <v>428</v>
      </c>
      <c r="B53" s="503" t="s">
        <v>415</v>
      </c>
      <c r="C53" s="503">
        <v>0</v>
      </c>
    </row>
    <row r="54" spans="1:3" x14ac:dyDescent="0.25">
      <c r="A54" s="503" t="s">
        <v>428</v>
      </c>
      <c r="B54" s="503" t="s">
        <v>413</v>
      </c>
      <c r="C54" s="503">
        <v>0</v>
      </c>
    </row>
    <row r="55" spans="1:3" x14ac:dyDescent="0.25">
      <c r="A55" s="503" t="s">
        <v>427</v>
      </c>
      <c r="B55" s="503" t="s">
        <v>415</v>
      </c>
      <c r="C55" s="503">
        <v>0</v>
      </c>
    </row>
    <row r="56" spans="1:3" x14ac:dyDescent="0.25">
      <c r="A56" s="503" t="s">
        <v>427</v>
      </c>
      <c r="B56" s="503" t="s">
        <v>413</v>
      </c>
      <c r="C56" s="503">
        <v>0</v>
      </c>
    </row>
    <row r="57" spans="1:3" x14ac:dyDescent="0.25">
      <c r="A57" s="503" t="s">
        <v>426</v>
      </c>
      <c r="B57" s="503" t="s">
        <v>415</v>
      </c>
      <c r="C57" s="503">
        <v>0</v>
      </c>
    </row>
    <row r="58" spans="1:3" x14ac:dyDescent="0.25">
      <c r="A58" s="503" t="s">
        <v>426</v>
      </c>
      <c r="B58" s="503" t="s">
        <v>413</v>
      </c>
      <c r="C58" s="503">
        <v>0</v>
      </c>
    </row>
    <row r="59" spans="1:3" x14ac:dyDescent="0.25">
      <c r="A59" s="503" t="s">
        <v>425</v>
      </c>
      <c r="B59" s="503" t="s">
        <v>415</v>
      </c>
      <c r="C59" s="503">
        <v>0</v>
      </c>
    </row>
    <row r="60" spans="1:3" x14ac:dyDescent="0.25">
      <c r="A60" s="503" t="s">
        <v>425</v>
      </c>
      <c r="B60" s="503" t="s">
        <v>413</v>
      </c>
      <c r="C60" s="503">
        <v>0</v>
      </c>
    </row>
    <row r="61" spans="1:3" x14ac:dyDescent="0.25">
      <c r="A61" s="503" t="s">
        <v>424</v>
      </c>
      <c r="B61" s="503" t="s">
        <v>415</v>
      </c>
      <c r="C61" s="503">
        <v>9.4073869999999999</v>
      </c>
    </row>
    <row r="62" spans="1:3" x14ac:dyDescent="0.25">
      <c r="A62" s="503" t="s">
        <v>424</v>
      </c>
      <c r="B62" s="503" t="s">
        <v>413</v>
      </c>
      <c r="C62" s="503">
        <v>17.782973999999999</v>
      </c>
    </row>
    <row r="63" spans="1:3" x14ac:dyDescent="0.25">
      <c r="A63" s="503" t="s">
        <v>423</v>
      </c>
      <c r="B63" s="503" t="s">
        <v>415</v>
      </c>
      <c r="C63" s="503">
        <v>7.2958069999999999</v>
      </c>
    </row>
    <row r="64" spans="1:3" x14ac:dyDescent="0.25">
      <c r="A64" s="503" t="s">
        <v>423</v>
      </c>
      <c r="B64" s="503" t="s">
        <v>413</v>
      </c>
      <c r="C64" s="503">
        <v>15.480969999999999</v>
      </c>
    </row>
    <row r="65" spans="1:3" x14ac:dyDescent="0.25">
      <c r="A65" s="503" t="s">
        <v>422</v>
      </c>
      <c r="B65" s="503" t="s">
        <v>415</v>
      </c>
      <c r="C65" s="503">
        <v>7.587885</v>
      </c>
    </row>
    <row r="66" spans="1:3" x14ac:dyDescent="0.25">
      <c r="A66" s="503" t="s">
        <v>422</v>
      </c>
      <c r="B66" s="503" t="s">
        <v>413</v>
      </c>
      <c r="C66" s="503">
        <v>15.717509</v>
      </c>
    </row>
    <row r="67" spans="1:3" x14ac:dyDescent="0.25">
      <c r="A67" s="503" t="s">
        <v>421</v>
      </c>
      <c r="B67" s="503" t="s">
        <v>415</v>
      </c>
      <c r="C67" s="503">
        <v>9.0079960000000003</v>
      </c>
    </row>
    <row r="68" spans="1:3" x14ac:dyDescent="0.25">
      <c r="A68" s="503" t="s">
        <v>421</v>
      </c>
      <c r="B68" s="503" t="s">
        <v>413</v>
      </c>
      <c r="C68" s="503">
        <v>18.318951999999999</v>
      </c>
    </row>
    <row r="69" spans="1:3" x14ac:dyDescent="0.25">
      <c r="A69" s="503" t="s">
        <v>420</v>
      </c>
      <c r="B69" s="503" t="s">
        <v>415</v>
      </c>
      <c r="C69" s="503">
        <v>9.6882579999999994</v>
      </c>
    </row>
    <row r="70" spans="1:3" x14ac:dyDescent="0.25">
      <c r="A70" s="503" t="s">
        <v>420</v>
      </c>
      <c r="B70" s="503" t="s">
        <v>413</v>
      </c>
      <c r="C70" s="503">
        <v>18.622138</v>
      </c>
    </row>
    <row r="71" spans="1:3" x14ac:dyDescent="0.25">
      <c r="A71" s="503" t="s">
        <v>419</v>
      </c>
      <c r="B71" s="503" t="s">
        <v>415</v>
      </c>
      <c r="C71" s="503">
        <v>24.369187</v>
      </c>
    </row>
    <row r="72" spans="1:3" x14ac:dyDescent="0.25">
      <c r="A72" s="503" t="s">
        <v>419</v>
      </c>
      <c r="B72" s="503" t="s">
        <v>413</v>
      </c>
      <c r="C72" s="503">
        <v>32.190984999999998</v>
      </c>
    </row>
    <row r="73" spans="1:3" x14ac:dyDescent="0.25">
      <c r="A73" s="503" t="s">
        <v>418</v>
      </c>
      <c r="B73" s="503" t="s">
        <v>415</v>
      </c>
      <c r="C73" s="503">
        <v>0</v>
      </c>
    </row>
    <row r="74" spans="1:3" x14ac:dyDescent="0.25">
      <c r="A74" s="503" t="s">
        <v>418</v>
      </c>
      <c r="B74" s="503" t="s">
        <v>413</v>
      </c>
      <c r="C74" s="503">
        <v>0</v>
      </c>
    </row>
    <row r="75" spans="1:3" x14ac:dyDescent="0.25">
      <c r="A75" s="503" t="s">
        <v>417</v>
      </c>
      <c r="B75" s="503" t="s">
        <v>415</v>
      </c>
      <c r="C75" s="503">
        <v>0</v>
      </c>
    </row>
    <row r="76" spans="1:3" x14ac:dyDescent="0.25">
      <c r="A76" s="503" t="s">
        <v>417</v>
      </c>
      <c r="B76" s="503" t="s">
        <v>413</v>
      </c>
      <c r="C76" s="503">
        <v>0</v>
      </c>
    </row>
    <row r="77" spans="1:3" x14ac:dyDescent="0.25">
      <c r="A77" s="503" t="s">
        <v>416</v>
      </c>
      <c r="B77" s="503" t="s">
        <v>415</v>
      </c>
      <c r="C77" s="503">
        <v>0</v>
      </c>
    </row>
    <row r="78" spans="1:3" x14ac:dyDescent="0.25">
      <c r="A78" s="503" t="s">
        <v>416</v>
      </c>
      <c r="B78" s="503" t="s">
        <v>413</v>
      </c>
      <c r="C78" s="503">
        <v>0</v>
      </c>
    </row>
    <row r="79" spans="1:3" x14ac:dyDescent="0.25">
      <c r="A79" s="503" t="s">
        <v>414</v>
      </c>
      <c r="B79" s="503" t="s">
        <v>415</v>
      </c>
      <c r="C79" s="503">
        <v>0</v>
      </c>
    </row>
    <row r="80" spans="1:3" x14ac:dyDescent="0.25">
      <c r="A80" s="503" t="s">
        <v>414</v>
      </c>
      <c r="B80" s="503" t="s">
        <v>413</v>
      </c>
      <c r="C80" s="50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6FC6-924A-4E5D-A45F-D78483F839C4}">
  <dimension ref="A1:J9"/>
  <sheetViews>
    <sheetView workbookViewId="0"/>
  </sheetViews>
  <sheetFormatPr defaultRowHeight="15" x14ac:dyDescent="0.25"/>
  <cols>
    <col min="1" max="16384" width="9.140625" style="503"/>
  </cols>
  <sheetData>
    <row r="1" spans="1:10" x14ac:dyDescent="0.25">
      <c r="A1" s="503" t="s">
        <v>457</v>
      </c>
      <c r="B1" s="503" t="s">
        <v>320</v>
      </c>
      <c r="C1" s="503" t="s">
        <v>321</v>
      </c>
      <c r="D1" s="503" t="s">
        <v>322</v>
      </c>
      <c r="E1" s="503" t="s">
        <v>89</v>
      </c>
      <c r="F1" s="503" t="s">
        <v>323</v>
      </c>
      <c r="G1" s="503" t="s">
        <v>324</v>
      </c>
      <c r="H1" s="503" t="s">
        <v>325</v>
      </c>
      <c r="I1" s="503" t="s">
        <v>456</v>
      </c>
      <c r="J1" s="503" t="s">
        <v>455</v>
      </c>
    </row>
    <row r="2" spans="1:10" x14ac:dyDescent="0.25">
      <c r="A2" s="503" t="s">
        <v>94</v>
      </c>
      <c r="B2" s="503">
        <v>906736</v>
      </c>
      <c r="C2" s="503">
        <v>41370</v>
      </c>
      <c r="E2" s="503">
        <v>2359</v>
      </c>
      <c r="F2" s="503">
        <v>35.755856999999999</v>
      </c>
      <c r="G2" s="503">
        <v>29.932416</v>
      </c>
      <c r="I2" s="503">
        <v>38.855218000000001</v>
      </c>
      <c r="J2" s="503">
        <v>40.421877000000002</v>
      </c>
    </row>
    <row r="3" spans="1:10" x14ac:dyDescent="0.25">
      <c r="A3" s="503" t="s">
        <v>52</v>
      </c>
      <c r="B3" s="503">
        <v>452494</v>
      </c>
      <c r="C3" s="503">
        <v>4804</v>
      </c>
      <c r="E3" s="503">
        <v>38612</v>
      </c>
      <c r="F3" s="503">
        <v>12.222678</v>
      </c>
      <c r="G3" s="503">
        <v>28.589514999999999</v>
      </c>
      <c r="I3" s="503">
        <v>14.073237000000001</v>
      </c>
      <c r="J3" s="503">
        <v>16.575507000000002</v>
      </c>
    </row>
    <row r="4" spans="1:10" x14ac:dyDescent="0.25">
      <c r="A4" s="503" t="s">
        <v>53</v>
      </c>
      <c r="B4" s="503">
        <v>55018</v>
      </c>
      <c r="C4" s="503">
        <v>5272</v>
      </c>
      <c r="E4" s="503">
        <v>214</v>
      </c>
      <c r="F4" s="503">
        <v>21.194085000000001</v>
      </c>
      <c r="G4" s="503">
        <v>32.115695000000002</v>
      </c>
      <c r="I4" s="503">
        <v>21.982548000000001</v>
      </c>
      <c r="J4" s="503">
        <v>24.240938</v>
      </c>
    </row>
    <row r="5" spans="1:10" x14ac:dyDescent="0.25">
      <c r="A5" s="503" t="s">
        <v>282</v>
      </c>
      <c r="B5" s="503">
        <v>794625</v>
      </c>
      <c r="C5" s="503">
        <v>15952</v>
      </c>
      <c r="E5" s="503">
        <v>33730</v>
      </c>
      <c r="F5" s="503">
        <v>14.243941</v>
      </c>
      <c r="G5" s="503">
        <v>30.176558</v>
      </c>
      <c r="I5" s="503">
        <v>19.062213</v>
      </c>
      <c r="J5" s="503">
        <v>18.642440000000001</v>
      </c>
    </row>
    <row r="6" spans="1:10" x14ac:dyDescent="0.25">
      <c r="A6" s="503" t="s">
        <v>95</v>
      </c>
      <c r="B6" s="503">
        <v>1818986</v>
      </c>
      <c r="C6" s="503">
        <v>54097</v>
      </c>
      <c r="E6" s="503">
        <v>103633</v>
      </c>
      <c r="F6" s="503">
        <v>15.278166000000001</v>
      </c>
      <c r="G6" s="503">
        <v>30.506633000000001</v>
      </c>
      <c r="I6" s="503">
        <v>18.028728000000001</v>
      </c>
      <c r="J6" s="503">
        <v>19.528649000000001</v>
      </c>
    </row>
    <row r="7" spans="1:10" x14ac:dyDescent="0.25">
      <c r="A7" s="503" t="s">
        <v>54</v>
      </c>
      <c r="B7" s="503">
        <v>91106</v>
      </c>
      <c r="C7" s="503">
        <v>2226</v>
      </c>
      <c r="E7" s="503">
        <v>8589</v>
      </c>
      <c r="F7" s="503">
        <v>13.706491</v>
      </c>
      <c r="G7" s="503">
        <v>32.282066999999998</v>
      </c>
      <c r="I7" s="503">
        <v>15.399006999999999</v>
      </c>
      <c r="J7" s="503">
        <v>15.893763999999999</v>
      </c>
    </row>
    <row r="8" spans="1:10" x14ac:dyDescent="0.25">
      <c r="A8" s="503" t="s">
        <v>285</v>
      </c>
      <c r="D8" s="503">
        <v>56755</v>
      </c>
      <c r="H8" s="503">
        <v>42.190936000000001</v>
      </c>
      <c r="I8" s="503">
        <v>47.775094000000003</v>
      </c>
      <c r="J8" s="503">
        <v>45.768945000000002</v>
      </c>
    </row>
    <row r="9" spans="1:10" x14ac:dyDescent="0.25">
      <c r="A9" s="503" t="s">
        <v>286</v>
      </c>
      <c r="D9" s="503">
        <v>72226</v>
      </c>
      <c r="H9" s="503">
        <v>15.867884999999999</v>
      </c>
      <c r="I9" s="503">
        <v>17.761198</v>
      </c>
      <c r="J9" s="503">
        <v>18.567115999999999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E7923-298D-45AF-9BB6-45BEF9DC1F5A}">
  <dimension ref="A1:D89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477</v>
      </c>
      <c r="B1" s="503" t="s">
        <v>476</v>
      </c>
      <c r="C1" s="503" t="s">
        <v>88</v>
      </c>
      <c r="D1" s="503" t="s">
        <v>475</v>
      </c>
    </row>
    <row r="2" spans="1:4" x14ac:dyDescent="0.25">
      <c r="A2" s="503" t="s">
        <v>474</v>
      </c>
      <c r="B2" s="503" t="s">
        <v>467</v>
      </c>
      <c r="C2" s="503">
        <v>835771.78113699995</v>
      </c>
      <c r="D2" s="503">
        <v>2246.727504</v>
      </c>
    </row>
    <row r="3" spans="1:4" x14ac:dyDescent="0.25">
      <c r="A3" s="503" t="s">
        <v>474</v>
      </c>
      <c r="B3" s="503" t="s">
        <v>466</v>
      </c>
      <c r="C3" s="503">
        <v>71543.264339999994</v>
      </c>
      <c r="D3" s="503">
        <v>189.045117</v>
      </c>
    </row>
    <row r="4" spans="1:4" x14ac:dyDescent="0.25">
      <c r="A4" s="503" t="s">
        <v>474</v>
      </c>
      <c r="B4" s="503" t="s">
        <v>466</v>
      </c>
      <c r="C4" s="503">
        <v>15655.097066</v>
      </c>
      <c r="D4" s="503">
        <v>35.227378999999999</v>
      </c>
    </row>
    <row r="5" spans="1:4" x14ac:dyDescent="0.25">
      <c r="A5" s="503" t="s">
        <v>474</v>
      </c>
      <c r="B5" s="503" t="s">
        <v>465</v>
      </c>
      <c r="C5" s="503">
        <v>4833.8779610000001</v>
      </c>
      <c r="D5" s="503">
        <v>0</v>
      </c>
    </row>
    <row r="6" spans="1:4" x14ac:dyDescent="0.25">
      <c r="A6" s="503" t="s">
        <v>474</v>
      </c>
      <c r="B6" s="503" t="s">
        <v>464</v>
      </c>
      <c r="C6" s="503">
        <v>6867.3380980000002</v>
      </c>
      <c r="D6" s="503">
        <v>0</v>
      </c>
    </row>
    <row r="7" spans="1:4" x14ac:dyDescent="0.25">
      <c r="A7" s="503" t="s">
        <v>474</v>
      </c>
      <c r="B7" s="503" t="s">
        <v>463</v>
      </c>
      <c r="C7" s="503">
        <v>4137.4510010000004</v>
      </c>
      <c r="D7" s="503">
        <v>0</v>
      </c>
    </row>
    <row r="8" spans="1:4" x14ac:dyDescent="0.25">
      <c r="A8" s="503" t="s">
        <v>474</v>
      </c>
      <c r="B8" s="503" t="s">
        <v>462</v>
      </c>
      <c r="C8" s="503">
        <v>1701.5561640000001</v>
      </c>
      <c r="D8" s="503">
        <v>0</v>
      </c>
    </row>
    <row r="9" spans="1:4" x14ac:dyDescent="0.25">
      <c r="A9" s="503" t="s">
        <v>474</v>
      </c>
      <c r="B9" s="503" t="s">
        <v>461</v>
      </c>
      <c r="C9" s="503">
        <v>314.28666099999998</v>
      </c>
      <c r="D9" s="503">
        <v>0</v>
      </c>
    </row>
    <row r="10" spans="1:4" x14ac:dyDescent="0.25">
      <c r="A10" s="503" t="s">
        <v>474</v>
      </c>
      <c r="B10" s="503" t="s">
        <v>461</v>
      </c>
      <c r="C10" s="503">
        <v>468.728747</v>
      </c>
      <c r="D10" s="503">
        <v>0</v>
      </c>
    </row>
    <row r="11" spans="1:4" x14ac:dyDescent="0.25">
      <c r="A11" s="503" t="s">
        <v>474</v>
      </c>
      <c r="B11" s="503" t="s">
        <v>460</v>
      </c>
      <c r="C11" s="503">
        <v>5811.1286479999999</v>
      </c>
      <c r="D11" s="503">
        <v>0</v>
      </c>
    </row>
    <row r="12" spans="1:4" x14ac:dyDescent="0.25">
      <c r="A12" s="503" t="s">
        <v>474</v>
      </c>
      <c r="B12" s="503" t="s">
        <v>458</v>
      </c>
      <c r="C12" s="503">
        <v>1925.4901749999999</v>
      </c>
      <c r="D12" s="503">
        <v>0</v>
      </c>
    </row>
    <row r="13" spans="1:4" x14ac:dyDescent="0.25">
      <c r="A13" s="503" t="s">
        <v>473</v>
      </c>
      <c r="B13" s="503" t="s">
        <v>467</v>
      </c>
      <c r="C13" s="503">
        <v>418239.72370500001</v>
      </c>
      <c r="D13" s="503">
        <v>1214.9960840000001</v>
      </c>
    </row>
    <row r="14" spans="1:4" x14ac:dyDescent="0.25">
      <c r="A14" s="503" t="s">
        <v>473</v>
      </c>
      <c r="B14" s="503" t="s">
        <v>466</v>
      </c>
      <c r="C14" s="503">
        <v>34012.963365000003</v>
      </c>
      <c r="D14" s="503">
        <v>104.495317</v>
      </c>
    </row>
    <row r="15" spans="1:4" x14ac:dyDescent="0.25">
      <c r="A15" s="503" t="s">
        <v>473</v>
      </c>
      <c r="B15" s="503" t="s">
        <v>466</v>
      </c>
      <c r="C15" s="503">
        <v>8725.0802719999992</v>
      </c>
      <c r="D15" s="503">
        <v>21.508597999999999</v>
      </c>
    </row>
    <row r="16" spans="1:4" x14ac:dyDescent="0.25">
      <c r="A16" s="503" t="s">
        <v>473</v>
      </c>
      <c r="B16" s="503" t="s">
        <v>465</v>
      </c>
      <c r="C16" s="503">
        <v>3303.7766350000002</v>
      </c>
      <c r="D16" s="503">
        <v>0</v>
      </c>
    </row>
    <row r="17" spans="1:4" x14ac:dyDescent="0.25">
      <c r="A17" s="503" t="s">
        <v>473</v>
      </c>
      <c r="B17" s="503" t="s">
        <v>464</v>
      </c>
      <c r="C17" s="503">
        <v>5389.7201139999997</v>
      </c>
      <c r="D17" s="503">
        <v>0</v>
      </c>
    </row>
    <row r="18" spans="1:4" x14ac:dyDescent="0.25">
      <c r="A18" s="503" t="s">
        <v>473</v>
      </c>
      <c r="B18" s="503" t="s">
        <v>463</v>
      </c>
      <c r="C18" s="503">
        <v>1282.2493669999999</v>
      </c>
      <c r="D18" s="503">
        <v>0</v>
      </c>
    </row>
    <row r="19" spans="1:4" x14ac:dyDescent="0.25">
      <c r="A19" s="503" t="s">
        <v>473</v>
      </c>
      <c r="B19" s="503" t="s">
        <v>462</v>
      </c>
      <c r="C19" s="503">
        <v>281.81476099999998</v>
      </c>
      <c r="D19" s="503">
        <v>0</v>
      </c>
    </row>
    <row r="20" spans="1:4" x14ac:dyDescent="0.25">
      <c r="A20" s="503" t="s">
        <v>473</v>
      </c>
      <c r="B20" s="503" t="s">
        <v>461</v>
      </c>
      <c r="C20" s="503">
        <v>140.63120499999999</v>
      </c>
      <c r="D20" s="503">
        <v>0</v>
      </c>
    </row>
    <row r="21" spans="1:4" x14ac:dyDescent="0.25">
      <c r="A21" s="503" t="s">
        <v>473</v>
      </c>
      <c r="B21" s="503" t="s">
        <v>461</v>
      </c>
      <c r="C21" s="503">
        <v>96.881596999999999</v>
      </c>
      <c r="D21" s="503">
        <v>0</v>
      </c>
    </row>
    <row r="22" spans="1:4" x14ac:dyDescent="0.25">
      <c r="A22" s="503" t="s">
        <v>473</v>
      </c>
      <c r="B22" s="503" t="s">
        <v>460</v>
      </c>
      <c r="C22" s="503">
        <v>2786.3044070000001</v>
      </c>
      <c r="D22" s="503">
        <v>0</v>
      </c>
    </row>
    <row r="23" spans="1:4" x14ac:dyDescent="0.25">
      <c r="A23" s="503" t="s">
        <v>473</v>
      </c>
      <c r="B23" s="503" t="s">
        <v>458</v>
      </c>
      <c r="C23" s="503">
        <v>2295.8545709999999</v>
      </c>
      <c r="D23" s="503">
        <v>0</v>
      </c>
    </row>
    <row r="24" spans="1:4" x14ac:dyDescent="0.25">
      <c r="A24" s="503" t="s">
        <v>472</v>
      </c>
      <c r="B24" s="503" t="s">
        <v>467</v>
      </c>
      <c r="C24" s="503">
        <v>826609.75318899995</v>
      </c>
      <c r="D24" s="503">
        <v>55085.354467999998</v>
      </c>
    </row>
    <row r="25" spans="1:4" x14ac:dyDescent="0.25">
      <c r="A25" s="503" t="s">
        <v>472</v>
      </c>
      <c r="B25" s="503" t="s">
        <v>466</v>
      </c>
      <c r="C25" s="503">
        <v>718872.01852599997</v>
      </c>
      <c r="D25" s="503">
        <v>46072.324565000003</v>
      </c>
    </row>
    <row r="26" spans="1:4" x14ac:dyDescent="0.25">
      <c r="A26" s="503" t="s">
        <v>472</v>
      </c>
      <c r="B26" s="503" t="s">
        <v>466</v>
      </c>
      <c r="C26" s="503">
        <v>522056.10190800001</v>
      </c>
      <c r="D26" s="503">
        <v>32096.320967</v>
      </c>
    </row>
    <row r="27" spans="1:4" x14ac:dyDescent="0.25">
      <c r="A27" s="503" t="s">
        <v>472</v>
      </c>
      <c r="B27" s="503" t="s">
        <v>465</v>
      </c>
      <c r="C27" s="503">
        <v>2449.4112719999998</v>
      </c>
      <c r="D27" s="503">
        <v>0</v>
      </c>
    </row>
    <row r="28" spans="1:4" x14ac:dyDescent="0.25">
      <c r="A28" s="503" t="s">
        <v>472</v>
      </c>
      <c r="B28" s="503" t="s">
        <v>464</v>
      </c>
      <c r="C28" s="503">
        <v>4788.4637290000001</v>
      </c>
      <c r="D28" s="503">
        <v>0</v>
      </c>
    </row>
    <row r="29" spans="1:4" x14ac:dyDescent="0.25">
      <c r="A29" s="503" t="s">
        <v>472</v>
      </c>
      <c r="B29" s="503" t="s">
        <v>463</v>
      </c>
      <c r="C29" s="503">
        <v>507.41919300000001</v>
      </c>
      <c r="D29" s="503">
        <v>0</v>
      </c>
    </row>
    <row r="30" spans="1:4" x14ac:dyDescent="0.25">
      <c r="A30" s="503" t="s">
        <v>472</v>
      </c>
      <c r="B30" s="503" t="s">
        <v>462</v>
      </c>
      <c r="C30" s="503">
        <v>73.334328999999997</v>
      </c>
      <c r="D30" s="503">
        <v>0</v>
      </c>
    </row>
    <row r="31" spans="1:4" x14ac:dyDescent="0.25">
      <c r="A31" s="503" t="s">
        <v>472</v>
      </c>
      <c r="B31" s="503" t="s">
        <v>461</v>
      </c>
      <c r="C31" s="503">
        <v>121.35077800000001</v>
      </c>
      <c r="D31" s="503">
        <v>0</v>
      </c>
    </row>
    <row r="32" spans="1:4" x14ac:dyDescent="0.25">
      <c r="A32" s="503" t="s">
        <v>472</v>
      </c>
      <c r="B32" s="503" t="s">
        <v>461</v>
      </c>
      <c r="C32" s="503">
        <v>92.687661000000006</v>
      </c>
      <c r="D32" s="503">
        <v>0</v>
      </c>
    </row>
    <row r="33" spans="1:4" x14ac:dyDescent="0.25">
      <c r="A33" s="503" t="s">
        <v>472</v>
      </c>
      <c r="B33" s="503" t="s">
        <v>460</v>
      </c>
      <c r="C33" s="503">
        <v>74029.611825999993</v>
      </c>
      <c r="D33" s="503">
        <v>0</v>
      </c>
    </row>
    <row r="34" spans="1:4" x14ac:dyDescent="0.25">
      <c r="A34" s="503" t="s">
        <v>472</v>
      </c>
      <c r="B34" s="503" t="s">
        <v>458</v>
      </c>
      <c r="C34" s="503">
        <v>5377.847589</v>
      </c>
      <c r="D34" s="503">
        <v>0</v>
      </c>
    </row>
    <row r="35" spans="1:4" x14ac:dyDescent="0.25">
      <c r="A35" s="503" t="s">
        <v>471</v>
      </c>
      <c r="B35" s="503" t="s">
        <v>467</v>
      </c>
      <c r="C35" s="503">
        <v>1623887.822809</v>
      </c>
      <c r="D35" s="503">
        <v>103202.158517</v>
      </c>
    </row>
    <row r="36" spans="1:4" x14ac:dyDescent="0.25">
      <c r="A36" s="503" t="s">
        <v>471</v>
      </c>
      <c r="B36" s="503" t="s">
        <v>466</v>
      </c>
      <c r="C36" s="503">
        <v>1217275.7014639999</v>
      </c>
      <c r="D36" s="503">
        <v>73837.886912999995</v>
      </c>
    </row>
    <row r="37" spans="1:4" x14ac:dyDescent="0.25">
      <c r="A37" s="503" t="s">
        <v>471</v>
      </c>
      <c r="B37" s="503" t="s">
        <v>466</v>
      </c>
      <c r="C37" s="503">
        <v>539120.36203600001</v>
      </c>
      <c r="D37" s="503">
        <v>31786.954570000002</v>
      </c>
    </row>
    <row r="38" spans="1:4" x14ac:dyDescent="0.25">
      <c r="A38" s="503" t="s">
        <v>471</v>
      </c>
      <c r="B38" s="503" t="s">
        <v>465</v>
      </c>
      <c r="C38" s="503">
        <v>3924.7180659999999</v>
      </c>
      <c r="D38" s="503">
        <v>0</v>
      </c>
    </row>
    <row r="39" spans="1:4" x14ac:dyDescent="0.25">
      <c r="A39" s="503" t="s">
        <v>471</v>
      </c>
      <c r="B39" s="503" t="s">
        <v>464</v>
      </c>
      <c r="C39" s="503">
        <v>8389.9414830000005</v>
      </c>
      <c r="D39" s="503">
        <v>0</v>
      </c>
    </row>
    <row r="40" spans="1:4" x14ac:dyDescent="0.25">
      <c r="A40" s="503" t="s">
        <v>471</v>
      </c>
      <c r="B40" s="503" t="s">
        <v>463</v>
      </c>
      <c r="C40" s="503">
        <v>548.18437700000004</v>
      </c>
      <c r="D40" s="503">
        <v>0</v>
      </c>
    </row>
    <row r="41" spans="1:4" x14ac:dyDescent="0.25">
      <c r="A41" s="503" t="s">
        <v>471</v>
      </c>
      <c r="B41" s="503" t="s">
        <v>462</v>
      </c>
      <c r="C41" s="503">
        <v>127.71774499999999</v>
      </c>
      <c r="D41" s="503">
        <v>0</v>
      </c>
    </row>
    <row r="42" spans="1:4" x14ac:dyDescent="0.25">
      <c r="A42" s="503" t="s">
        <v>471</v>
      </c>
      <c r="B42" s="503" t="s">
        <v>461</v>
      </c>
      <c r="C42" s="503">
        <v>133.11550700000001</v>
      </c>
      <c r="D42" s="503">
        <v>0</v>
      </c>
    </row>
    <row r="43" spans="1:4" x14ac:dyDescent="0.25">
      <c r="A43" s="503" t="s">
        <v>471</v>
      </c>
      <c r="B43" s="503" t="s">
        <v>461</v>
      </c>
      <c r="C43" s="503">
        <v>63.135299000000003</v>
      </c>
      <c r="D43" s="503">
        <v>0</v>
      </c>
    </row>
    <row r="44" spans="1:4" x14ac:dyDescent="0.25">
      <c r="A44" s="503" t="s">
        <v>471</v>
      </c>
      <c r="B44" s="503" t="s">
        <v>460</v>
      </c>
      <c r="C44" s="503">
        <v>75428.569059000001</v>
      </c>
      <c r="D44" s="503">
        <v>0</v>
      </c>
    </row>
    <row r="45" spans="1:4" x14ac:dyDescent="0.25">
      <c r="A45" s="503" t="s">
        <v>471</v>
      </c>
      <c r="B45" s="503" t="s">
        <v>458</v>
      </c>
      <c r="C45" s="503">
        <v>10098.732153999999</v>
      </c>
      <c r="D45" s="503">
        <v>0</v>
      </c>
    </row>
    <row r="46" spans="1:4" x14ac:dyDescent="0.25">
      <c r="A46" s="503" t="s">
        <v>470</v>
      </c>
      <c r="B46" s="503" t="s">
        <v>467</v>
      </c>
      <c r="C46" s="503">
        <v>461201.71535999997</v>
      </c>
      <c r="D46" s="503">
        <v>52321.818913000003</v>
      </c>
    </row>
    <row r="47" spans="1:4" x14ac:dyDescent="0.25">
      <c r="A47" s="503" t="s">
        <v>470</v>
      </c>
      <c r="B47" s="503" t="s">
        <v>466</v>
      </c>
      <c r="C47" s="503">
        <v>262511.83474899997</v>
      </c>
      <c r="D47" s="503">
        <v>28071.124714000001</v>
      </c>
    </row>
    <row r="48" spans="1:4" x14ac:dyDescent="0.25">
      <c r="A48" s="503" t="s">
        <v>470</v>
      </c>
      <c r="B48" s="503" t="s">
        <v>466</v>
      </c>
      <c r="C48" s="503">
        <v>174937.159743</v>
      </c>
      <c r="D48" s="503">
        <v>17943.056374</v>
      </c>
    </row>
    <row r="49" spans="1:4" x14ac:dyDescent="0.25">
      <c r="A49" s="503" t="s">
        <v>470</v>
      </c>
      <c r="B49" s="503" t="s">
        <v>465</v>
      </c>
      <c r="C49" s="503">
        <v>1293.7286750000001</v>
      </c>
      <c r="D49" s="503">
        <v>0</v>
      </c>
    </row>
    <row r="50" spans="1:4" x14ac:dyDescent="0.25">
      <c r="A50" s="503" t="s">
        <v>470</v>
      </c>
      <c r="B50" s="503" t="s">
        <v>464</v>
      </c>
      <c r="C50" s="503">
        <v>1403.5740969999999</v>
      </c>
      <c r="D50" s="503">
        <v>0</v>
      </c>
    </row>
    <row r="51" spans="1:4" x14ac:dyDescent="0.25">
      <c r="A51" s="503" t="s">
        <v>470</v>
      </c>
      <c r="B51" s="503" t="s">
        <v>463</v>
      </c>
      <c r="C51" s="503">
        <v>98.349124000000003</v>
      </c>
      <c r="D51" s="503">
        <v>0</v>
      </c>
    </row>
    <row r="52" spans="1:4" x14ac:dyDescent="0.25">
      <c r="A52" s="503" t="s">
        <v>470</v>
      </c>
      <c r="B52" s="503" t="s">
        <v>462</v>
      </c>
      <c r="C52" s="503">
        <v>20.861678000000001</v>
      </c>
      <c r="D52" s="503">
        <v>0</v>
      </c>
    </row>
    <row r="53" spans="1:4" x14ac:dyDescent="0.25">
      <c r="A53" s="503" t="s">
        <v>470</v>
      </c>
      <c r="B53" s="503" t="s">
        <v>461</v>
      </c>
      <c r="C53" s="503">
        <v>25.519410000000001</v>
      </c>
      <c r="D53" s="503">
        <v>0</v>
      </c>
    </row>
    <row r="54" spans="1:4" x14ac:dyDescent="0.25">
      <c r="A54" s="503" t="s">
        <v>470</v>
      </c>
      <c r="B54" s="503" t="s">
        <v>461</v>
      </c>
      <c r="C54" s="503">
        <v>49.780875000000002</v>
      </c>
      <c r="D54" s="503">
        <v>0</v>
      </c>
    </row>
    <row r="55" spans="1:4" x14ac:dyDescent="0.25">
      <c r="A55" s="503" t="s">
        <v>470</v>
      </c>
      <c r="B55" s="503" t="s">
        <v>460</v>
      </c>
      <c r="C55" s="503">
        <v>14651.229766</v>
      </c>
      <c r="D55" s="503">
        <v>0</v>
      </c>
    </row>
    <row r="56" spans="1:4" x14ac:dyDescent="0.25">
      <c r="A56" s="503" t="s">
        <v>470</v>
      </c>
      <c r="B56" s="503" t="s">
        <v>458</v>
      </c>
      <c r="C56" s="503">
        <v>2258.2465240000001</v>
      </c>
      <c r="D56" s="503">
        <v>0</v>
      </c>
    </row>
    <row r="57" spans="1:4" x14ac:dyDescent="0.25">
      <c r="A57" s="503" t="s">
        <v>469</v>
      </c>
      <c r="B57" s="503" t="s">
        <v>467</v>
      </c>
      <c r="C57" s="503">
        <v>842095.861485</v>
      </c>
      <c r="D57" s="503">
        <v>100051.37441800001</v>
      </c>
    </row>
    <row r="58" spans="1:4" x14ac:dyDescent="0.25">
      <c r="A58" s="503" t="s">
        <v>469</v>
      </c>
      <c r="B58" s="503" t="s">
        <v>466</v>
      </c>
      <c r="C58" s="503">
        <v>532796.90772400005</v>
      </c>
      <c r="D58" s="503">
        <v>60735.808213999997</v>
      </c>
    </row>
    <row r="59" spans="1:4" x14ac:dyDescent="0.25">
      <c r="A59" s="503" t="s">
        <v>469</v>
      </c>
      <c r="B59" s="503" t="s">
        <v>466</v>
      </c>
      <c r="C59" s="503">
        <v>243360.61963199999</v>
      </c>
      <c r="D59" s="503">
        <v>26705.817368</v>
      </c>
    </row>
    <row r="60" spans="1:4" x14ac:dyDescent="0.25">
      <c r="A60" s="503" t="s">
        <v>469</v>
      </c>
      <c r="B60" s="503" t="s">
        <v>465</v>
      </c>
      <c r="C60" s="503">
        <v>1528.461415</v>
      </c>
      <c r="D60" s="503">
        <v>0</v>
      </c>
    </row>
    <row r="61" spans="1:4" x14ac:dyDescent="0.25">
      <c r="A61" s="503" t="s">
        <v>469</v>
      </c>
      <c r="B61" s="503" t="s">
        <v>464</v>
      </c>
      <c r="C61" s="503">
        <v>2501.4909069999999</v>
      </c>
      <c r="D61" s="503">
        <v>0</v>
      </c>
    </row>
    <row r="62" spans="1:4" x14ac:dyDescent="0.25">
      <c r="A62" s="503" t="s">
        <v>469</v>
      </c>
      <c r="B62" s="503" t="s">
        <v>463</v>
      </c>
      <c r="C62" s="503">
        <v>126.609984</v>
      </c>
      <c r="D62" s="503">
        <v>0</v>
      </c>
    </row>
    <row r="63" spans="1:4" x14ac:dyDescent="0.25">
      <c r="A63" s="503" t="s">
        <v>469</v>
      </c>
      <c r="B63" s="503" t="s">
        <v>462</v>
      </c>
      <c r="C63" s="503">
        <v>7.3093700000000004</v>
      </c>
      <c r="D63" s="503">
        <v>0</v>
      </c>
    </row>
    <row r="64" spans="1:4" x14ac:dyDescent="0.25">
      <c r="A64" s="503" t="s">
        <v>469</v>
      </c>
      <c r="B64" s="503" t="s">
        <v>461</v>
      </c>
      <c r="C64" s="503">
        <v>49.950194000000003</v>
      </c>
      <c r="D64" s="503">
        <v>0</v>
      </c>
    </row>
    <row r="65" spans="1:4" x14ac:dyDescent="0.25">
      <c r="A65" s="503" t="s">
        <v>469</v>
      </c>
      <c r="B65" s="503" t="s">
        <v>461</v>
      </c>
      <c r="C65" s="503">
        <v>28.233115999999999</v>
      </c>
      <c r="D65" s="503">
        <v>0</v>
      </c>
    </row>
    <row r="66" spans="1:4" x14ac:dyDescent="0.25">
      <c r="A66" s="503" t="s">
        <v>469</v>
      </c>
      <c r="B66" s="503" t="s">
        <v>460</v>
      </c>
      <c r="C66" s="503">
        <v>34874.508693999996</v>
      </c>
      <c r="D66" s="503">
        <v>0</v>
      </c>
    </row>
    <row r="67" spans="1:4" x14ac:dyDescent="0.25">
      <c r="A67" s="503" t="s">
        <v>469</v>
      </c>
      <c r="B67" s="503" t="s">
        <v>458</v>
      </c>
      <c r="C67" s="503">
        <v>3403.0474789999998</v>
      </c>
      <c r="D67" s="503">
        <v>0</v>
      </c>
    </row>
    <row r="68" spans="1:4" x14ac:dyDescent="0.25">
      <c r="A68" s="503" t="s">
        <v>468</v>
      </c>
      <c r="B68" s="503" t="s">
        <v>467</v>
      </c>
      <c r="C68" s="503">
        <v>27943.407753</v>
      </c>
      <c r="D68" s="503">
        <v>144.67027899999999</v>
      </c>
    </row>
    <row r="69" spans="1:4" x14ac:dyDescent="0.25">
      <c r="A69" s="503" t="s">
        <v>468</v>
      </c>
      <c r="B69" s="503" t="s">
        <v>466</v>
      </c>
      <c r="C69" s="503">
        <v>5239.1599720000004</v>
      </c>
      <c r="D69" s="503">
        <v>19.608865999999999</v>
      </c>
    </row>
    <row r="70" spans="1:4" x14ac:dyDescent="0.25">
      <c r="A70" s="503" t="s">
        <v>468</v>
      </c>
      <c r="B70" s="503" t="s">
        <v>466</v>
      </c>
      <c r="C70" s="503">
        <v>2194.843496</v>
      </c>
      <c r="D70" s="503">
        <v>5.7208550000000002</v>
      </c>
    </row>
    <row r="71" spans="1:4" x14ac:dyDescent="0.25">
      <c r="A71" s="503" t="s">
        <v>468</v>
      </c>
      <c r="B71" s="503" t="s">
        <v>465</v>
      </c>
      <c r="C71" s="503">
        <v>981.51601400000004</v>
      </c>
      <c r="D71" s="503">
        <v>0</v>
      </c>
    </row>
    <row r="72" spans="1:4" x14ac:dyDescent="0.25">
      <c r="A72" s="503" t="s">
        <v>468</v>
      </c>
      <c r="B72" s="503" t="s">
        <v>464</v>
      </c>
      <c r="C72" s="503">
        <v>910.62984600000004</v>
      </c>
      <c r="D72" s="503">
        <v>0</v>
      </c>
    </row>
    <row r="73" spans="1:4" x14ac:dyDescent="0.25">
      <c r="A73" s="503" t="s">
        <v>468</v>
      </c>
      <c r="B73" s="503" t="s">
        <v>463</v>
      </c>
      <c r="C73" s="503">
        <v>725.19963299999995</v>
      </c>
      <c r="D73" s="503">
        <v>0</v>
      </c>
    </row>
    <row r="74" spans="1:4" x14ac:dyDescent="0.25">
      <c r="A74" s="503" t="s">
        <v>468</v>
      </c>
      <c r="B74" s="503" t="s">
        <v>462</v>
      </c>
      <c r="C74" s="503">
        <v>18.136604999999999</v>
      </c>
      <c r="D74" s="503">
        <v>0</v>
      </c>
    </row>
    <row r="75" spans="1:4" x14ac:dyDescent="0.25">
      <c r="A75" s="503" t="s">
        <v>468</v>
      </c>
      <c r="B75" s="503" t="s">
        <v>461</v>
      </c>
      <c r="C75" s="503">
        <v>188.73666299999999</v>
      </c>
      <c r="D75" s="503">
        <v>0</v>
      </c>
    </row>
    <row r="76" spans="1:4" x14ac:dyDescent="0.25">
      <c r="A76" s="503" t="s">
        <v>468</v>
      </c>
      <c r="B76" s="503" t="s">
        <v>461</v>
      </c>
      <c r="C76" s="503">
        <v>37.214995000000002</v>
      </c>
      <c r="D76" s="503">
        <v>0</v>
      </c>
    </row>
    <row r="77" spans="1:4" x14ac:dyDescent="0.25">
      <c r="A77" s="503" t="s">
        <v>468</v>
      </c>
      <c r="B77" s="503" t="s">
        <v>460</v>
      </c>
      <c r="C77" s="503">
        <v>1371.7817230000001</v>
      </c>
      <c r="D77" s="503">
        <v>0</v>
      </c>
    </row>
    <row r="78" spans="1:4" x14ac:dyDescent="0.25">
      <c r="A78" s="503" t="s">
        <v>468</v>
      </c>
      <c r="B78" s="503" t="s">
        <v>458</v>
      </c>
      <c r="C78" s="503">
        <v>87.373299000000003</v>
      </c>
      <c r="D78" s="503">
        <v>0</v>
      </c>
    </row>
    <row r="79" spans="1:4" x14ac:dyDescent="0.25">
      <c r="A79" s="503" t="s">
        <v>459</v>
      </c>
      <c r="B79" s="503" t="s">
        <v>467</v>
      </c>
      <c r="C79" s="503">
        <v>35834.990124999997</v>
      </c>
      <c r="D79" s="503">
        <v>167.82261399999999</v>
      </c>
    </row>
    <row r="80" spans="1:4" x14ac:dyDescent="0.25">
      <c r="A80" s="503" t="s">
        <v>459</v>
      </c>
      <c r="B80" s="503" t="s">
        <v>466</v>
      </c>
      <c r="C80" s="503">
        <v>7215.5555359999998</v>
      </c>
      <c r="D80" s="503">
        <v>24.624431999999999</v>
      </c>
    </row>
    <row r="81" spans="1:4" x14ac:dyDescent="0.25">
      <c r="A81" s="503" t="s">
        <v>459</v>
      </c>
      <c r="B81" s="503" t="s">
        <v>466</v>
      </c>
      <c r="C81" s="503">
        <v>1445.556223</v>
      </c>
      <c r="D81" s="503">
        <v>3.552953</v>
      </c>
    </row>
    <row r="82" spans="1:4" x14ac:dyDescent="0.25">
      <c r="A82" s="503" t="s">
        <v>459</v>
      </c>
      <c r="B82" s="503" t="s">
        <v>465</v>
      </c>
      <c r="C82" s="503">
        <v>819.40334700000005</v>
      </c>
      <c r="D82" s="503">
        <v>0</v>
      </c>
    </row>
    <row r="83" spans="1:4" x14ac:dyDescent="0.25">
      <c r="A83" s="503" t="s">
        <v>459</v>
      </c>
      <c r="B83" s="503" t="s">
        <v>464</v>
      </c>
      <c r="C83" s="503">
        <v>1031.075165</v>
      </c>
      <c r="D83" s="503">
        <v>0</v>
      </c>
    </row>
    <row r="84" spans="1:4" x14ac:dyDescent="0.25">
      <c r="A84" s="503" t="s">
        <v>459</v>
      </c>
      <c r="B84" s="503" t="s">
        <v>463</v>
      </c>
      <c r="C84" s="503">
        <v>532.38080600000001</v>
      </c>
      <c r="D84" s="503">
        <v>0</v>
      </c>
    </row>
    <row r="85" spans="1:4" x14ac:dyDescent="0.25">
      <c r="A85" s="503" t="s">
        <v>459</v>
      </c>
      <c r="B85" s="503" t="s">
        <v>462</v>
      </c>
      <c r="C85" s="503">
        <v>69.329222000000001</v>
      </c>
      <c r="D85" s="503">
        <v>0</v>
      </c>
    </row>
    <row r="86" spans="1:4" x14ac:dyDescent="0.25">
      <c r="A86" s="503" t="s">
        <v>459</v>
      </c>
      <c r="B86" s="503" t="s">
        <v>461</v>
      </c>
      <c r="C86" s="503">
        <v>110.818623</v>
      </c>
      <c r="D86" s="503">
        <v>0</v>
      </c>
    </row>
    <row r="87" spans="1:4" x14ac:dyDescent="0.25">
      <c r="A87" s="503" t="s">
        <v>459</v>
      </c>
      <c r="B87" s="503" t="s">
        <v>461</v>
      </c>
      <c r="C87" s="503">
        <v>91.624303999999995</v>
      </c>
      <c r="D87" s="503">
        <v>0</v>
      </c>
    </row>
    <row r="88" spans="1:4" x14ac:dyDescent="0.25">
      <c r="A88" s="503" t="s">
        <v>459</v>
      </c>
      <c r="B88" s="503" t="s">
        <v>460</v>
      </c>
      <c r="C88" s="503">
        <v>3926.3855140000001</v>
      </c>
      <c r="D88" s="503">
        <v>0</v>
      </c>
    </row>
    <row r="89" spans="1:4" x14ac:dyDescent="0.25">
      <c r="A89" s="503" t="s">
        <v>459</v>
      </c>
      <c r="B89" s="503" t="s">
        <v>458</v>
      </c>
      <c r="C89" s="503">
        <v>393.88113499999997</v>
      </c>
      <c r="D89" s="50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1488C-0E40-42AB-9002-7CEA2DD767F8}">
  <dimension ref="A1:D41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480</v>
      </c>
      <c r="B1" s="503" t="s">
        <v>476</v>
      </c>
      <c r="C1" s="503" t="s">
        <v>88</v>
      </c>
      <c r="D1" s="503" t="s">
        <v>475</v>
      </c>
    </row>
    <row r="2" spans="1:4" x14ac:dyDescent="0.25">
      <c r="A2" s="503" t="s">
        <v>46</v>
      </c>
      <c r="B2" s="503" t="s">
        <v>87</v>
      </c>
      <c r="C2" s="503">
        <v>1130955.9613020001</v>
      </c>
      <c r="D2" s="503">
        <v>57780.788235</v>
      </c>
    </row>
    <row r="3" spans="1:4" x14ac:dyDescent="0.25">
      <c r="A3" s="503" t="s">
        <v>46</v>
      </c>
      <c r="B3" s="503" t="s">
        <v>479</v>
      </c>
      <c r="C3" s="503">
        <v>268561.68636300002</v>
      </c>
      <c r="D3" s="503">
        <v>18625.827765999999</v>
      </c>
    </row>
    <row r="4" spans="1:4" x14ac:dyDescent="0.25">
      <c r="A4" s="503" t="s">
        <v>46</v>
      </c>
      <c r="B4" s="503" t="s">
        <v>478</v>
      </c>
      <c r="C4" s="503">
        <v>98157.938834</v>
      </c>
      <c r="D4" s="503">
        <v>6944.6092699999999</v>
      </c>
    </row>
    <row r="5" spans="1:4" x14ac:dyDescent="0.25">
      <c r="A5" s="503" t="s">
        <v>46</v>
      </c>
      <c r="B5" s="503" t="s">
        <v>55</v>
      </c>
      <c r="C5" s="503">
        <v>228229.621453</v>
      </c>
      <c r="D5" s="503">
        <v>2877.5564869999998</v>
      </c>
    </row>
    <row r="6" spans="1:4" x14ac:dyDescent="0.25">
      <c r="A6" s="503" t="s">
        <v>46</v>
      </c>
      <c r="B6" s="503" t="s">
        <v>56</v>
      </c>
      <c r="C6" s="503">
        <v>91472.489170000001</v>
      </c>
      <c r="D6" s="503">
        <v>1090.217946</v>
      </c>
    </row>
    <row r="7" spans="1:4" x14ac:dyDescent="0.25">
      <c r="A7" s="503" t="s">
        <v>46</v>
      </c>
      <c r="B7" s="503" t="s">
        <v>57</v>
      </c>
      <c r="C7" s="503">
        <v>40910.474113999997</v>
      </c>
      <c r="D7" s="503">
        <v>245.041766</v>
      </c>
    </row>
    <row r="8" spans="1:4" x14ac:dyDescent="0.25">
      <c r="A8" s="503" t="s">
        <v>46</v>
      </c>
      <c r="B8" s="503" t="s">
        <v>238</v>
      </c>
      <c r="C8" s="503">
        <v>452.03553199999999</v>
      </c>
      <c r="D8" s="503">
        <v>0</v>
      </c>
    </row>
    <row r="9" spans="1:4" x14ac:dyDescent="0.25">
      <c r="A9" s="503" t="s">
        <v>46</v>
      </c>
      <c r="B9" s="503" t="s">
        <v>239</v>
      </c>
      <c r="C9" s="503">
        <v>59.064069000000003</v>
      </c>
      <c r="D9" s="503">
        <v>0</v>
      </c>
    </row>
    <row r="10" spans="1:4" x14ac:dyDescent="0.25">
      <c r="A10" s="503" t="s">
        <v>46</v>
      </c>
      <c r="B10" s="503" t="s">
        <v>275</v>
      </c>
      <c r="C10" s="503">
        <v>20.134098000000002</v>
      </c>
      <c r="D10" s="503">
        <v>0</v>
      </c>
    </row>
    <row r="11" spans="1:4" x14ac:dyDescent="0.25">
      <c r="A11" s="503" t="s">
        <v>46</v>
      </c>
      <c r="B11" s="503" t="s">
        <v>240</v>
      </c>
      <c r="C11" s="503">
        <v>99.718190000000007</v>
      </c>
      <c r="D11" s="503">
        <v>0</v>
      </c>
    </row>
    <row r="12" spans="1:4" x14ac:dyDescent="0.25">
      <c r="A12" s="503" t="s">
        <v>44</v>
      </c>
      <c r="B12" s="503" t="s">
        <v>87</v>
      </c>
      <c r="C12" s="503">
        <v>1286615.090637</v>
      </c>
      <c r="D12" s="503">
        <v>69536.782795000006</v>
      </c>
    </row>
    <row r="13" spans="1:4" x14ac:dyDescent="0.25">
      <c r="A13" s="503" t="s">
        <v>44</v>
      </c>
      <c r="B13" s="503" t="s">
        <v>479</v>
      </c>
      <c r="C13" s="503">
        <v>324471.25085900002</v>
      </c>
      <c r="D13" s="503">
        <v>23044.464317000002</v>
      </c>
    </row>
    <row r="14" spans="1:4" x14ac:dyDescent="0.25">
      <c r="A14" s="503" t="s">
        <v>44</v>
      </c>
      <c r="B14" s="503" t="s">
        <v>478</v>
      </c>
      <c r="C14" s="503">
        <v>120429.070781</v>
      </c>
      <c r="D14" s="503">
        <v>8602.0061829999995</v>
      </c>
    </row>
    <row r="15" spans="1:4" x14ac:dyDescent="0.25">
      <c r="A15" s="503" t="s">
        <v>44</v>
      </c>
      <c r="B15" s="503" t="s">
        <v>55</v>
      </c>
      <c r="C15" s="503">
        <v>228077.11827599999</v>
      </c>
      <c r="D15" s="503">
        <v>2877.5564869999998</v>
      </c>
    </row>
    <row r="16" spans="1:4" x14ac:dyDescent="0.25">
      <c r="A16" s="503" t="s">
        <v>44</v>
      </c>
      <c r="B16" s="503" t="s">
        <v>56</v>
      </c>
      <c r="C16" s="503">
        <v>91472.489170000001</v>
      </c>
      <c r="D16" s="503">
        <v>1090.217946</v>
      </c>
    </row>
    <row r="17" spans="1:4" x14ac:dyDescent="0.25">
      <c r="A17" s="503" t="s">
        <v>44</v>
      </c>
      <c r="B17" s="503" t="s">
        <v>57</v>
      </c>
      <c r="C17" s="503">
        <v>40910.474113999997</v>
      </c>
      <c r="D17" s="503">
        <v>245.041766</v>
      </c>
    </row>
    <row r="18" spans="1:4" x14ac:dyDescent="0.25">
      <c r="A18" s="503" t="s">
        <v>44</v>
      </c>
      <c r="B18" s="503" t="s">
        <v>238</v>
      </c>
      <c r="C18" s="503">
        <v>1379.569911</v>
      </c>
      <c r="D18" s="503">
        <v>0</v>
      </c>
    </row>
    <row r="19" spans="1:4" x14ac:dyDescent="0.25">
      <c r="A19" s="503" t="s">
        <v>44</v>
      </c>
      <c r="B19" s="503" t="s">
        <v>239</v>
      </c>
      <c r="C19" s="503">
        <v>180.68141600000001</v>
      </c>
      <c r="D19" s="503">
        <v>0</v>
      </c>
    </row>
    <row r="20" spans="1:4" x14ac:dyDescent="0.25">
      <c r="A20" s="503" t="s">
        <v>44</v>
      </c>
      <c r="B20" s="503" t="s">
        <v>275</v>
      </c>
      <c r="C20" s="503">
        <v>62.103557000000002</v>
      </c>
      <c r="D20" s="503">
        <v>0</v>
      </c>
    </row>
    <row r="21" spans="1:4" x14ac:dyDescent="0.25">
      <c r="A21" s="503" t="s">
        <v>44</v>
      </c>
      <c r="B21" s="503" t="s">
        <v>240</v>
      </c>
      <c r="C21" s="503">
        <v>252.221371</v>
      </c>
      <c r="D21" s="503">
        <v>0</v>
      </c>
    </row>
    <row r="22" spans="1:4" x14ac:dyDescent="0.25">
      <c r="A22" s="503" t="s">
        <v>45</v>
      </c>
      <c r="B22" s="503" t="s">
        <v>87</v>
      </c>
      <c r="C22" s="503">
        <v>2161894.364906</v>
      </c>
      <c r="D22" s="503">
        <v>170647.42580600001</v>
      </c>
    </row>
    <row r="23" spans="1:4" x14ac:dyDescent="0.25">
      <c r="A23" s="503" t="s">
        <v>45</v>
      </c>
      <c r="B23" s="503" t="s">
        <v>479</v>
      </c>
      <c r="C23" s="503">
        <v>686091.778452</v>
      </c>
      <c r="D23" s="503">
        <v>54655.550630999998</v>
      </c>
    </row>
    <row r="24" spans="1:4" x14ac:dyDescent="0.25">
      <c r="A24" s="503" t="s">
        <v>45</v>
      </c>
      <c r="B24" s="503" t="s">
        <v>478</v>
      </c>
      <c r="C24" s="503">
        <v>173426.97661499999</v>
      </c>
      <c r="D24" s="503">
        <v>13622.054378000001</v>
      </c>
    </row>
    <row r="25" spans="1:4" x14ac:dyDescent="0.25">
      <c r="A25" s="503" t="s">
        <v>45</v>
      </c>
      <c r="B25" s="503" t="s">
        <v>55</v>
      </c>
      <c r="C25" s="503">
        <v>273995.20760600001</v>
      </c>
      <c r="D25" s="503">
        <v>3453.0677909999999</v>
      </c>
    </row>
    <row r="26" spans="1:4" x14ac:dyDescent="0.25">
      <c r="A26" s="503" t="s">
        <v>45</v>
      </c>
      <c r="B26" s="503" t="s">
        <v>56</v>
      </c>
      <c r="C26" s="503">
        <v>109766.987004</v>
      </c>
      <c r="D26" s="503">
        <v>1308.2615330000001</v>
      </c>
    </row>
    <row r="27" spans="1:4" x14ac:dyDescent="0.25">
      <c r="A27" s="503" t="s">
        <v>45</v>
      </c>
      <c r="B27" s="503" t="s">
        <v>57</v>
      </c>
      <c r="C27" s="503">
        <v>49092.568938999997</v>
      </c>
      <c r="D27" s="503">
        <v>294.05012099999999</v>
      </c>
    </row>
    <row r="28" spans="1:4" x14ac:dyDescent="0.25">
      <c r="A28" s="503" t="s">
        <v>45</v>
      </c>
      <c r="B28" s="503" t="s">
        <v>238</v>
      </c>
      <c r="C28" s="503">
        <v>0</v>
      </c>
      <c r="D28" s="503">
        <v>0</v>
      </c>
    </row>
    <row r="29" spans="1:4" x14ac:dyDescent="0.25">
      <c r="A29" s="503" t="s">
        <v>45</v>
      </c>
      <c r="B29" s="503" t="s">
        <v>239</v>
      </c>
      <c r="C29" s="503">
        <v>0</v>
      </c>
      <c r="D29" s="503">
        <v>0</v>
      </c>
    </row>
    <row r="30" spans="1:4" x14ac:dyDescent="0.25">
      <c r="A30" s="503" t="s">
        <v>45</v>
      </c>
      <c r="B30" s="503" t="s">
        <v>275</v>
      </c>
      <c r="C30" s="503">
        <v>0</v>
      </c>
      <c r="D30" s="503">
        <v>0</v>
      </c>
    </row>
    <row r="31" spans="1:4" x14ac:dyDescent="0.25">
      <c r="A31" s="503" t="s">
        <v>45</v>
      </c>
      <c r="B31" s="503" t="s">
        <v>240</v>
      </c>
      <c r="C31" s="503">
        <v>0</v>
      </c>
      <c r="D31" s="503">
        <v>0</v>
      </c>
    </row>
    <row r="32" spans="1:4" x14ac:dyDescent="0.25">
      <c r="A32" s="503" t="s">
        <v>43</v>
      </c>
      <c r="B32" s="503" t="s">
        <v>87</v>
      </c>
      <c r="C32" s="503">
        <v>998573.03281600005</v>
      </c>
      <c r="D32" s="503">
        <v>54442.925953999998</v>
      </c>
    </row>
    <row r="33" spans="1:4" x14ac:dyDescent="0.25">
      <c r="A33" s="503" t="s">
        <v>43</v>
      </c>
      <c r="B33" s="503" t="s">
        <v>479</v>
      </c>
      <c r="C33" s="503">
        <v>279438.63609699998</v>
      </c>
      <c r="D33" s="503">
        <v>18024.253497000002</v>
      </c>
    </row>
    <row r="34" spans="1:4" x14ac:dyDescent="0.25">
      <c r="A34" s="503" t="s">
        <v>43</v>
      </c>
      <c r="B34" s="503" t="s">
        <v>478</v>
      </c>
      <c r="C34" s="503">
        <v>69814.345386999994</v>
      </c>
      <c r="D34" s="503">
        <v>4540.2759859999996</v>
      </c>
    </row>
    <row r="35" spans="1:4" x14ac:dyDescent="0.25">
      <c r="A35" s="503" t="s">
        <v>43</v>
      </c>
      <c r="B35" s="503" t="s">
        <v>55</v>
      </c>
      <c r="C35" s="503">
        <v>182663.471735</v>
      </c>
      <c r="D35" s="503">
        <v>2302.045192</v>
      </c>
    </row>
    <row r="36" spans="1:4" x14ac:dyDescent="0.25">
      <c r="A36" s="503" t="s">
        <v>43</v>
      </c>
      <c r="B36" s="503" t="s">
        <v>56</v>
      </c>
      <c r="C36" s="503">
        <v>73177.991334999999</v>
      </c>
      <c r="D36" s="503">
        <v>872.17435799999998</v>
      </c>
    </row>
    <row r="37" spans="1:4" x14ac:dyDescent="0.25">
      <c r="A37" s="503" t="s">
        <v>43</v>
      </c>
      <c r="B37" s="503" t="s">
        <v>57</v>
      </c>
      <c r="C37" s="503">
        <v>32728.379287</v>
      </c>
      <c r="D37" s="503">
        <v>196.033411</v>
      </c>
    </row>
    <row r="38" spans="1:4" x14ac:dyDescent="0.25">
      <c r="A38" s="503" t="s">
        <v>43</v>
      </c>
      <c r="B38" s="503" t="s">
        <v>238</v>
      </c>
      <c r="C38" s="503">
        <v>0</v>
      </c>
      <c r="D38" s="503">
        <v>0</v>
      </c>
    </row>
    <row r="39" spans="1:4" x14ac:dyDescent="0.25">
      <c r="A39" s="503" t="s">
        <v>43</v>
      </c>
      <c r="B39" s="503" t="s">
        <v>239</v>
      </c>
      <c r="C39" s="503">
        <v>0</v>
      </c>
      <c r="D39" s="503">
        <v>0</v>
      </c>
    </row>
    <row r="40" spans="1:4" x14ac:dyDescent="0.25">
      <c r="A40" s="503" t="s">
        <v>43</v>
      </c>
      <c r="B40" s="503" t="s">
        <v>275</v>
      </c>
      <c r="C40" s="503">
        <v>0</v>
      </c>
      <c r="D40" s="503">
        <v>0</v>
      </c>
    </row>
    <row r="41" spans="1:4" x14ac:dyDescent="0.25">
      <c r="A41" s="503" t="s">
        <v>43</v>
      </c>
      <c r="B41" s="503" t="s">
        <v>240</v>
      </c>
      <c r="C41" s="503">
        <v>0</v>
      </c>
      <c r="D41" s="50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899B-443A-4D17-B13E-8753CB65F4E6}">
  <dimension ref="A1:I19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499</v>
      </c>
      <c r="B1" s="503" t="s">
        <v>94</v>
      </c>
      <c r="C1" s="503" t="s">
        <v>52</v>
      </c>
      <c r="D1" s="503" t="s">
        <v>53</v>
      </c>
      <c r="E1" s="503" t="s">
        <v>282</v>
      </c>
      <c r="F1" s="503" t="s">
        <v>95</v>
      </c>
      <c r="G1" s="503" t="s">
        <v>54</v>
      </c>
      <c r="H1" s="503" t="s">
        <v>285</v>
      </c>
      <c r="I1" s="503" t="s">
        <v>286</v>
      </c>
    </row>
    <row r="2" spans="1:9" x14ac:dyDescent="0.25">
      <c r="A2" s="503" t="s">
        <v>498</v>
      </c>
      <c r="B2" s="503">
        <v>20375</v>
      </c>
      <c r="C2" s="503">
        <v>146928</v>
      </c>
      <c r="D2" s="503">
        <v>2713</v>
      </c>
      <c r="E2" s="503">
        <v>182808</v>
      </c>
      <c r="F2" s="503">
        <v>358562</v>
      </c>
      <c r="G2" s="503">
        <v>22318</v>
      </c>
      <c r="H2" s="503">
        <v>798</v>
      </c>
      <c r="I2" s="503">
        <v>12033</v>
      </c>
    </row>
    <row r="3" spans="1:9" x14ac:dyDescent="0.25">
      <c r="A3" s="503" t="s">
        <v>497</v>
      </c>
      <c r="B3" s="503">
        <v>161086</v>
      </c>
      <c r="C3" s="503">
        <v>276049</v>
      </c>
      <c r="D3" s="503">
        <v>25476</v>
      </c>
      <c r="E3" s="503">
        <v>493559</v>
      </c>
      <c r="F3" s="503">
        <v>1081816</v>
      </c>
      <c r="G3" s="503">
        <v>57285</v>
      </c>
      <c r="H3" s="503">
        <v>10176</v>
      </c>
      <c r="I3" s="503">
        <v>44965</v>
      </c>
    </row>
    <row r="4" spans="1:9" x14ac:dyDescent="0.25">
      <c r="A4" s="503" t="s">
        <v>496</v>
      </c>
      <c r="B4" s="503">
        <v>210417</v>
      </c>
      <c r="C4" s="503">
        <v>28518</v>
      </c>
      <c r="D4" s="503">
        <v>18629</v>
      </c>
      <c r="E4" s="503">
        <v>103108</v>
      </c>
      <c r="F4" s="503">
        <v>325330</v>
      </c>
      <c r="G4" s="503">
        <v>10521</v>
      </c>
      <c r="H4" s="503">
        <v>10914</v>
      </c>
      <c r="I4" s="503">
        <v>12195</v>
      </c>
    </row>
    <row r="5" spans="1:9" x14ac:dyDescent="0.25">
      <c r="A5" s="503" t="s">
        <v>495</v>
      </c>
      <c r="B5" s="503">
        <v>188385</v>
      </c>
      <c r="C5" s="503">
        <v>977</v>
      </c>
      <c r="D5" s="503">
        <v>6500</v>
      </c>
      <c r="E5" s="503">
        <v>13433</v>
      </c>
      <c r="F5" s="503">
        <v>47879</v>
      </c>
      <c r="G5" s="503">
        <v>921</v>
      </c>
      <c r="H5" s="503">
        <v>7744</v>
      </c>
      <c r="I5" s="503">
        <v>2425</v>
      </c>
    </row>
    <row r="6" spans="1:9" x14ac:dyDescent="0.25">
      <c r="A6" s="503" t="s">
        <v>494</v>
      </c>
      <c r="B6" s="503">
        <v>143478</v>
      </c>
      <c r="C6" s="503">
        <v>21</v>
      </c>
      <c r="D6" s="503">
        <v>1428</v>
      </c>
      <c r="E6" s="503">
        <v>1539</v>
      </c>
      <c r="F6" s="503">
        <v>4941</v>
      </c>
      <c r="G6" s="503">
        <v>60</v>
      </c>
      <c r="H6" s="503">
        <v>6734</v>
      </c>
      <c r="I6" s="503">
        <v>503</v>
      </c>
    </row>
    <row r="7" spans="1:9" x14ac:dyDescent="0.25">
      <c r="A7" s="503" t="s">
        <v>493</v>
      </c>
      <c r="B7" s="503">
        <v>95274</v>
      </c>
      <c r="C7" s="503">
        <v>1</v>
      </c>
      <c r="D7" s="503">
        <v>227</v>
      </c>
      <c r="E7" s="503">
        <v>153</v>
      </c>
      <c r="F7" s="503">
        <v>428</v>
      </c>
      <c r="G7" s="503">
        <v>1</v>
      </c>
      <c r="H7" s="503">
        <v>6604</v>
      </c>
      <c r="I7" s="503">
        <v>94</v>
      </c>
    </row>
    <row r="8" spans="1:9" x14ac:dyDescent="0.25">
      <c r="A8" s="503" t="s">
        <v>492</v>
      </c>
      <c r="B8" s="503">
        <v>47763</v>
      </c>
      <c r="C8" s="503">
        <v>0</v>
      </c>
      <c r="D8" s="503">
        <v>43</v>
      </c>
      <c r="E8" s="503">
        <v>23</v>
      </c>
      <c r="F8" s="503">
        <v>27</v>
      </c>
      <c r="G8" s="503">
        <v>0</v>
      </c>
      <c r="H8" s="503">
        <v>6320</v>
      </c>
      <c r="I8" s="503">
        <v>11</v>
      </c>
    </row>
    <row r="9" spans="1:9" x14ac:dyDescent="0.25">
      <c r="A9" s="503" t="s">
        <v>491</v>
      </c>
      <c r="B9" s="503">
        <v>23326</v>
      </c>
      <c r="C9" s="503">
        <v>0</v>
      </c>
      <c r="D9" s="503">
        <v>1</v>
      </c>
      <c r="E9" s="503">
        <v>2</v>
      </c>
      <c r="F9" s="503">
        <v>3</v>
      </c>
      <c r="G9" s="503">
        <v>0</v>
      </c>
      <c r="H9" s="503">
        <v>3568</v>
      </c>
      <c r="I9" s="503">
        <v>0</v>
      </c>
    </row>
    <row r="10" spans="1:9" x14ac:dyDescent="0.25">
      <c r="A10" s="503" t="s">
        <v>490</v>
      </c>
      <c r="B10" s="503">
        <v>10343</v>
      </c>
      <c r="C10" s="503">
        <v>0</v>
      </c>
      <c r="D10" s="503">
        <v>1</v>
      </c>
      <c r="E10" s="503">
        <v>0</v>
      </c>
      <c r="F10" s="503">
        <v>0</v>
      </c>
      <c r="G10" s="503">
        <v>0</v>
      </c>
      <c r="H10" s="503">
        <v>2334</v>
      </c>
      <c r="I10" s="503">
        <v>0</v>
      </c>
    </row>
    <row r="11" spans="1:9" x14ac:dyDescent="0.25">
      <c r="A11" s="503" t="s">
        <v>489</v>
      </c>
      <c r="B11" s="503">
        <v>4145</v>
      </c>
      <c r="C11" s="503">
        <v>0</v>
      </c>
      <c r="D11" s="503">
        <v>0</v>
      </c>
      <c r="E11" s="503">
        <v>0</v>
      </c>
      <c r="F11" s="503">
        <v>0</v>
      </c>
      <c r="G11" s="503">
        <v>0</v>
      </c>
      <c r="H11" s="503">
        <v>1122</v>
      </c>
      <c r="I11" s="503">
        <v>0</v>
      </c>
    </row>
    <row r="12" spans="1:9" x14ac:dyDescent="0.25">
      <c r="A12" s="503" t="s">
        <v>488</v>
      </c>
      <c r="B12" s="503">
        <v>1540</v>
      </c>
      <c r="C12" s="503">
        <v>0</v>
      </c>
      <c r="D12" s="503">
        <v>0</v>
      </c>
      <c r="E12" s="503">
        <v>0</v>
      </c>
      <c r="F12" s="503">
        <v>0</v>
      </c>
      <c r="G12" s="503">
        <v>0</v>
      </c>
      <c r="H12" s="503">
        <v>313</v>
      </c>
      <c r="I12" s="503">
        <v>0</v>
      </c>
    </row>
    <row r="13" spans="1:9" x14ac:dyDescent="0.25">
      <c r="A13" s="503" t="s">
        <v>487</v>
      </c>
      <c r="B13" s="503">
        <v>449</v>
      </c>
      <c r="C13" s="503">
        <v>0</v>
      </c>
      <c r="D13" s="503">
        <v>0</v>
      </c>
      <c r="E13" s="503">
        <v>0</v>
      </c>
      <c r="F13" s="503">
        <v>0</v>
      </c>
      <c r="G13" s="503">
        <v>0</v>
      </c>
      <c r="H13" s="503">
        <v>97</v>
      </c>
      <c r="I13" s="503">
        <v>0</v>
      </c>
    </row>
    <row r="14" spans="1:9" x14ac:dyDescent="0.25">
      <c r="A14" s="503" t="s">
        <v>486</v>
      </c>
      <c r="B14" s="503">
        <v>127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27</v>
      </c>
      <c r="I14" s="503">
        <v>0</v>
      </c>
    </row>
    <row r="15" spans="1:9" x14ac:dyDescent="0.25">
      <c r="A15" s="503" t="s">
        <v>485</v>
      </c>
      <c r="B15" s="503">
        <v>25</v>
      </c>
      <c r="C15" s="503">
        <v>0</v>
      </c>
      <c r="D15" s="503">
        <v>0</v>
      </c>
      <c r="E15" s="503">
        <v>0</v>
      </c>
      <c r="F15" s="503">
        <v>0</v>
      </c>
      <c r="G15" s="503">
        <v>0</v>
      </c>
      <c r="H15" s="503">
        <v>4</v>
      </c>
      <c r="I15" s="503">
        <v>0</v>
      </c>
    </row>
    <row r="16" spans="1:9" x14ac:dyDescent="0.25">
      <c r="A16" s="503" t="s">
        <v>484</v>
      </c>
      <c r="B16" s="503">
        <v>3</v>
      </c>
      <c r="C16" s="503">
        <v>0</v>
      </c>
      <c r="D16" s="503">
        <v>0</v>
      </c>
      <c r="E16" s="503">
        <v>0</v>
      </c>
      <c r="F16" s="503">
        <v>0</v>
      </c>
      <c r="G16" s="503">
        <v>0</v>
      </c>
      <c r="H16" s="503">
        <v>0</v>
      </c>
      <c r="I16" s="503">
        <v>0</v>
      </c>
    </row>
    <row r="17" spans="1:9" x14ac:dyDescent="0.25">
      <c r="A17" s="503" t="s">
        <v>483</v>
      </c>
      <c r="B17" s="503">
        <v>0</v>
      </c>
      <c r="C17" s="503">
        <v>0</v>
      </c>
      <c r="D17" s="503">
        <v>0</v>
      </c>
      <c r="E17" s="503">
        <v>0</v>
      </c>
      <c r="F17" s="503">
        <v>0</v>
      </c>
      <c r="G17" s="503">
        <v>0</v>
      </c>
      <c r="H17" s="503">
        <v>0</v>
      </c>
      <c r="I17" s="503">
        <v>0</v>
      </c>
    </row>
    <row r="18" spans="1:9" x14ac:dyDescent="0.25">
      <c r="A18" s="503" t="s">
        <v>482</v>
      </c>
      <c r="B18" s="503">
        <v>0</v>
      </c>
      <c r="C18" s="503">
        <v>0</v>
      </c>
      <c r="D18" s="503">
        <v>0</v>
      </c>
      <c r="E18" s="503">
        <v>0</v>
      </c>
      <c r="F18" s="503">
        <v>0</v>
      </c>
      <c r="G18" s="503">
        <v>0</v>
      </c>
      <c r="H18" s="503">
        <v>0</v>
      </c>
      <c r="I18" s="503">
        <v>0</v>
      </c>
    </row>
    <row r="19" spans="1:9" x14ac:dyDescent="0.25">
      <c r="A19" s="503" t="s">
        <v>481</v>
      </c>
      <c r="B19" s="503">
        <v>0</v>
      </c>
      <c r="C19" s="503">
        <v>0</v>
      </c>
      <c r="D19" s="503">
        <v>0</v>
      </c>
      <c r="E19" s="503">
        <v>0</v>
      </c>
      <c r="F19" s="503">
        <v>0</v>
      </c>
      <c r="G19" s="503">
        <v>0</v>
      </c>
      <c r="H19" s="503">
        <v>0</v>
      </c>
      <c r="I19" s="50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BC64D-C3BC-41D2-8271-E935042E6FA5}">
  <dimension ref="A1:U14"/>
  <sheetViews>
    <sheetView workbookViewId="0">
      <selection activeCell="I32" sqref="I32"/>
    </sheetView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401</v>
      </c>
      <c r="D1" s="503" t="s">
        <v>402</v>
      </c>
      <c r="E1" s="503" t="s">
        <v>403</v>
      </c>
      <c r="F1" s="503" t="s">
        <v>404</v>
      </c>
      <c r="G1" s="503" t="s">
        <v>52</v>
      </c>
      <c r="H1" s="503" t="s">
        <v>53</v>
      </c>
      <c r="I1" s="503" t="s">
        <v>405</v>
      </c>
      <c r="J1" s="503" t="s">
        <v>406</v>
      </c>
      <c r="K1" s="503" t="s">
        <v>407</v>
      </c>
      <c r="L1" s="503" t="s">
        <v>408</v>
      </c>
      <c r="M1" s="503" t="s">
        <v>409</v>
      </c>
      <c r="N1" s="503" t="s">
        <v>410</v>
      </c>
      <c r="O1" s="503" t="s">
        <v>411</v>
      </c>
      <c r="P1" s="503" t="s">
        <v>412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2174</v>
      </c>
      <c r="D2" s="503">
        <v>5200</v>
      </c>
      <c r="E2" s="503">
        <v>14895</v>
      </c>
      <c r="F2" s="503">
        <v>51122</v>
      </c>
      <c r="G2" s="503">
        <v>40360</v>
      </c>
      <c r="H2" s="503">
        <v>4680</v>
      </c>
      <c r="I2" s="503">
        <v>6485</v>
      </c>
      <c r="J2" s="503">
        <v>8888</v>
      </c>
      <c r="K2" s="503">
        <v>14991</v>
      </c>
      <c r="L2" s="503">
        <v>33771</v>
      </c>
      <c r="M2" s="503">
        <v>10718</v>
      </c>
      <c r="N2" s="503">
        <v>16838</v>
      </c>
      <c r="O2" s="503">
        <v>31282</v>
      </c>
      <c r="P2" s="503">
        <v>82943</v>
      </c>
      <c r="Q2" s="503">
        <v>4876</v>
      </c>
      <c r="R2" s="503">
        <v>1261</v>
      </c>
      <c r="S2" s="503">
        <v>2841</v>
      </c>
    </row>
    <row r="3" spans="1:21" x14ac:dyDescent="0.25">
      <c r="A3" s="503">
        <v>37035</v>
      </c>
      <c r="B3" s="503" t="s">
        <v>214</v>
      </c>
      <c r="C3" s="503">
        <v>44</v>
      </c>
      <c r="D3" s="503">
        <v>129</v>
      </c>
      <c r="E3" s="503">
        <v>502</v>
      </c>
      <c r="F3" s="503">
        <v>1836</v>
      </c>
      <c r="G3" s="503">
        <v>181</v>
      </c>
      <c r="H3" s="503">
        <v>162</v>
      </c>
      <c r="I3" s="503">
        <v>165</v>
      </c>
      <c r="J3" s="503">
        <v>296</v>
      </c>
      <c r="K3" s="503">
        <v>562</v>
      </c>
      <c r="L3" s="503">
        <v>1161</v>
      </c>
      <c r="M3" s="503">
        <v>246</v>
      </c>
      <c r="N3" s="503">
        <v>589</v>
      </c>
      <c r="O3" s="503">
        <v>1359</v>
      </c>
      <c r="P3" s="503">
        <v>3371</v>
      </c>
      <c r="Q3" s="503">
        <v>48</v>
      </c>
      <c r="R3" s="503">
        <v>1000</v>
      </c>
      <c r="S3" s="503">
        <v>3038</v>
      </c>
    </row>
    <row r="4" spans="1:21" x14ac:dyDescent="0.25">
      <c r="A4" s="503">
        <v>37045</v>
      </c>
      <c r="B4" s="503" t="s">
        <v>27</v>
      </c>
      <c r="C4" s="503">
        <v>1280</v>
      </c>
      <c r="D4" s="503">
        <v>2767</v>
      </c>
      <c r="E4" s="503">
        <v>6966</v>
      </c>
      <c r="F4" s="503">
        <v>13791</v>
      </c>
      <c r="G4" s="503">
        <v>15042</v>
      </c>
      <c r="H4" s="503">
        <v>1397</v>
      </c>
      <c r="I4" s="503">
        <v>4275</v>
      </c>
      <c r="J4" s="503">
        <v>5435</v>
      </c>
      <c r="K4" s="503">
        <v>7654</v>
      </c>
      <c r="L4" s="503">
        <v>8640</v>
      </c>
      <c r="M4" s="503">
        <v>6955</v>
      </c>
      <c r="N4" s="503">
        <v>10248</v>
      </c>
      <c r="O4" s="503">
        <v>15825</v>
      </c>
      <c r="P4" s="503">
        <v>22980</v>
      </c>
      <c r="Q4" s="503">
        <v>2339</v>
      </c>
      <c r="R4" s="503">
        <v>3816</v>
      </c>
      <c r="S4" s="503">
        <v>7305</v>
      </c>
    </row>
    <row r="5" spans="1:21" x14ac:dyDescent="0.25">
      <c r="A5" s="503">
        <v>37071</v>
      </c>
      <c r="B5" s="503" t="s">
        <v>28</v>
      </c>
      <c r="C5" s="503">
        <v>3153</v>
      </c>
      <c r="D5" s="503">
        <v>7132</v>
      </c>
      <c r="E5" s="503">
        <v>18209</v>
      </c>
      <c r="F5" s="503">
        <v>43955</v>
      </c>
      <c r="G5" s="503">
        <v>37705</v>
      </c>
      <c r="H5" s="503">
        <v>4441</v>
      </c>
      <c r="I5" s="503">
        <v>9314</v>
      </c>
      <c r="J5" s="503">
        <v>12562</v>
      </c>
      <c r="K5" s="503">
        <v>18529</v>
      </c>
      <c r="L5" s="503">
        <v>29280</v>
      </c>
      <c r="M5" s="503">
        <v>15334</v>
      </c>
      <c r="N5" s="503">
        <v>23655</v>
      </c>
      <c r="O5" s="503">
        <v>37775</v>
      </c>
      <c r="P5" s="503">
        <v>70928</v>
      </c>
      <c r="Q5" s="503">
        <v>5868</v>
      </c>
      <c r="R5" s="503">
        <v>1939</v>
      </c>
      <c r="S5" s="503">
        <v>4252</v>
      </c>
    </row>
    <row r="6" spans="1:21" x14ac:dyDescent="0.25">
      <c r="A6" s="503">
        <v>37097</v>
      </c>
      <c r="B6" s="503" t="s">
        <v>29</v>
      </c>
      <c r="C6" s="503">
        <v>1691</v>
      </c>
      <c r="D6" s="503">
        <v>4308</v>
      </c>
      <c r="E6" s="503">
        <v>12510</v>
      </c>
      <c r="F6" s="503">
        <v>38433</v>
      </c>
      <c r="G6" s="503">
        <v>31935</v>
      </c>
      <c r="H6" s="503">
        <v>3489</v>
      </c>
      <c r="I6" s="503">
        <v>5194</v>
      </c>
      <c r="J6" s="503">
        <v>8006</v>
      </c>
      <c r="K6" s="503">
        <v>13428</v>
      </c>
      <c r="L6" s="503">
        <v>25805</v>
      </c>
      <c r="M6" s="503">
        <v>8557</v>
      </c>
      <c r="N6" s="503">
        <v>15257</v>
      </c>
      <c r="O6" s="503">
        <v>27269</v>
      </c>
      <c r="P6" s="503">
        <v>63104</v>
      </c>
      <c r="Q6" s="503">
        <v>5902</v>
      </c>
      <c r="R6" s="503">
        <v>5642</v>
      </c>
      <c r="S6" s="503">
        <v>10156</v>
      </c>
    </row>
    <row r="7" spans="1:21" x14ac:dyDescent="0.25">
      <c r="A7" s="503">
        <v>37109</v>
      </c>
      <c r="B7" s="503" t="s">
        <v>30</v>
      </c>
      <c r="C7" s="503">
        <v>660</v>
      </c>
      <c r="D7" s="503">
        <v>1828</v>
      </c>
      <c r="E7" s="503">
        <v>5275</v>
      </c>
      <c r="F7" s="503">
        <v>15083</v>
      </c>
      <c r="G7" s="503">
        <v>12773</v>
      </c>
      <c r="H7" s="503">
        <v>1337</v>
      </c>
      <c r="I7" s="503">
        <v>2290</v>
      </c>
      <c r="J7" s="503">
        <v>3539</v>
      </c>
      <c r="K7" s="503">
        <v>5750</v>
      </c>
      <c r="L7" s="503">
        <v>9827</v>
      </c>
      <c r="M7" s="503">
        <v>3558</v>
      </c>
      <c r="N7" s="503">
        <v>6684</v>
      </c>
      <c r="O7" s="503">
        <v>12154</v>
      </c>
      <c r="P7" s="503">
        <v>24937</v>
      </c>
      <c r="Q7" s="503">
        <v>1694</v>
      </c>
      <c r="R7" s="503">
        <v>3587</v>
      </c>
      <c r="S7" s="503">
        <v>6398</v>
      </c>
    </row>
    <row r="8" spans="1:21" x14ac:dyDescent="0.25">
      <c r="A8" s="503">
        <v>37119</v>
      </c>
      <c r="B8" s="503" t="s">
        <v>31</v>
      </c>
      <c r="C8" s="503">
        <v>13084</v>
      </c>
      <c r="D8" s="503">
        <v>32654</v>
      </c>
      <c r="E8" s="503">
        <v>85827</v>
      </c>
      <c r="F8" s="503">
        <v>287341</v>
      </c>
      <c r="G8" s="503">
        <v>175453</v>
      </c>
      <c r="H8" s="503">
        <v>25157</v>
      </c>
      <c r="I8" s="503">
        <v>34350</v>
      </c>
      <c r="J8" s="503">
        <v>49750</v>
      </c>
      <c r="K8" s="503">
        <v>79252</v>
      </c>
      <c r="L8" s="503">
        <v>180776</v>
      </c>
      <c r="M8" s="503">
        <v>66754</v>
      </c>
      <c r="N8" s="503">
        <v>108756</v>
      </c>
      <c r="O8" s="503">
        <v>180367</v>
      </c>
      <c r="P8" s="503">
        <v>479336</v>
      </c>
      <c r="Q8" s="503">
        <v>53953</v>
      </c>
      <c r="R8" s="503">
        <v>7614</v>
      </c>
      <c r="S8" s="503">
        <v>16251</v>
      </c>
    </row>
    <row r="9" spans="1:21" x14ac:dyDescent="0.25">
      <c r="A9" s="503">
        <v>37159</v>
      </c>
      <c r="B9" s="503" t="s">
        <v>32</v>
      </c>
      <c r="C9" s="503">
        <v>1738</v>
      </c>
      <c r="D9" s="503">
        <v>4146</v>
      </c>
      <c r="E9" s="503">
        <v>11236</v>
      </c>
      <c r="F9" s="503">
        <v>25695</v>
      </c>
      <c r="G9" s="503">
        <v>24943</v>
      </c>
      <c r="H9" s="503">
        <v>2468</v>
      </c>
      <c r="I9" s="503">
        <v>5533</v>
      </c>
      <c r="J9" s="503">
        <v>7671</v>
      </c>
      <c r="K9" s="503">
        <v>11835</v>
      </c>
      <c r="L9" s="503">
        <v>16560</v>
      </c>
      <c r="M9" s="503">
        <v>8772</v>
      </c>
      <c r="N9" s="503">
        <v>14451</v>
      </c>
      <c r="O9" s="503">
        <v>24193</v>
      </c>
      <c r="P9" s="503">
        <v>41477</v>
      </c>
      <c r="Q9" s="503">
        <v>3131</v>
      </c>
      <c r="R9" s="503">
        <v>3510</v>
      </c>
      <c r="S9" s="503">
        <v>7215</v>
      </c>
    </row>
    <row r="10" spans="1:21" x14ac:dyDescent="0.25">
      <c r="A10" s="503">
        <v>37167</v>
      </c>
      <c r="B10" s="503" t="s">
        <v>33</v>
      </c>
      <c r="C10" s="503">
        <v>541</v>
      </c>
      <c r="D10" s="503">
        <v>1494</v>
      </c>
      <c r="E10" s="503">
        <v>4118</v>
      </c>
      <c r="F10" s="503">
        <v>11161</v>
      </c>
      <c r="G10" s="503">
        <v>10284</v>
      </c>
      <c r="H10" s="503">
        <v>970</v>
      </c>
      <c r="I10" s="503">
        <v>1750</v>
      </c>
      <c r="J10" s="503">
        <v>2759</v>
      </c>
      <c r="K10" s="503">
        <v>4155</v>
      </c>
      <c r="L10" s="503">
        <v>6392</v>
      </c>
      <c r="M10" s="503">
        <v>2846</v>
      </c>
      <c r="N10" s="503">
        <v>5441</v>
      </c>
      <c r="O10" s="503">
        <v>9565</v>
      </c>
      <c r="P10" s="503">
        <v>18368</v>
      </c>
      <c r="Q10" s="503">
        <v>1284</v>
      </c>
      <c r="R10" s="503">
        <v>1916</v>
      </c>
      <c r="S10" s="503">
        <v>3484</v>
      </c>
    </row>
    <row r="11" spans="1:21" x14ac:dyDescent="0.25">
      <c r="A11" s="503">
        <v>37179</v>
      </c>
      <c r="B11" s="503" t="s">
        <v>34</v>
      </c>
      <c r="C11" s="503">
        <v>1303</v>
      </c>
      <c r="D11" s="503">
        <v>4240</v>
      </c>
      <c r="E11" s="503">
        <v>13560</v>
      </c>
      <c r="F11" s="503">
        <v>56737</v>
      </c>
      <c r="G11" s="503">
        <v>48658</v>
      </c>
      <c r="H11" s="503">
        <v>5000</v>
      </c>
      <c r="I11" s="503">
        <v>4053</v>
      </c>
      <c r="J11" s="503">
        <v>7140</v>
      </c>
      <c r="K11" s="503">
        <v>13969</v>
      </c>
      <c r="L11" s="503">
        <v>38164</v>
      </c>
      <c r="M11" s="503">
        <v>6679</v>
      </c>
      <c r="N11" s="503">
        <v>14523</v>
      </c>
      <c r="O11" s="503">
        <v>29373</v>
      </c>
      <c r="P11" s="503">
        <v>95056</v>
      </c>
      <c r="Q11" s="503">
        <v>5785</v>
      </c>
      <c r="R11" s="503">
        <v>4662</v>
      </c>
      <c r="S11" s="503">
        <v>8795</v>
      </c>
    </row>
    <row r="12" spans="1:21" x14ac:dyDescent="0.25">
      <c r="A12" s="503">
        <v>45057</v>
      </c>
      <c r="B12" s="503" t="s">
        <v>76</v>
      </c>
      <c r="C12" s="503">
        <v>153</v>
      </c>
      <c r="D12" s="503">
        <v>621</v>
      </c>
      <c r="E12" s="503">
        <v>2459</v>
      </c>
      <c r="F12" s="503">
        <v>7767</v>
      </c>
      <c r="G12" s="503">
        <v>4634</v>
      </c>
      <c r="H12" s="503">
        <v>664</v>
      </c>
      <c r="I12" s="503">
        <v>673</v>
      </c>
      <c r="J12" s="503">
        <v>1284</v>
      </c>
      <c r="K12" s="503">
        <v>2664</v>
      </c>
      <c r="L12" s="503">
        <v>5653</v>
      </c>
      <c r="M12" s="503">
        <v>831</v>
      </c>
      <c r="N12" s="503">
        <v>2139</v>
      </c>
      <c r="O12" s="503">
        <v>5028</v>
      </c>
      <c r="P12" s="503">
        <v>12314</v>
      </c>
      <c r="Q12" s="503">
        <v>776</v>
      </c>
      <c r="R12" s="503">
        <v>671</v>
      </c>
      <c r="S12" s="503">
        <v>1376</v>
      </c>
    </row>
    <row r="13" spans="1:21" x14ac:dyDescent="0.25">
      <c r="A13" s="503">
        <v>45091</v>
      </c>
      <c r="B13" s="503" t="s">
        <v>36</v>
      </c>
      <c r="C13" s="503">
        <v>3993</v>
      </c>
      <c r="D13" s="503">
        <v>7808</v>
      </c>
      <c r="E13" s="503">
        <v>19515</v>
      </c>
      <c r="F13" s="503">
        <v>56602</v>
      </c>
      <c r="G13" s="503">
        <v>50526</v>
      </c>
      <c r="H13" s="503">
        <v>5253</v>
      </c>
      <c r="I13" s="503">
        <v>11969</v>
      </c>
      <c r="J13" s="503">
        <v>13815</v>
      </c>
      <c r="K13" s="503">
        <v>20689</v>
      </c>
      <c r="L13" s="503">
        <v>37922</v>
      </c>
      <c r="M13" s="503">
        <v>19826</v>
      </c>
      <c r="N13" s="503">
        <v>26194</v>
      </c>
      <c r="O13" s="503">
        <v>41579</v>
      </c>
      <c r="P13" s="503">
        <v>92552</v>
      </c>
      <c r="Q13" s="503">
        <v>5450</v>
      </c>
      <c r="R13" s="503">
        <v>5752</v>
      </c>
      <c r="S13" s="503">
        <v>11240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0</v>
      </c>
      <c r="S14" s="503">
        <v>0</v>
      </c>
      <c r="T14" s="503">
        <v>56755</v>
      </c>
      <c r="U14" s="503">
        <v>72226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A569-0F68-4AC7-B5DA-6300707D2E6A}">
  <dimension ref="A1:F77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505</v>
      </c>
      <c r="B1" s="503" t="s">
        <v>504</v>
      </c>
      <c r="C1" s="503" t="s">
        <v>503</v>
      </c>
      <c r="D1" s="503" t="s">
        <v>502</v>
      </c>
      <c r="E1" s="503" t="s">
        <v>501</v>
      </c>
      <c r="F1" s="503" t="s">
        <v>500</v>
      </c>
    </row>
    <row r="2" spans="1:6" x14ac:dyDescent="0.25">
      <c r="A2" s="503">
        <v>1</v>
      </c>
      <c r="B2" s="503">
        <v>10101</v>
      </c>
      <c r="C2" s="503">
        <v>21</v>
      </c>
      <c r="D2" s="503">
        <v>1188400</v>
      </c>
      <c r="E2" s="503">
        <v>1300605.2022450001</v>
      </c>
      <c r="F2" s="503">
        <v>2161263533.6644001</v>
      </c>
    </row>
    <row r="3" spans="1:6" x14ac:dyDescent="0.25">
      <c r="A3" s="503">
        <v>2</v>
      </c>
      <c r="B3" s="503">
        <v>10102</v>
      </c>
      <c r="C3" s="503">
        <v>1</v>
      </c>
      <c r="D3" s="503">
        <v>19700</v>
      </c>
      <c r="E3" s="503">
        <v>26821.865075000002</v>
      </c>
      <c r="F3" s="503">
        <v>50720962.145622998</v>
      </c>
    </row>
    <row r="4" spans="1:6" x14ac:dyDescent="0.25">
      <c r="A4" s="503">
        <v>3</v>
      </c>
    </row>
    <row r="5" spans="1:6" x14ac:dyDescent="0.25">
      <c r="A5" s="503">
        <v>4</v>
      </c>
      <c r="B5" s="503">
        <v>10104</v>
      </c>
      <c r="C5" s="503">
        <v>111</v>
      </c>
      <c r="D5" s="503">
        <v>1833780</v>
      </c>
      <c r="E5" s="503">
        <v>1733809.4629899999</v>
      </c>
      <c r="F5" s="503">
        <v>4445668567.8573799</v>
      </c>
    </row>
    <row r="6" spans="1:6" x14ac:dyDescent="0.25">
      <c r="A6" s="503">
        <v>5</v>
      </c>
      <c r="B6" s="503">
        <v>10105</v>
      </c>
      <c r="C6" s="503">
        <v>16</v>
      </c>
      <c r="D6" s="503">
        <v>186026</v>
      </c>
      <c r="E6" s="503">
        <v>136495.329692</v>
      </c>
      <c r="F6" s="503">
        <v>284098174.92048299</v>
      </c>
    </row>
    <row r="7" spans="1:6" x14ac:dyDescent="0.25">
      <c r="A7" s="503">
        <v>6</v>
      </c>
      <c r="B7" s="503">
        <v>10106</v>
      </c>
      <c r="C7" s="503">
        <v>2</v>
      </c>
      <c r="D7" s="503">
        <v>8600</v>
      </c>
      <c r="E7" s="503">
        <v>14159.614129</v>
      </c>
      <c r="F7" s="503">
        <v>15556989.438352</v>
      </c>
    </row>
    <row r="8" spans="1:6" x14ac:dyDescent="0.25">
      <c r="A8" s="503">
        <v>7</v>
      </c>
      <c r="B8" s="503">
        <v>10108</v>
      </c>
      <c r="C8" s="503">
        <v>0</v>
      </c>
      <c r="E8" s="503">
        <v>0</v>
      </c>
      <c r="F8" s="503">
        <v>0</v>
      </c>
    </row>
    <row r="9" spans="1:6" x14ac:dyDescent="0.25">
      <c r="A9" s="503">
        <v>8</v>
      </c>
      <c r="B9" s="503">
        <v>10109</v>
      </c>
      <c r="C9" s="503">
        <v>0</v>
      </c>
      <c r="E9" s="503">
        <v>0</v>
      </c>
      <c r="F9" s="503">
        <v>0</v>
      </c>
    </row>
    <row r="10" spans="1:6" x14ac:dyDescent="0.25">
      <c r="A10" s="503">
        <v>9</v>
      </c>
      <c r="B10" s="503">
        <v>10201</v>
      </c>
      <c r="C10" s="503">
        <v>34</v>
      </c>
      <c r="D10" s="503">
        <v>2630900</v>
      </c>
      <c r="E10" s="503">
        <v>2691499.585122</v>
      </c>
      <c r="F10" s="503">
        <v>2098379094.2776501</v>
      </c>
    </row>
    <row r="11" spans="1:6" x14ac:dyDescent="0.25">
      <c r="A11" s="503">
        <v>10</v>
      </c>
      <c r="B11" s="503">
        <v>10202</v>
      </c>
      <c r="C11" s="503">
        <v>8</v>
      </c>
      <c r="D11" s="503">
        <v>162600</v>
      </c>
      <c r="E11" s="503">
        <v>195503.02923099999</v>
      </c>
      <c r="F11" s="503">
        <v>552688415.95770001</v>
      </c>
    </row>
    <row r="12" spans="1:6" x14ac:dyDescent="0.25">
      <c r="A12" s="503">
        <v>11</v>
      </c>
      <c r="B12" s="503">
        <v>10203</v>
      </c>
      <c r="C12" s="503">
        <v>10</v>
      </c>
      <c r="D12" s="503">
        <v>395100</v>
      </c>
      <c r="E12" s="503">
        <v>446868.93915200001</v>
      </c>
      <c r="F12" s="503">
        <v>531434682.15954202</v>
      </c>
    </row>
    <row r="13" spans="1:6" x14ac:dyDescent="0.25">
      <c r="A13" s="503">
        <v>12</v>
      </c>
      <c r="B13" s="503">
        <v>10204</v>
      </c>
      <c r="C13" s="503">
        <v>219</v>
      </c>
      <c r="D13" s="503">
        <v>5901400</v>
      </c>
      <c r="E13" s="503">
        <v>6239346.7235160004</v>
      </c>
      <c r="F13" s="503">
        <v>9599701543.2049198</v>
      </c>
    </row>
    <row r="14" spans="1:6" x14ac:dyDescent="0.25">
      <c r="A14" s="503">
        <v>13</v>
      </c>
      <c r="B14" s="503">
        <v>10205</v>
      </c>
      <c r="C14" s="503">
        <v>54</v>
      </c>
      <c r="D14" s="503">
        <v>631600</v>
      </c>
      <c r="E14" s="503">
        <v>698896.17591500003</v>
      </c>
      <c r="F14" s="503">
        <v>1782141468.0733299</v>
      </c>
    </row>
    <row r="15" spans="1:6" x14ac:dyDescent="0.25">
      <c r="A15" s="503">
        <v>14</v>
      </c>
      <c r="B15" s="503">
        <v>10206</v>
      </c>
      <c r="C15" s="503">
        <v>8</v>
      </c>
      <c r="D15" s="503">
        <v>84400</v>
      </c>
      <c r="E15" s="503">
        <v>86222.319420999993</v>
      </c>
      <c r="F15" s="503">
        <v>149330983.109519</v>
      </c>
    </row>
    <row r="16" spans="1:6" x14ac:dyDescent="0.25">
      <c r="A16" s="503">
        <v>15</v>
      </c>
      <c r="B16" s="503">
        <v>10208</v>
      </c>
      <c r="C16" s="503">
        <v>0</v>
      </c>
      <c r="E16" s="503">
        <v>0</v>
      </c>
      <c r="F16" s="503">
        <v>0</v>
      </c>
    </row>
    <row r="17" spans="1:6" x14ac:dyDescent="0.25">
      <c r="A17" s="503">
        <v>16</v>
      </c>
      <c r="B17" s="503">
        <v>10209</v>
      </c>
      <c r="C17" s="503">
        <v>0</v>
      </c>
      <c r="E17" s="503">
        <v>0</v>
      </c>
      <c r="F17" s="503">
        <v>0</v>
      </c>
    </row>
    <row r="18" spans="1:6" x14ac:dyDescent="0.25">
      <c r="A18" s="503">
        <v>17</v>
      </c>
      <c r="B18" s="503">
        <v>10301</v>
      </c>
      <c r="C18" s="503">
        <v>57</v>
      </c>
      <c r="D18" s="503">
        <v>3577400</v>
      </c>
      <c r="E18" s="503">
        <v>3847429.7356420001</v>
      </c>
      <c r="F18" s="503">
        <v>3777319709.93783</v>
      </c>
    </row>
    <row r="19" spans="1:6" x14ac:dyDescent="0.25">
      <c r="A19" s="503">
        <v>18</v>
      </c>
      <c r="B19" s="503">
        <v>10302</v>
      </c>
      <c r="C19" s="503">
        <v>3</v>
      </c>
      <c r="D19" s="503">
        <v>58600</v>
      </c>
      <c r="E19" s="503">
        <v>60387.663122999998</v>
      </c>
      <c r="F19" s="503">
        <v>3957579.9251959999</v>
      </c>
    </row>
    <row r="20" spans="1:6" x14ac:dyDescent="0.25">
      <c r="A20" s="503">
        <v>19</v>
      </c>
      <c r="B20" s="503">
        <v>10303</v>
      </c>
      <c r="C20" s="503">
        <v>11</v>
      </c>
      <c r="D20" s="503">
        <v>401700</v>
      </c>
      <c r="E20" s="503">
        <v>503353.95973900001</v>
      </c>
      <c r="F20" s="503">
        <v>1094415688.7637401</v>
      </c>
    </row>
    <row r="21" spans="1:6" x14ac:dyDescent="0.25">
      <c r="A21" s="503">
        <v>20</v>
      </c>
      <c r="B21" s="503">
        <v>10304</v>
      </c>
      <c r="C21" s="503">
        <v>328</v>
      </c>
      <c r="D21" s="503">
        <v>8210300</v>
      </c>
      <c r="E21" s="503">
        <v>8101624.6685910001</v>
      </c>
      <c r="F21" s="503">
        <v>13362967939.4786</v>
      </c>
    </row>
    <row r="22" spans="1:6" x14ac:dyDescent="0.25">
      <c r="A22" s="503">
        <v>21</v>
      </c>
      <c r="B22" s="503">
        <v>10305</v>
      </c>
      <c r="C22" s="503">
        <v>132</v>
      </c>
      <c r="D22" s="503">
        <v>1450125</v>
      </c>
      <c r="E22" s="503">
        <v>1662905.5677400001</v>
      </c>
      <c r="F22" s="503">
        <v>2690214654.0488601</v>
      </c>
    </row>
    <row r="23" spans="1:6" x14ac:dyDescent="0.25">
      <c r="A23" s="503">
        <v>22</v>
      </c>
      <c r="B23" s="503">
        <v>10306</v>
      </c>
      <c r="C23" s="503">
        <v>11</v>
      </c>
      <c r="D23" s="503">
        <v>82000</v>
      </c>
      <c r="E23" s="503">
        <v>133590.92102800001</v>
      </c>
      <c r="F23" s="503">
        <v>432005695.78894001</v>
      </c>
    </row>
    <row r="24" spans="1:6" x14ac:dyDescent="0.25">
      <c r="A24" s="503">
        <v>23</v>
      </c>
      <c r="B24" s="503">
        <v>10308</v>
      </c>
      <c r="C24" s="503">
        <v>0</v>
      </c>
      <c r="E24" s="503">
        <v>0</v>
      </c>
      <c r="F24" s="503">
        <v>0</v>
      </c>
    </row>
    <row r="25" spans="1:6" x14ac:dyDescent="0.25">
      <c r="A25" s="503">
        <v>24</v>
      </c>
      <c r="B25" s="503">
        <v>10309</v>
      </c>
      <c r="C25" s="503">
        <v>0</v>
      </c>
      <c r="E25" s="503">
        <v>0</v>
      </c>
      <c r="F25" s="503">
        <v>0</v>
      </c>
    </row>
    <row r="26" spans="1:6" x14ac:dyDescent="0.25">
      <c r="A26" s="503">
        <v>25</v>
      </c>
      <c r="B26" s="503">
        <v>10322</v>
      </c>
      <c r="C26" s="503">
        <v>0</v>
      </c>
      <c r="E26" s="503">
        <v>0</v>
      </c>
      <c r="F26" s="503">
        <v>0</v>
      </c>
    </row>
    <row r="27" spans="1:6" x14ac:dyDescent="0.25">
      <c r="A27" s="503">
        <v>26</v>
      </c>
      <c r="B27" s="503">
        <v>10401</v>
      </c>
      <c r="C27" s="503">
        <v>28</v>
      </c>
      <c r="D27" s="503">
        <v>1390500</v>
      </c>
      <c r="E27" s="503">
        <v>1500092.6558660001</v>
      </c>
      <c r="F27" s="503">
        <v>2071020252.12293</v>
      </c>
    </row>
    <row r="28" spans="1:6" x14ac:dyDescent="0.25">
      <c r="A28" s="503">
        <v>27</v>
      </c>
      <c r="B28" s="503">
        <v>10402</v>
      </c>
      <c r="C28" s="503">
        <v>1</v>
      </c>
      <c r="D28" s="503">
        <v>7600</v>
      </c>
      <c r="E28" s="503">
        <v>3845.8103329999999</v>
      </c>
      <c r="F28" s="503">
        <v>14093940.053998999</v>
      </c>
    </row>
    <row r="29" spans="1:6" x14ac:dyDescent="0.25">
      <c r="A29" s="503">
        <v>28</v>
      </c>
      <c r="B29" s="503">
        <v>10403</v>
      </c>
      <c r="C29" s="503">
        <v>6</v>
      </c>
      <c r="D29" s="503">
        <v>218100</v>
      </c>
      <c r="E29" s="503">
        <v>234867.57341700001</v>
      </c>
      <c r="F29" s="503">
        <v>390197280.24137002</v>
      </c>
    </row>
    <row r="30" spans="1:6" x14ac:dyDescent="0.25">
      <c r="A30" s="503">
        <v>29</v>
      </c>
      <c r="B30" s="503">
        <v>10404</v>
      </c>
      <c r="C30" s="503">
        <v>69</v>
      </c>
      <c r="D30" s="503">
        <v>1276900</v>
      </c>
      <c r="E30" s="503">
        <v>1289569.162641</v>
      </c>
      <c r="F30" s="503">
        <v>2392178596.47329</v>
      </c>
    </row>
    <row r="31" spans="1:6" x14ac:dyDescent="0.25">
      <c r="A31" s="503">
        <v>30</v>
      </c>
      <c r="B31" s="503">
        <v>10405</v>
      </c>
      <c r="C31" s="503">
        <v>54</v>
      </c>
      <c r="D31" s="503">
        <v>492519</v>
      </c>
      <c r="E31" s="503">
        <v>643245.752599</v>
      </c>
      <c r="F31" s="503">
        <v>1133584425.7851901</v>
      </c>
    </row>
    <row r="32" spans="1:6" x14ac:dyDescent="0.25">
      <c r="A32" s="503">
        <v>31</v>
      </c>
      <c r="B32" s="503">
        <v>10406</v>
      </c>
      <c r="C32" s="503">
        <v>5</v>
      </c>
      <c r="D32" s="503">
        <v>22900</v>
      </c>
      <c r="E32" s="503">
        <v>40813.593575999999</v>
      </c>
      <c r="F32" s="503">
        <v>95287670.070930004</v>
      </c>
    </row>
    <row r="33" spans="1:6" x14ac:dyDescent="0.25">
      <c r="A33" s="503">
        <v>32</v>
      </c>
      <c r="B33" s="503">
        <v>10408</v>
      </c>
      <c r="C33" s="503">
        <v>0</v>
      </c>
      <c r="E33" s="503">
        <v>0</v>
      </c>
      <c r="F33" s="503">
        <v>0</v>
      </c>
    </row>
    <row r="34" spans="1:6" x14ac:dyDescent="0.25">
      <c r="A34" s="503">
        <v>33</v>
      </c>
      <c r="B34" s="503">
        <v>10409</v>
      </c>
      <c r="C34" s="503">
        <v>0</v>
      </c>
      <c r="E34" s="503">
        <v>0</v>
      </c>
      <c r="F34" s="503">
        <v>0</v>
      </c>
    </row>
    <row r="35" spans="1:6" x14ac:dyDescent="0.25">
      <c r="A35" s="503">
        <v>34</v>
      </c>
      <c r="B35" s="503">
        <v>10422</v>
      </c>
      <c r="C35" s="503">
        <v>0</v>
      </c>
      <c r="E35" s="503">
        <v>0</v>
      </c>
      <c r="F35" s="503">
        <v>0</v>
      </c>
    </row>
    <row r="36" spans="1:6" x14ac:dyDescent="0.25">
      <c r="A36" s="503">
        <v>35</v>
      </c>
      <c r="B36" s="503">
        <v>10501</v>
      </c>
      <c r="C36" s="503">
        <v>1</v>
      </c>
      <c r="D36" s="503">
        <v>82600</v>
      </c>
      <c r="E36" s="503">
        <v>93028.003213000004</v>
      </c>
      <c r="F36" s="503">
        <v>108743251.01306599</v>
      </c>
    </row>
    <row r="37" spans="1:6" x14ac:dyDescent="0.25">
      <c r="A37" s="503">
        <v>36</v>
      </c>
    </row>
    <row r="38" spans="1:6" x14ac:dyDescent="0.25">
      <c r="A38" s="503">
        <v>37</v>
      </c>
    </row>
    <row r="39" spans="1:6" x14ac:dyDescent="0.25">
      <c r="A39" s="503">
        <v>38</v>
      </c>
      <c r="B39" s="503">
        <v>10504</v>
      </c>
      <c r="C39" s="503">
        <v>3</v>
      </c>
      <c r="D39" s="503">
        <v>57900</v>
      </c>
      <c r="E39" s="503">
        <v>63839.562167999997</v>
      </c>
      <c r="F39" s="503">
        <v>35093140.326999001</v>
      </c>
    </row>
    <row r="40" spans="1:6" x14ac:dyDescent="0.25">
      <c r="A40" s="503">
        <v>39</v>
      </c>
      <c r="B40" s="503">
        <v>10505</v>
      </c>
      <c r="C40" s="503">
        <v>4</v>
      </c>
      <c r="D40" s="503">
        <v>32000</v>
      </c>
      <c r="E40" s="503">
        <v>40557.721453999999</v>
      </c>
      <c r="F40" s="503">
        <v>18872047.596909001</v>
      </c>
    </row>
    <row r="41" spans="1:6" x14ac:dyDescent="0.25">
      <c r="A41" s="503">
        <v>40</v>
      </c>
      <c r="B41" s="503">
        <v>10506</v>
      </c>
      <c r="C41" s="503">
        <v>1</v>
      </c>
      <c r="D41" s="503">
        <v>900</v>
      </c>
      <c r="E41" s="503">
        <v>3144.2508269999998</v>
      </c>
      <c r="F41" s="503">
        <v>5036661.7761070002</v>
      </c>
    </row>
    <row r="42" spans="1:6" x14ac:dyDescent="0.25">
      <c r="A42" s="503">
        <v>41</v>
      </c>
    </row>
    <row r="43" spans="1:6" x14ac:dyDescent="0.25">
      <c r="A43" s="503">
        <v>42</v>
      </c>
    </row>
    <row r="44" spans="1:6" x14ac:dyDescent="0.25">
      <c r="A44" s="503">
        <v>43</v>
      </c>
      <c r="B44" s="503">
        <v>20201</v>
      </c>
      <c r="C44" s="503">
        <v>5</v>
      </c>
      <c r="D44" s="503">
        <v>333100</v>
      </c>
      <c r="E44" s="503">
        <v>296470.761841</v>
      </c>
      <c r="F44" s="503">
        <v>292627523.05051303</v>
      </c>
    </row>
    <row r="45" spans="1:6" x14ac:dyDescent="0.25">
      <c r="A45" s="503">
        <v>44</v>
      </c>
    </row>
    <row r="46" spans="1:6" x14ac:dyDescent="0.25">
      <c r="A46" s="503">
        <v>45</v>
      </c>
    </row>
    <row r="47" spans="1:6" x14ac:dyDescent="0.25">
      <c r="A47" s="503">
        <v>46</v>
      </c>
      <c r="B47" s="503">
        <v>20204</v>
      </c>
      <c r="C47" s="503">
        <v>15</v>
      </c>
      <c r="D47" s="503">
        <v>345700</v>
      </c>
      <c r="E47" s="503">
        <v>300076.59166600002</v>
      </c>
      <c r="F47" s="503">
        <v>613261348.63321805</v>
      </c>
    </row>
    <row r="48" spans="1:6" x14ac:dyDescent="0.25">
      <c r="A48" s="503">
        <v>47</v>
      </c>
    </row>
    <row r="49" spans="1:6" x14ac:dyDescent="0.25">
      <c r="A49" s="503">
        <v>48</v>
      </c>
      <c r="B49" s="503">
        <v>20206</v>
      </c>
      <c r="C49" s="503">
        <v>1</v>
      </c>
      <c r="D49" s="503">
        <v>5800</v>
      </c>
      <c r="E49" s="503">
        <v>5321.9333150000002</v>
      </c>
      <c r="F49" s="503">
        <v>228547.755393</v>
      </c>
    </row>
    <row r="50" spans="1:6" x14ac:dyDescent="0.25">
      <c r="A50" s="503">
        <v>49</v>
      </c>
      <c r="B50" s="503">
        <v>20208</v>
      </c>
      <c r="C50" s="503">
        <v>0</v>
      </c>
      <c r="E50" s="503">
        <v>0</v>
      </c>
      <c r="F50" s="503">
        <v>0</v>
      </c>
    </row>
    <row r="51" spans="1:6" x14ac:dyDescent="0.25">
      <c r="A51" s="503">
        <v>50</v>
      </c>
    </row>
    <row r="52" spans="1:6" x14ac:dyDescent="0.25">
      <c r="A52" s="503">
        <v>51</v>
      </c>
      <c r="B52" s="503">
        <v>20301</v>
      </c>
      <c r="C52" s="503">
        <v>10</v>
      </c>
      <c r="D52" s="503">
        <v>476800</v>
      </c>
      <c r="E52" s="503">
        <v>447490.90156199998</v>
      </c>
      <c r="F52" s="503">
        <v>333059557.27860099</v>
      </c>
    </row>
    <row r="53" spans="1:6" x14ac:dyDescent="0.25">
      <c r="A53" s="503">
        <v>52</v>
      </c>
      <c r="B53" s="503">
        <v>20302</v>
      </c>
      <c r="C53" s="503">
        <v>3</v>
      </c>
      <c r="D53" s="503">
        <v>67100</v>
      </c>
      <c r="E53" s="503">
        <v>85567.164682999995</v>
      </c>
      <c r="F53" s="503">
        <v>142417430.74202701</v>
      </c>
    </row>
    <row r="54" spans="1:6" x14ac:dyDescent="0.25">
      <c r="A54" s="503">
        <v>53</v>
      </c>
      <c r="B54" s="503">
        <v>20303</v>
      </c>
      <c r="C54" s="503">
        <v>4</v>
      </c>
      <c r="D54" s="503">
        <v>202500</v>
      </c>
      <c r="E54" s="503">
        <v>128942.968238</v>
      </c>
      <c r="F54" s="503">
        <v>1924502180.4519</v>
      </c>
    </row>
    <row r="55" spans="1:6" x14ac:dyDescent="0.25">
      <c r="A55" s="503">
        <v>54</v>
      </c>
      <c r="B55" s="503">
        <v>20304</v>
      </c>
      <c r="C55" s="503">
        <v>201</v>
      </c>
      <c r="D55" s="503">
        <v>3305300</v>
      </c>
      <c r="E55" s="503">
        <v>2749791.609344</v>
      </c>
      <c r="F55" s="503">
        <v>6845227768.3389997</v>
      </c>
    </row>
    <row r="56" spans="1:6" x14ac:dyDescent="0.25">
      <c r="A56" s="503">
        <v>55</v>
      </c>
      <c r="B56" s="503">
        <v>20305</v>
      </c>
      <c r="C56" s="503">
        <v>122</v>
      </c>
      <c r="D56" s="503">
        <v>1256900</v>
      </c>
      <c r="E56" s="503">
        <v>1113216.3657760001</v>
      </c>
      <c r="F56" s="503">
        <v>1964524118.46872</v>
      </c>
    </row>
    <row r="57" spans="1:6" x14ac:dyDescent="0.25">
      <c r="A57" s="503">
        <v>56</v>
      </c>
      <c r="B57" s="503">
        <v>20306</v>
      </c>
      <c r="C57" s="503">
        <v>86</v>
      </c>
      <c r="D57" s="503">
        <v>410500</v>
      </c>
      <c r="E57" s="503">
        <v>388788.61086100002</v>
      </c>
      <c r="F57" s="503">
        <v>711480164.03492904</v>
      </c>
    </row>
    <row r="58" spans="1:6" x14ac:dyDescent="0.25">
      <c r="A58" s="503">
        <v>57</v>
      </c>
      <c r="B58" s="503">
        <v>20308</v>
      </c>
      <c r="C58" s="503">
        <v>1</v>
      </c>
      <c r="D58" s="503">
        <v>2500</v>
      </c>
      <c r="E58" s="503">
        <v>482.49901899999998</v>
      </c>
      <c r="F58" s="503">
        <v>4070310.2078539999</v>
      </c>
    </row>
    <row r="59" spans="1:6" x14ac:dyDescent="0.25">
      <c r="A59" s="503">
        <v>58</v>
      </c>
    </row>
    <row r="60" spans="1:6" x14ac:dyDescent="0.25">
      <c r="A60" s="503">
        <v>59</v>
      </c>
    </row>
    <row r="61" spans="1:6" x14ac:dyDescent="0.25">
      <c r="A61" s="503">
        <v>60</v>
      </c>
      <c r="B61" s="503">
        <v>20401</v>
      </c>
      <c r="C61" s="503">
        <v>72</v>
      </c>
      <c r="D61" s="503">
        <v>2984503</v>
      </c>
      <c r="E61" s="503">
        <v>2884053.8984790002</v>
      </c>
      <c r="F61" s="503">
        <v>5625950309.7258596</v>
      </c>
    </row>
    <row r="62" spans="1:6" x14ac:dyDescent="0.25">
      <c r="A62" s="503">
        <v>61</v>
      </c>
      <c r="B62" s="503">
        <v>20402</v>
      </c>
      <c r="C62" s="503">
        <v>2</v>
      </c>
      <c r="D62" s="503">
        <v>49200</v>
      </c>
      <c r="E62" s="503">
        <v>47790.760396999998</v>
      </c>
      <c r="F62" s="503">
        <v>2100975.7634330001</v>
      </c>
    </row>
    <row r="63" spans="1:6" x14ac:dyDescent="0.25">
      <c r="A63" s="503">
        <v>62</v>
      </c>
      <c r="B63" s="503">
        <v>20403</v>
      </c>
      <c r="C63" s="503">
        <v>12</v>
      </c>
      <c r="D63" s="503">
        <v>490900</v>
      </c>
      <c r="E63" s="503">
        <v>344860.28668100003</v>
      </c>
      <c r="F63" s="503">
        <v>3385612810.20157</v>
      </c>
    </row>
    <row r="64" spans="1:6" x14ac:dyDescent="0.25">
      <c r="A64" s="503">
        <v>63</v>
      </c>
      <c r="B64" s="503">
        <v>20404</v>
      </c>
      <c r="C64" s="503">
        <v>529</v>
      </c>
      <c r="D64" s="503">
        <v>7532700</v>
      </c>
      <c r="E64" s="503">
        <v>6829248.7339199996</v>
      </c>
      <c r="F64" s="503">
        <v>12388273079.541599</v>
      </c>
    </row>
    <row r="65" spans="1:6" x14ac:dyDescent="0.25">
      <c r="A65" s="503">
        <v>64</v>
      </c>
      <c r="B65" s="503">
        <v>20405</v>
      </c>
      <c r="C65" s="503">
        <v>326</v>
      </c>
      <c r="D65" s="503">
        <v>2288200</v>
      </c>
      <c r="E65" s="503">
        <v>2302415.4503370002</v>
      </c>
      <c r="F65" s="503">
        <v>3205652831.6795101</v>
      </c>
    </row>
    <row r="66" spans="1:6" x14ac:dyDescent="0.25">
      <c r="A66" s="503">
        <v>65</v>
      </c>
      <c r="B66" s="503">
        <v>20406</v>
      </c>
      <c r="C66" s="503">
        <v>145</v>
      </c>
      <c r="D66" s="503">
        <v>676300</v>
      </c>
      <c r="E66" s="503">
        <v>690931.13845900004</v>
      </c>
      <c r="F66" s="503">
        <v>1063987424.20768</v>
      </c>
    </row>
    <row r="67" spans="1:6" x14ac:dyDescent="0.25">
      <c r="A67" s="503">
        <v>66</v>
      </c>
      <c r="B67" s="503">
        <v>20408</v>
      </c>
      <c r="C67" s="503">
        <v>1</v>
      </c>
      <c r="D67" s="503">
        <v>32400</v>
      </c>
      <c r="E67" s="503">
        <v>17783.799271</v>
      </c>
      <c r="F67" s="503">
        <v>213633323.75075501</v>
      </c>
    </row>
    <row r="68" spans="1:6" x14ac:dyDescent="0.25">
      <c r="A68" s="503">
        <v>67</v>
      </c>
      <c r="B68" s="503">
        <v>20409</v>
      </c>
      <c r="C68" s="503">
        <v>0</v>
      </c>
      <c r="E68" s="503">
        <v>0</v>
      </c>
      <c r="F68" s="503">
        <v>0</v>
      </c>
    </row>
    <row r="69" spans="1:6" x14ac:dyDescent="0.25">
      <c r="A69" s="503">
        <v>68</v>
      </c>
    </row>
    <row r="70" spans="1:6" x14ac:dyDescent="0.25">
      <c r="A70" s="503">
        <v>69</v>
      </c>
      <c r="B70" s="503">
        <v>20501</v>
      </c>
      <c r="C70" s="503">
        <v>39</v>
      </c>
      <c r="D70" s="503">
        <v>1188200</v>
      </c>
      <c r="E70" s="503">
        <v>1081061.663194</v>
      </c>
      <c r="F70" s="503">
        <v>738263548.86452496</v>
      </c>
    </row>
    <row r="71" spans="1:6" x14ac:dyDescent="0.25">
      <c r="A71" s="503">
        <v>70</v>
      </c>
      <c r="B71" s="503">
        <v>20502</v>
      </c>
      <c r="C71" s="503">
        <v>6</v>
      </c>
      <c r="D71" s="503">
        <v>127000</v>
      </c>
      <c r="E71" s="503">
        <v>105705.600571</v>
      </c>
      <c r="F71" s="503">
        <v>82341219.375397995</v>
      </c>
    </row>
    <row r="72" spans="1:6" x14ac:dyDescent="0.25">
      <c r="A72" s="503">
        <v>71</v>
      </c>
      <c r="B72" s="503">
        <v>20503</v>
      </c>
      <c r="C72" s="503">
        <v>15</v>
      </c>
      <c r="D72" s="503">
        <v>400100</v>
      </c>
      <c r="E72" s="503">
        <v>362510.58940499998</v>
      </c>
      <c r="F72" s="503">
        <v>838805235.24486101</v>
      </c>
    </row>
    <row r="73" spans="1:6" x14ac:dyDescent="0.25">
      <c r="A73" s="503">
        <v>72</v>
      </c>
      <c r="B73" s="503">
        <v>20504</v>
      </c>
      <c r="C73" s="503">
        <v>406</v>
      </c>
      <c r="D73" s="503">
        <v>3477200</v>
      </c>
      <c r="E73" s="503">
        <v>3449778.9380270001</v>
      </c>
      <c r="F73" s="503">
        <v>5323783925.1664305</v>
      </c>
    </row>
    <row r="74" spans="1:6" x14ac:dyDescent="0.25">
      <c r="A74" s="503">
        <v>73</v>
      </c>
      <c r="B74" s="503">
        <v>20505</v>
      </c>
      <c r="C74" s="503">
        <v>317</v>
      </c>
      <c r="D74" s="503">
        <v>872400</v>
      </c>
      <c r="E74" s="503">
        <v>1070907.790478</v>
      </c>
      <c r="F74" s="503">
        <v>1271057590.7258601</v>
      </c>
    </row>
    <row r="75" spans="1:6" x14ac:dyDescent="0.25">
      <c r="A75" s="503">
        <v>74</v>
      </c>
      <c r="B75" s="503">
        <v>20506</v>
      </c>
      <c r="C75" s="503">
        <v>275</v>
      </c>
      <c r="D75" s="503">
        <v>595400</v>
      </c>
      <c r="E75" s="503">
        <v>857553.34141300002</v>
      </c>
      <c r="F75" s="503">
        <v>1154955613.65116</v>
      </c>
    </row>
    <row r="76" spans="1:6" x14ac:dyDescent="0.25">
      <c r="A76" s="503">
        <v>75</v>
      </c>
      <c r="B76" s="503">
        <v>20508</v>
      </c>
      <c r="C76" s="503">
        <v>0</v>
      </c>
      <c r="E76" s="503">
        <v>0</v>
      </c>
      <c r="F76" s="503">
        <v>0</v>
      </c>
    </row>
    <row r="77" spans="1:6" x14ac:dyDescent="0.25">
      <c r="A77" s="503">
        <v>76</v>
      </c>
      <c r="B77" s="503">
        <v>20509</v>
      </c>
      <c r="C77" s="503">
        <v>0</v>
      </c>
      <c r="E77" s="503">
        <v>0</v>
      </c>
      <c r="F77" s="50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811EE-4FF5-42A1-B163-B1121E447264}">
  <dimension ref="A1:E48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506</v>
      </c>
      <c r="B1" s="503" t="s">
        <v>503</v>
      </c>
      <c r="C1" s="503" t="s">
        <v>502</v>
      </c>
      <c r="D1" s="503" t="s">
        <v>501</v>
      </c>
      <c r="E1" s="503" t="s">
        <v>500</v>
      </c>
    </row>
    <row r="2" spans="1:5" x14ac:dyDescent="0.25">
      <c r="A2" s="503">
        <v>101</v>
      </c>
      <c r="B2" s="503">
        <v>21</v>
      </c>
      <c r="C2" s="503">
        <v>1188400</v>
      </c>
      <c r="D2" s="503">
        <v>1300605.2022450001</v>
      </c>
      <c r="E2" s="503">
        <v>2161263533.6644001</v>
      </c>
    </row>
    <row r="3" spans="1:5" x14ac:dyDescent="0.25">
      <c r="A3" s="503">
        <v>102</v>
      </c>
      <c r="B3" s="503">
        <v>1</v>
      </c>
      <c r="C3" s="503">
        <v>19700</v>
      </c>
      <c r="D3" s="503">
        <v>26821.865075000002</v>
      </c>
      <c r="E3" s="503">
        <v>50720962.145622998</v>
      </c>
    </row>
    <row r="5" spans="1:5" x14ac:dyDescent="0.25">
      <c r="A5" s="503">
        <v>104</v>
      </c>
      <c r="B5" s="503">
        <v>111</v>
      </c>
      <c r="C5" s="503">
        <v>1833780</v>
      </c>
      <c r="D5" s="503">
        <v>1733809.4629899999</v>
      </c>
      <c r="E5" s="503">
        <v>4445668567.8573799</v>
      </c>
    </row>
    <row r="6" spans="1:5" x14ac:dyDescent="0.25">
      <c r="A6" s="503">
        <v>105</v>
      </c>
      <c r="B6" s="503">
        <v>16</v>
      </c>
      <c r="C6" s="503">
        <v>186026</v>
      </c>
      <c r="D6" s="503">
        <v>136495.329692</v>
      </c>
      <c r="E6" s="503">
        <v>284098174.92048299</v>
      </c>
    </row>
    <row r="7" spans="1:5" x14ac:dyDescent="0.25">
      <c r="A7" s="503">
        <v>106</v>
      </c>
      <c r="B7" s="503">
        <v>2</v>
      </c>
      <c r="C7" s="503">
        <v>8600</v>
      </c>
      <c r="D7" s="503">
        <v>14159.614129</v>
      </c>
      <c r="E7" s="503">
        <v>15556989.438352</v>
      </c>
    </row>
    <row r="8" spans="1:5" x14ac:dyDescent="0.25">
      <c r="A8" s="503">
        <v>107</v>
      </c>
      <c r="B8" s="503">
        <v>1</v>
      </c>
      <c r="C8" s="503">
        <v>1700</v>
      </c>
      <c r="D8" s="503">
        <v>1652.638933</v>
      </c>
      <c r="E8" s="503">
        <v>2243.0706580000001</v>
      </c>
    </row>
    <row r="9" spans="1:5" x14ac:dyDescent="0.25">
      <c r="A9" s="503">
        <v>108</v>
      </c>
      <c r="B9" s="503">
        <v>0</v>
      </c>
      <c r="D9" s="503">
        <v>0</v>
      </c>
      <c r="E9" s="503">
        <v>0</v>
      </c>
    </row>
    <row r="10" spans="1:5" x14ac:dyDescent="0.25">
      <c r="A10" s="503">
        <v>109</v>
      </c>
      <c r="B10" s="503">
        <v>0</v>
      </c>
      <c r="D10" s="503">
        <v>0</v>
      </c>
      <c r="E10" s="503">
        <v>0</v>
      </c>
    </row>
    <row r="11" spans="1:5" x14ac:dyDescent="0.25">
      <c r="A11" s="503">
        <v>201</v>
      </c>
      <c r="B11" s="503">
        <v>39</v>
      </c>
      <c r="C11" s="503">
        <v>2964000</v>
      </c>
      <c r="D11" s="503">
        <v>2987970.3469639998</v>
      </c>
      <c r="E11" s="503">
        <v>2391006617.3281698</v>
      </c>
    </row>
    <row r="12" spans="1:5" x14ac:dyDescent="0.25">
      <c r="A12" s="503">
        <v>202</v>
      </c>
      <c r="B12" s="503">
        <v>8</v>
      </c>
      <c r="C12" s="503">
        <v>162600</v>
      </c>
      <c r="D12" s="503">
        <v>195503.02923099999</v>
      </c>
      <c r="E12" s="503">
        <v>552688415.95770001</v>
      </c>
    </row>
    <row r="13" spans="1:5" x14ac:dyDescent="0.25">
      <c r="A13" s="503">
        <v>203</v>
      </c>
      <c r="B13" s="503">
        <v>10</v>
      </c>
      <c r="C13" s="503">
        <v>395100</v>
      </c>
      <c r="D13" s="503">
        <v>446868.93915200001</v>
      </c>
      <c r="E13" s="503">
        <v>531434682.15954202</v>
      </c>
    </row>
    <row r="14" spans="1:5" x14ac:dyDescent="0.25">
      <c r="A14" s="503">
        <v>204</v>
      </c>
      <c r="B14" s="503">
        <v>234</v>
      </c>
      <c r="C14" s="503">
        <v>6247100</v>
      </c>
      <c r="D14" s="503">
        <v>6539423.3151810002</v>
      </c>
      <c r="E14" s="503">
        <v>10212962891.8381</v>
      </c>
    </row>
    <row r="15" spans="1:5" x14ac:dyDescent="0.25">
      <c r="A15" s="503">
        <v>205</v>
      </c>
      <c r="B15" s="503">
        <v>54</v>
      </c>
      <c r="C15" s="503">
        <v>631600</v>
      </c>
      <c r="D15" s="503">
        <v>698896.17591500003</v>
      </c>
      <c r="E15" s="503">
        <v>1782141468.0733299</v>
      </c>
    </row>
    <row r="16" spans="1:5" x14ac:dyDescent="0.25">
      <c r="A16" s="503">
        <v>206</v>
      </c>
      <c r="B16" s="503">
        <v>9</v>
      </c>
      <c r="C16" s="503">
        <v>90200</v>
      </c>
      <c r="D16" s="503">
        <v>91544.252735999995</v>
      </c>
      <c r="E16" s="503">
        <v>149559530.86491099</v>
      </c>
    </row>
    <row r="17" spans="1:5" x14ac:dyDescent="0.25">
      <c r="A17" s="503">
        <v>207</v>
      </c>
      <c r="B17" s="503">
        <v>1</v>
      </c>
      <c r="C17" s="503">
        <v>22100</v>
      </c>
      <c r="D17" s="503">
        <v>3840.9249159999999</v>
      </c>
      <c r="E17" s="503">
        <v>333393822.930848</v>
      </c>
    </row>
    <row r="18" spans="1:5" x14ac:dyDescent="0.25">
      <c r="A18" s="503">
        <v>208</v>
      </c>
      <c r="B18" s="503">
        <v>0</v>
      </c>
      <c r="D18" s="503">
        <v>0</v>
      </c>
      <c r="E18" s="503">
        <v>0</v>
      </c>
    </row>
    <row r="19" spans="1:5" x14ac:dyDescent="0.25">
      <c r="A19" s="503">
        <v>209</v>
      </c>
      <c r="B19" s="503">
        <v>0</v>
      </c>
      <c r="D19" s="503">
        <v>0</v>
      </c>
      <c r="E19" s="503">
        <v>0</v>
      </c>
    </row>
    <row r="20" spans="1:5" x14ac:dyDescent="0.25">
      <c r="A20" s="503">
        <v>301</v>
      </c>
      <c r="B20" s="503">
        <v>67</v>
      </c>
      <c r="C20" s="503">
        <v>4054200</v>
      </c>
      <c r="D20" s="503">
        <v>4294920.6372039998</v>
      </c>
      <c r="E20" s="503">
        <v>4110379267.2164302</v>
      </c>
    </row>
    <row r="21" spans="1:5" x14ac:dyDescent="0.25">
      <c r="A21" s="503">
        <v>302</v>
      </c>
      <c r="B21" s="503">
        <v>6</v>
      </c>
      <c r="C21" s="503">
        <v>125700</v>
      </c>
      <c r="D21" s="503">
        <v>145954.82780599999</v>
      </c>
      <c r="E21" s="503">
        <v>146375010.66722301</v>
      </c>
    </row>
    <row r="22" spans="1:5" x14ac:dyDescent="0.25">
      <c r="A22" s="503">
        <v>303</v>
      </c>
      <c r="B22" s="503">
        <v>15</v>
      </c>
      <c r="C22" s="503">
        <v>604200</v>
      </c>
      <c r="D22" s="503">
        <v>632296.92797700001</v>
      </c>
      <c r="E22" s="503">
        <v>3018917869.2156501</v>
      </c>
    </row>
    <row r="23" spans="1:5" x14ac:dyDescent="0.25">
      <c r="A23" s="503">
        <v>304</v>
      </c>
      <c r="B23" s="503">
        <v>529</v>
      </c>
      <c r="C23" s="503">
        <v>11515600</v>
      </c>
      <c r="D23" s="503">
        <v>10851416.277935</v>
      </c>
      <c r="E23" s="503">
        <v>20208195707.8176</v>
      </c>
    </row>
    <row r="24" spans="1:5" x14ac:dyDescent="0.25">
      <c r="A24" s="503">
        <v>305</v>
      </c>
      <c r="B24" s="503">
        <v>254</v>
      </c>
      <c r="C24" s="503">
        <v>2707025</v>
      </c>
      <c r="D24" s="503">
        <v>2776121.9335159999</v>
      </c>
      <c r="E24" s="503">
        <v>4654738772.5175896</v>
      </c>
    </row>
    <row r="25" spans="1:5" x14ac:dyDescent="0.25">
      <c r="A25" s="503">
        <v>306</v>
      </c>
      <c r="B25" s="503">
        <v>97</v>
      </c>
      <c r="C25" s="503">
        <v>492500</v>
      </c>
      <c r="D25" s="503">
        <v>522379.53188800003</v>
      </c>
      <c r="E25" s="503">
        <v>1143485859.8238599</v>
      </c>
    </row>
    <row r="26" spans="1:5" x14ac:dyDescent="0.25">
      <c r="A26" s="503">
        <v>307</v>
      </c>
      <c r="B26" s="503">
        <v>4</v>
      </c>
      <c r="C26" s="503">
        <v>14100</v>
      </c>
      <c r="D26" s="503">
        <v>10374.960669</v>
      </c>
      <c r="E26" s="503">
        <v>48377539.015225999</v>
      </c>
    </row>
    <row r="27" spans="1:5" x14ac:dyDescent="0.25">
      <c r="A27" s="503">
        <v>308</v>
      </c>
      <c r="B27" s="503">
        <v>1</v>
      </c>
      <c r="C27" s="503">
        <v>2500</v>
      </c>
      <c r="D27" s="503">
        <v>482.49901899999998</v>
      </c>
      <c r="E27" s="503">
        <v>4070310.2078539999</v>
      </c>
    </row>
    <row r="28" spans="1:5" x14ac:dyDescent="0.25">
      <c r="A28" s="503">
        <v>309</v>
      </c>
      <c r="B28" s="503">
        <v>0</v>
      </c>
      <c r="D28" s="503">
        <v>0</v>
      </c>
      <c r="E28" s="503">
        <v>0</v>
      </c>
    </row>
    <row r="29" spans="1:5" x14ac:dyDescent="0.25">
      <c r="A29" s="503">
        <v>322</v>
      </c>
      <c r="B29" s="503">
        <v>0</v>
      </c>
      <c r="D29" s="503">
        <v>0</v>
      </c>
      <c r="E29" s="503">
        <v>0</v>
      </c>
    </row>
    <row r="30" spans="1:5" x14ac:dyDescent="0.25">
      <c r="A30" s="503">
        <v>401</v>
      </c>
      <c r="B30" s="503">
        <v>100</v>
      </c>
      <c r="C30" s="503">
        <v>4375003</v>
      </c>
      <c r="D30" s="503">
        <v>4384146.5543449996</v>
      </c>
      <c r="E30" s="503">
        <v>7696970561.8487997</v>
      </c>
    </row>
    <row r="31" spans="1:5" x14ac:dyDescent="0.25">
      <c r="A31" s="503">
        <v>402</v>
      </c>
      <c r="B31" s="503">
        <v>3</v>
      </c>
      <c r="C31" s="503">
        <v>56800</v>
      </c>
      <c r="D31" s="503">
        <v>51636.570729999999</v>
      </c>
      <c r="E31" s="503">
        <v>16194915.817430999</v>
      </c>
    </row>
    <row r="32" spans="1:5" x14ac:dyDescent="0.25">
      <c r="A32" s="503">
        <v>403</v>
      </c>
      <c r="B32" s="503">
        <v>18</v>
      </c>
      <c r="C32" s="503">
        <v>709000</v>
      </c>
      <c r="D32" s="503">
        <v>579727.86009700003</v>
      </c>
      <c r="E32" s="503">
        <v>3775810090.4429402</v>
      </c>
    </row>
    <row r="33" spans="1:5" x14ac:dyDescent="0.25">
      <c r="A33" s="503">
        <v>404</v>
      </c>
      <c r="B33" s="503">
        <v>598</v>
      </c>
      <c r="C33" s="503">
        <v>8809600</v>
      </c>
      <c r="D33" s="503">
        <v>8118817.8965619998</v>
      </c>
      <c r="E33" s="503">
        <v>14780451676.0149</v>
      </c>
    </row>
    <row r="34" spans="1:5" x14ac:dyDescent="0.25">
      <c r="A34" s="503">
        <v>405</v>
      </c>
      <c r="B34" s="503">
        <v>380</v>
      </c>
      <c r="C34" s="503">
        <v>2780719</v>
      </c>
      <c r="D34" s="503">
        <v>2945661.2029360002</v>
      </c>
      <c r="E34" s="503">
        <v>4339237257.4647102</v>
      </c>
    </row>
    <row r="35" spans="1:5" x14ac:dyDescent="0.25">
      <c r="A35" s="503">
        <v>406</v>
      </c>
      <c r="B35" s="503">
        <v>150</v>
      </c>
      <c r="C35" s="503">
        <v>699200</v>
      </c>
      <c r="D35" s="503">
        <v>731744.73203499999</v>
      </c>
      <c r="E35" s="503">
        <v>1159275094.27861</v>
      </c>
    </row>
    <row r="36" spans="1:5" x14ac:dyDescent="0.25">
      <c r="A36" s="503">
        <v>407</v>
      </c>
      <c r="B36" s="503">
        <v>38</v>
      </c>
      <c r="C36" s="503">
        <v>116300</v>
      </c>
      <c r="D36" s="503">
        <v>64691.055492</v>
      </c>
      <c r="E36" s="503">
        <v>202803045.957697</v>
      </c>
    </row>
    <row r="37" spans="1:5" x14ac:dyDescent="0.25">
      <c r="A37" s="503">
        <v>408</v>
      </c>
      <c r="B37" s="503">
        <v>1</v>
      </c>
      <c r="C37" s="503">
        <v>32400</v>
      </c>
      <c r="D37" s="503">
        <v>17783.799271</v>
      </c>
      <c r="E37" s="503">
        <v>213633323.75075501</v>
      </c>
    </row>
    <row r="38" spans="1:5" x14ac:dyDescent="0.25">
      <c r="A38" s="503">
        <v>409</v>
      </c>
      <c r="B38" s="503">
        <v>0</v>
      </c>
      <c r="D38" s="503">
        <v>0</v>
      </c>
      <c r="E38" s="503">
        <v>0</v>
      </c>
    </row>
    <row r="39" spans="1:5" x14ac:dyDescent="0.25">
      <c r="A39" s="503">
        <v>422</v>
      </c>
      <c r="B39" s="503">
        <v>0</v>
      </c>
      <c r="D39" s="503">
        <v>0</v>
      </c>
      <c r="E39" s="503">
        <v>0</v>
      </c>
    </row>
    <row r="40" spans="1:5" x14ac:dyDescent="0.25">
      <c r="A40" s="503">
        <v>501</v>
      </c>
      <c r="B40" s="503">
        <v>40</v>
      </c>
      <c r="C40" s="503">
        <v>1270800</v>
      </c>
      <c r="D40" s="503">
        <v>1174089.666407</v>
      </c>
      <c r="E40" s="503">
        <v>847006799.87759101</v>
      </c>
    </row>
    <row r="41" spans="1:5" x14ac:dyDescent="0.25">
      <c r="A41" s="503">
        <v>502</v>
      </c>
      <c r="B41" s="503">
        <v>6</v>
      </c>
      <c r="C41" s="503">
        <v>127000</v>
      </c>
      <c r="D41" s="503">
        <v>105705.600571</v>
      </c>
      <c r="E41" s="503">
        <v>82341219.375397995</v>
      </c>
    </row>
    <row r="42" spans="1:5" x14ac:dyDescent="0.25">
      <c r="A42" s="503">
        <v>503</v>
      </c>
      <c r="B42" s="503">
        <v>15</v>
      </c>
      <c r="C42" s="503">
        <v>400100</v>
      </c>
      <c r="D42" s="503">
        <v>362510.58940499998</v>
      </c>
      <c r="E42" s="503">
        <v>838805235.24486101</v>
      </c>
    </row>
    <row r="43" spans="1:5" x14ac:dyDescent="0.25">
      <c r="A43" s="503">
        <v>504</v>
      </c>
      <c r="B43" s="503">
        <v>409</v>
      </c>
      <c r="C43" s="503">
        <v>3535100</v>
      </c>
      <c r="D43" s="503">
        <v>3513618.5001949999</v>
      </c>
      <c r="E43" s="503">
        <v>5358877065.4934301</v>
      </c>
    </row>
    <row r="44" spans="1:5" x14ac:dyDescent="0.25">
      <c r="A44" s="503">
        <v>505</v>
      </c>
      <c r="B44" s="503">
        <v>321</v>
      </c>
      <c r="C44" s="503">
        <v>904400</v>
      </c>
      <c r="D44" s="503">
        <v>1111465.511931</v>
      </c>
      <c r="E44" s="503">
        <v>1289929638.3227601</v>
      </c>
    </row>
    <row r="45" spans="1:5" x14ac:dyDescent="0.25">
      <c r="A45" s="503">
        <v>506</v>
      </c>
      <c r="B45" s="503">
        <v>276</v>
      </c>
      <c r="C45" s="503">
        <v>596300</v>
      </c>
      <c r="D45" s="503">
        <v>860697.59224000003</v>
      </c>
      <c r="E45" s="503">
        <v>1159992275.4272699</v>
      </c>
    </row>
    <row r="46" spans="1:5" x14ac:dyDescent="0.25">
      <c r="A46" s="503">
        <v>507</v>
      </c>
      <c r="B46" s="503">
        <v>78</v>
      </c>
      <c r="C46" s="503">
        <v>82300</v>
      </c>
      <c r="D46" s="503">
        <v>77599.188083000001</v>
      </c>
      <c r="E46" s="503">
        <v>125534123.98521</v>
      </c>
    </row>
    <row r="47" spans="1:5" x14ac:dyDescent="0.25">
      <c r="A47" s="503">
        <v>508</v>
      </c>
      <c r="B47" s="503">
        <v>0</v>
      </c>
      <c r="D47" s="503">
        <v>0</v>
      </c>
      <c r="E47" s="503">
        <v>0</v>
      </c>
    </row>
    <row r="48" spans="1:5" x14ac:dyDescent="0.25">
      <c r="A48" s="503">
        <v>509</v>
      </c>
      <c r="B48" s="503">
        <v>0</v>
      </c>
      <c r="D48" s="503">
        <v>0</v>
      </c>
      <c r="E48" s="50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C31DF-EE6A-4E15-BC68-91A7D7E15B98}">
  <dimension ref="A1:AC278"/>
  <sheetViews>
    <sheetView workbookViewId="0"/>
  </sheetViews>
  <sheetFormatPr defaultRowHeight="15" x14ac:dyDescent="0.25"/>
  <cols>
    <col min="1" max="16384" width="9.140625" style="503"/>
  </cols>
  <sheetData>
    <row r="1" spans="1:29" x14ac:dyDescent="0.25">
      <c r="A1" s="503">
        <v>37025210</v>
      </c>
      <c r="B1" s="503">
        <v>37025</v>
      </c>
      <c r="C1" s="503">
        <v>2</v>
      </c>
      <c r="D1" s="503">
        <v>10</v>
      </c>
      <c r="E1" s="503" t="s">
        <v>15</v>
      </c>
      <c r="F1" s="503" t="s">
        <v>509</v>
      </c>
      <c r="G1" s="503" t="s">
        <v>115</v>
      </c>
      <c r="H1" s="503">
        <v>23.086808999999999</v>
      </c>
      <c r="I1" s="503">
        <v>95.408940999999999</v>
      </c>
      <c r="J1" s="503">
        <v>365107.43906</v>
      </c>
      <c r="K1" s="503">
        <v>5923.80069</v>
      </c>
      <c r="L1" s="503">
        <v>365427.901572</v>
      </c>
      <c r="M1" s="503">
        <v>5495.8397260000002</v>
      </c>
      <c r="N1" s="503">
        <v>381958.60118200001</v>
      </c>
      <c r="O1" s="503">
        <v>6570.9590829999997</v>
      </c>
      <c r="P1" s="503">
        <v>242747.19516199999</v>
      </c>
      <c r="Q1" s="503">
        <v>3647.971626</v>
      </c>
      <c r="R1" s="503">
        <v>735000</v>
      </c>
      <c r="S1" s="503">
        <v>768570.31430800003</v>
      </c>
      <c r="T1" s="503">
        <v>14</v>
      </c>
      <c r="U1" s="503">
        <v>575829726.939834</v>
      </c>
      <c r="W1" s="503">
        <v>0</v>
      </c>
      <c r="X1" s="503">
        <v>0</v>
      </c>
      <c r="Y1" s="503">
        <v>0</v>
      </c>
      <c r="AA1" s="503">
        <v>0</v>
      </c>
      <c r="AB1" s="503">
        <v>0</v>
      </c>
      <c r="AC1" s="503">
        <v>0</v>
      </c>
    </row>
    <row r="2" spans="1:29" x14ac:dyDescent="0.25">
      <c r="B2" s="503">
        <v>37025</v>
      </c>
      <c r="C2" s="503">
        <v>2</v>
      </c>
      <c r="D2" s="503">
        <v>20</v>
      </c>
      <c r="E2" s="503" t="s">
        <v>15</v>
      </c>
      <c r="F2" s="503" t="s">
        <v>509</v>
      </c>
      <c r="G2" s="503" t="s">
        <v>387</v>
      </c>
    </row>
    <row r="3" spans="1:29" x14ac:dyDescent="0.25">
      <c r="A3" s="503">
        <v>37025230</v>
      </c>
      <c r="B3" s="503">
        <v>37025</v>
      </c>
      <c r="C3" s="503">
        <v>2</v>
      </c>
      <c r="D3" s="503">
        <v>30</v>
      </c>
      <c r="E3" s="503" t="s">
        <v>15</v>
      </c>
      <c r="F3" s="503" t="s">
        <v>509</v>
      </c>
      <c r="G3" s="503" t="s">
        <v>388</v>
      </c>
      <c r="H3" s="503">
        <v>141.306702</v>
      </c>
      <c r="I3" s="503">
        <v>349.511683</v>
      </c>
      <c r="J3" s="503">
        <v>394330.34928299999</v>
      </c>
      <c r="K3" s="503">
        <v>11201.43973</v>
      </c>
      <c r="L3" s="503">
        <v>574191.62549600005</v>
      </c>
      <c r="M3" s="503">
        <v>15025.230745999999</v>
      </c>
      <c r="N3" s="503">
        <v>443557.26527899998</v>
      </c>
      <c r="O3" s="503">
        <v>13812.221382</v>
      </c>
      <c r="P3" s="503">
        <v>320034.11275500001</v>
      </c>
      <c r="Q3" s="503">
        <v>7186.9562509999996</v>
      </c>
      <c r="R3" s="503">
        <v>1590000</v>
      </c>
      <c r="S3" s="503">
        <v>1369247.6679140001</v>
      </c>
      <c r="T3" s="503">
        <v>105</v>
      </c>
      <c r="U3" s="503">
        <v>2117257039.1707499</v>
      </c>
      <c r="V3" s="503">
        <v>3230</v>
      </c>
      <c r="W3" s="503">
        <v>66143.834117999999</v>
      </c>
      <c r="X3" s="503">
        <v>8</v>
      </c>
      <c r="Y3" s="503">
        <v>680454.42486799997</v>
      </c>
      <c r="Z3" s="503">
        <v>1520</v>
      </c>
      <c r="AA3" s="503">
        <v>66143.834117999999</v>
      </c>
      <c r="AB3" s="503">
        <v>8</v>
      </c>
      <c r="AC3" s="503">
        <v>241720.08276799999</v>
      </c>
    </row>
    <row r="4" spans="1:29" x14ac:dyDescent="0.25">
      <c r="A4" s="503">
        <v>37025240</v>
      </c>
      <c r="B4" s="503">
        <v>37025</v>
      </c>
      <c r="C4" s="503">
        <v>2</v>
      </c>
      <c r="D4" s="503">
        <v>40</v>
      </c>
      <c r="E4" s="503" t="s">
        <v>15</v>
      </c>
      <c r="F4" s="503" t="s">
        <v>509</v>
      </c>
      <c r="G4" s="503" t="s">
        <v>201</v>
      </c>
      <c r="H4" s="503">
        <v>72.314330999999996</v>
      </c>
      <c r="I4" s="503">
        <v>149.03691599999999</v>
      </c>
      <c r="J4" s="503">
        <v>87786.186877999993</v>
      </c>
      <c r="K4" s="503">
        <v>3119.52972</v>
      </c>
      <c r="L4" s="503">
        <v>124818.536861</v>
      </c>
      <c r="M4" s="503">
        <v>4030.1802969999999</v>
      </c>
      <c r="N4" s="503">
        <v>101932.15869900001</v>
      </c>
      <c r="O4" s="503">
        <v>4048.8865249999999</v>
      </c>
      <c r="P4" s="503">
        <v>64090.492742000002</v>
      </c>
      <c r="Q4" s="503">
        <v>1712.533852</v>
      </c>
      <c r="R4" s="503">
        <v>190300</v>
      </c>
      <c r="S4" s="503">
        <v>180245.96769200001</v>
      </c>
      <c r="T4" s="503">
        <v>30</v>
      </c>
      <c r="U4" s="503">
        <v>294114361.77455097</v>
      </c>
      <c r="V4" s="503">
        <v>0</v>
      </c>
      <c r="W4" s="503">
        <v>4645.9796889999998</v>
      </c>
      <c r="X4" s="503">
        <v>1</v>
      </c>
      <c r="Y4" s="503">
        <v>0</v>
      </c>
      <c r="Z4" s="503">
        <v>0</v>
      </c>
      <c r="AA4" s="503">
        <v>4645.9796889999998</v>
      </c>
      <c r="AB4" s="503">
        <v>1</v>
      </c>
      <c r="AC4" s="503">
        <v>0</v>
      </c>
    </row>
    <row r="5" spans="1:29" x14ac:dyDescent="0.25">
      <c r="B5" s="503">
        <v>37025</v>
      </c>
      <c r="C5" s="503">
        <v>2</v>
      </c>
      <c r="D5" s="503">
        <v>50</v>
      </c>
      <c r="E5" s="503" t="s">
        <v>15</v>
      </c>
      <c r="F5" s="503" t="s">
        <v>509</v>
      </c>
      <c r="G5" s="503" t="s">
        <v>389</v>
      </c>
    </row>
    <row r="6" spans="1:29" x14ac:dyDescent="0.25">
      <c r="A6" s="503">
        <v>37025260</v>
      </c>
      <c r="B6" s="503">
        <v>37025</v>
      </c>
      <c r="C6" s="503">
        <v>2</v>
      </c>
      <c r="D6" s="503">
        <v>60</v>
      </c>
      <c r="E6" s="503" t="s">
        <v>15</v>
      </c>
      <c r="F6" s="503" t="s">
        <v>509</v>
      </c>
      <c r="G6" s="503" t="s">
        <v>507</v>
      </c>
      <c r="H6" s="503">
        <v>108.76503</v>
      </c>
      <c r="I6" s="503">
        <v>217.530055</v>
      </c>
      <c r="J6" s="503">
        <v>115216.84239200001</v>
      </c>
      <c r="K6" s="503">
        <v>5276.8611870000004</v>
      </c>
      <c r="L6" s="503">
        <v>210373.91198100001</v>
      </c>
      <c r="M6" s="503">
        <v>10432.599496000001</v>
      </c>
      <c r="N6" s="503">
        <v>133639.81248200001</v>
      </c>
      <c r="O6" s="503">
        <v>6356.472417</v>
      </c>
      <c r="P6" s="503">
        <v>104106.666816</v>
      </c>
      <c r="Q6" s="503">
        <v>4430.7588230000001</v>
      </c>
      <c r="S6" s="503">
        <v>0</v>
      </c>
      <c r="T6" s="503">
        <v>0</v>
      </c>
      <c r="U6" s="503">
        <v>0</v>
      </c>
      <c r="W6" s="503">
        <v>0</v>
      </c>
      <c r="X6" s="503">
        <v>0</v>
      </c>
      <c r="Y6" s="503">
        <v>0</v>
      </c>
      <c r="AA6" s="503">
        <v>0</v>
      </c>
      <c r="AB6" s="503">
        <v>0</v>
      </c>
      <c r="AC6" s="503">
        <v>0</v>
      </c>
    </row>
    <row r="7" spans="1:29" x14ac:dyDescent="0.25">
      <c r="A7" s="503">
        <v>37025310</v>
      </c>
      <c r="B7" s="503">
        <v>37025</v>
      </c>
      <c r="C7" s="503">
        <v>3</v>
      </c>
      <c r="D7" s="503">
        <v>10</v>
      </c>
      <c r="E7" s="503" t="s">
        <v>15</v>
      </c>
      <c r="F7" s="503" t="s">
        <v>508</v>
      </c>
      <c r="G7" s="503" t="s">
        <v>115</v>
      </c>
      <c r="H7" s="503">
        <v>4.6086369999999999</v>
      </c>
      <c r="I7" s="503">
        <v>18.434549000000001</v>
      </c>
      <c r="J7" s="503">
        <v>60270.304970999998</v>
      </c>
      <c r="K7" s="503">
        <v>916.82201099999997</v>
      </c>
      <c r="L7" s="503">
        <v>57557.035691999998</v>
      </c>
      <c r="M7" s="503">
        <v>869.46073000000001</v>
      </c>
      <c r="N7" s="503">
        <v>61858.082821000004</v>
      </c>
      <c r="O7" s="503">
        <v>942.43759399999999</v>
      </c>
      <c r="P7" s="503">
        <v>38439.435872000002</v>
      </c>
      <c r="Q7" s="503">
        <v>580.63398099999995</v>
      </c>
      <c r="S7" s="503">
        <v>0</v>
      </c>
      <c r="T7" s="503">
        <v>0</v>
      </c>
      <c r="U7" s="503">
        <v>0</v>
      </c>
      <c r="W7" s="503">
        <v>0</v>
      </c>
      <c r="X7" s="503">
        <v>0</v>
      </c>
      <c r="Y7" s="503">
        <v>0</v>
      </c>
      <c r="AA7" s="503">
        <v>0</v>
      </c>
      <c r="AB7" s="503">
        <v>0</v>
      </c>
      <c r="AC7" s="503">
        <v>0</v>
      </c>
    </row>
    <row r="8" spans="1:29" x14ac:dyDescent="0.25">
      <c r="B8" s="503">
        <v>37025</v>
      </c>
      <c r="C8" s="503">
        <v>3</v>
      </c>
      <c r="D8" s="503">
        <v>20</v>
      </c>
      <c r="E8" s="503" t="s">
        <v>15</v>
      </c>
      <c r="F8" s="503" t="s">
        <v>508</v>
      </c>
      <c r="G8" s="503" t="s">
        <v>387</v>
      </c>
    </row>
    <row r="9" spans="1:29" x14ac:dyDescent="0.25">
      <c r="A9" s="503">
        <v>37025330</v>
      </c>
      <c r="B9" s="503">
        <v>37025</v>
      </c>
      <c r="C9" s="503">
        <v>3</v>
      </c>
      <c r="D9" s="503">
        <v>30</v>
      </c>
      <c r="E9" s="503" t="s">
        <v>15</v>
      </c>
      <c r="F9" s="503" t="s">
        <v>508</v>
      </c>
      <c r="G9" s="503" t="s">
        <v>388</v>
      </c>
      <c r="H9" s="503">
        <v>43.201518999999998</v>
      </c>
      <c r="I9" s="503">
        <v>117.66938500000001</v>
      </c>
      <c r="J9" s="503">
        <v>121024.988298</v>
      </c>
      <c r="K9" s="503">
        <v>3964.189136</v>
      </c>
      <c r="L9" s="503">
        <v>203375.71922999999</v>
      </c>
      <c r="M9" s="503">
        <v>6596.2022509999997</v>
      </c>
      <c r="N9" s="503">
        <v>136197.474652</v>
      </c>
      <c r="O9" s="503">
        <v>4847.5884960000003</v>
      </c>
      <c r="P9" s="503">
        <v>114600.818537</v>
      </c>
      <c r="Q9" s="503">
        <v>3124.123384</v>
      </c>
      <c r="R9" s="503">
        <v>969500</v>
      </c>
      <c r="S9" s="503">
        <v>774287.65181700001</v>
      </c>
      <c r="T9" s="503">
        <v>66</v>
      </c>
      <c r="U9" s="503">
        <v>1543285540.2088599</v>
      </c>
      <c r="V9" s="503">
        <v>3550</v>
      </c>
      <c r="W9" s="503">
        <v>48168.245975999998</v>
      </c>
      <c r="X9" s="503">
        <v>5</v>
      </c>
      <c r="Y9" s="503">
        <v>1952416.8761179999</v>
      </c>
      <c r="Z9" s="503">
        <v>670</v>
      </c>
      <c r="AA9" s="503">
        <v>48168.245975999998</v>
      </c>
      <c r="AB9" s="503">
        <v>5</v>
      </c>
      <c r="AC9" s="503">
        <v>34903.860761999997</v>
      </c>
    </row>
    <row r="10" spans="1:29" x14ac:dyDescent="0.25">
      <c r="A10" s="503">
        <v>37025340</v>
      </c>
      <c r="B10" s="503">
        <v>37025</v>
      </c>
      <c r="C10" s="503">
        <v>3</v>
      </c>
      <c r="D10" s="503">
        <v>40</v>
      </c>
      <c r="E10" s="503" t="s">
        <v>15</v>
      </c>
      <c r="F10" s="503" t="s">
        <v>508</v>
      </c>
      <c r="G10" s="503" t="s">
        <v>201</v>
      </c>
      <c r="H10" s="503">
        <v>35.986786000000002</v>
      </c>
      <c r="I10" s="503">
        <v>68.591320999999994</v>
      </c>
      <c r="J10" s="503">
        <v>26954.541241999999</v>
      </c>
      <c r="K10" s="503">
        <v>1046.636276</v>
      </c>
      <c r="L10" s="503">
        <v>42635.652507999999</v>
      </c>
      <c r="M10" s="503">
        <v>1447.2563560000001</v>
      </c>
      <c r="N10" s="503">
        <v>31449.172702</v>
      </c>
      <c r="O10" s="503">
        <v>1278.812124</v>
      </c>
      <c r="P10" s="503">
        <v>21093.844246000001</v>
      </c>
      <c r="Q10" s="503">
        <v>614.10972100000004</v>
      </c>
      <c r="R10" s="503">
        <v>146100</v>
      </c>
      <c r="S10" s="503">
        <v>95663.260280999995</v>
      </c>
      <c r="T10" s="503">
        <v>27</v>
      </c>
      <c r="U10" s="503">
        <v>276500050.99896502</v>
      </c>
      <c r="V10" s="503">
        <v>600</v>
      </c>
      <c r="W10" s="503">
        <v>13220.373228</v>
      </c>
      <c r="X10" s="503">
        <v>3</v>
      </c>
      <c r="Y10" s="503">
        <v>36887.167905000002</v>
      </c>
      <c r="Z10" s="503">
        <v>140</v>
      </c>
      <c r="AA10" s="503">
        <v>13220.373228</v>
      </c>
      <c r="AB10" s="503">
        <v>3</v>
      </c>
      <c r="AC10" s="503">
        <v>10079.65302</v>
      </c>
    </row>
    <row r="11" spans="1:29" x14ac:dyDescent="0.25">
      <c r="B11" s="503">
        <v>37025</v>
      </c>
      <c r="C11" s="503">
        <v>3</v>
      </c>
      <c r="D11" s="503">
        <v>50</v>
      </c>
      <c r="E11" s="503" t="s">
        <v>15</v>
      </c>
      <c r="F11" s="503" t="s">
        <v>508</v>
      </c>
      <c r="G11" s="503" t="s">
        <v>389</v>
      </c>
    </row>
    <row r="12" spans="1:29" x14ac:dyDescent="0.25">
      <c r="A12" s="503">
        <v>37025360</v>
      </c>
      <c r="B12" s="503">
        <v>37025</v>
      </c>
      <c r="C12" s="503">
        <v>3</v>
      </c>
      <c r="D12" s="503">
        <v>60</v>
      </c>
      <c r="E12" s="503" t="s">
        <v>15</v>
      </c>
      <c r="F12" s="503" t="s">
        <v>508</v>
      </c>
      <c r="G12" s="503" t="s">
        <v>507</v>
      </c>
      <c r="H12" s="503">
        <v>32.611190999999998</v>
      </c>
      <c r="I12" s="503">
        <v>65.222384000000005</v>
      </c>
      <c r="J12" s="503">
        <v>37361.456478</v>
      </c>
      <c r="K12" s="503">
        <v>1667.365157</v>
      </c>
      <c r="L12" s="503">
        <v>70004.794271999999</v>
      </c>
      <c r="M12" s="503">
        <v>3143.2691009999999</v>
      </c>
      <c r="N12" s="503">
        <v>43278.183585999999</v>
      </c>
      <c r="O12" s="503">
        <v>1939.4668300000001</v>
      </c>
      <c r="P12" s="503">
        <v>34518.927969999997</v>
      </c>
      <c r="Q12" s="503">
        <v>1538.4439090000001</v>
      </c>
      <c r="S12" s="503">
        <v>0</v>
      </c>
      <c r="T12" s="503">
        <v>0</v>
      </c>
      <c r="U12" s="503">
        <v>0</v>
      </c>
      <c r="W12" s="503">
        <v>0</v>
      </c>
      <c r="X12" s="503">
        <v>0</v>
      </c>
      <c r="Y12" s="503">
        <v>0</v>
      </c>
      <c r="AA12" s="503">
        <v>0</v>
      </c>
      <c r="AB12" s="503">
        <v>0</v>
      </c>
      <c r="AC12" s="503">
        <v>0</v>
      </c>
    </row>
    <row r="13" spans="1:29" x14ac:dyDescent="0.25">
      <c r="A13" s="503">
        <v>37025510</v>
      </c>
      <c r="B13" s="503">
        <v>37025</v>
      </c>
      <c r="C13" s="503">
        <v>5</v>
      </c>
      <c r="D13" s="503">
        <v>10</v>
      </c>
      <c r="E13" s="503" t="s">
        <v>15</v>
      </c>
      <c r="F13" s="503" t="s">
        <v>41</v>
      </c>
      <c r="G13" s="503" t="s">
        <v>115</v>
      </c>
      <c r="H13" s="503">
        <v>0.51046999999999998</v>
      </c>
      <c r="I13" s="503">
        <v>1.5314110000000001</v>
      </c>
      <c r="J13" s="503">
        <v>4603.1556959999998</v>
      </c>
      <c r="K13" s="503">
        <v>69.299419</v>
      </c>
      <c r="L13" s="503">
        <v>4482.2944349999998</v>
      </c>
      <c r="M13" s="503">
        <v>67.359070000000003</v>
      </c>
      <c r="N13" s="503">
        <v>4993.4469870000003</v>
      </c>
      <c r="O13" s="503">
        <v>75.311256999999998</v>
      </c>
      <c r="P13" s="503">
        <v>2888.3219140000001</v>
      </c>
      <c r="Q13" s="503">
        <v>43.404690000000002</v>
      </c>
      <c r="S13" s="503">
        <v>0</v>
      </c>
      <c r="T13" s="503">
        <v>0</v>
      </c>
      <c r="U13" s="503">
        <v>0</v>
      </c>
      <c r="W13" s="503">
        <v>0</v>
      </c>
      <c r="X13" s="503">
        <v>0</v>
      </c>
      <c r="Y13" s="503">
        <v>0</v>
      </c>
      <c r="AA13" s="503">
        <v>0</v>
      </c>
      <c r="AB13" s="503">
        <v>0</v>
      </c>
      <c r="AC13" s="503">
        <v>0</v>
      </c>
    </row>
    <row r="14" spans="1:29" x14ac:dyDescent="0.25">
      <c r="B14" s="503">
        <v>37025</v>
      </c>
      <c r="C14" s="503">
        <v>5</v>
      </c>
      <c r="D14" s="503">
        <v>20</v>
      </c>
      <c r="E14" s="503" t="s">
        <v>15</v>
      </c>
      <c r="F14" s="503" t="s">
        <v>41</v>
      </c>
      <c r="G14" s="503" t="s">
        <v>387</v>
      </c>
    </row>
    <row r="15" spans="1:29" x14ac:dyDescent="0.25">
      <c r="A15" s="503">
        <v>37025530</v>
      </c>
      <c r="B15" s="503">
        <v>37025</v>
      </c>
      <c r="C15" s="503">
        <v>5</v>
      </c>
      <c r="D15" s="503">
        <v>30</v>
      </c>
      <c r="E15" s="503" t="s">
        <v>15</v>
      </c>
      <c r="F15" s="503" t="s">
        <v>41</v>
      </c>
      <c r="G15" s="503" t="s">
        <v>388</v>
      </c>
      <c r="H15" s="503">
        <v>95.676201000000006</v>
      </c>
      <c r="I15" s="503">
        <v>218.54428200000001</v>
      </c>
      <c r="J15" s="503">
        <v>190663.193088</v>
      </c>
      <c r="K15" s="503">
        <v>3665.956608</v>
      </c>
      <c r="L15" s="503">
        <v>202291.528291</v>
      </c>
      <c r="M15" s="503">
        <v>3643.8413719999999</v>
      </c>
      <c r="N15" s="503">
        <v>209547.18920699999</v>
      </c>
      <c r="O15" s="503">
        <v>4124.4935930000001</v>
      </c>
      <c r="P15" s="503">
        <v>124982.15298300001</v>
      </c>
      <c r="Q15" s="503">
        <v>2212.0606750000002</v>
      </c>
      <c r="R15" s="503">
        <v>439100</v>
      </c>
      <c r="S15" s="503">
        <v>397112.21528</v>
      </c>
      <c r="T15" s="503">
        <v>45</v>
      </c>
      <c r="U15" s="503">
        <v>475330892.080257</v>
      </c>
      <c r="V15" s="503">
        <v>1710</v>
      </c>
      <c r="W15" s="503">
        <v>22601.757160000001</v>
      </c>
      <c r="X15" s="503">
        <v>3</v>
      </c>
      <c r="Y15" s="503">
        <v>656484.21383200004</v>
      </c>
      <c r="Z15" s="503">
        <v>1030</v>
      </c>
      <c r="AA15" s="503">
        <v>22601.757160000001</v>
      </c>
      <c r="AB15" s="503">
        <v>3</v>
      </c>
      <c r="AC15" s="503">
        <v>119750.62787</v>
      </c>
    </row>
    <row r="16" spans="1:29" x14ac:dyDescent="0.25">
      <c r="A16" s="503">
        <v>37025540</v>
      </c>
      <c r="B16" s="503">
        <v>37025</v>
      </c>
      <c r="C16" s="503">
        <v>5</v>
      </c>
      <c r="D16" s="503">
        <v>40</v>
      </c>
      <c r="E16" s="503" t="s">
        <v>15</v>
      </c>
      <c r="F16" s="503" t="s">
        <v>41</v>
      </c>
      <c r="G16" s="503" t="s">
        <v>201</v>
      </c>
      <c r="H16" s="503">
        <v>93.972526999999999</v>
      </c>
      <c r="I16" s="503">
        <v>187.30622099999999</v>
      </c>
      <c r="J16" s="503">
        <v>30243.706739000001</v>
      </c>
      <c r="K16" s="503">
        <v>692.43307800000002</v>
      </c>
      <c r="L16" s="503">
        <v>34053.274785000001</v>
      </c>
      <c r="M16" s="503">
        <v>761.64276800000005</v>
      </c>
      <c r="N16" s="503">
        <v>38648.622351999999</v>
      </c>
      <c r="O16" s="503">
        <v>908.37847799999997</v>
      </c>
      <c r="P16" s="503">
        <v>16329.363762999999</v>
      </c>
      <c r="Q16" s="503">
        <v>362.66640599999999</v>
      </c>
      <c r="R16" s="503">
        <v>22300</v>
      </c>
      <c r="S16" s="503">
        <v>19801.306993999999</v>
      </c>
      <c r="T16" s="503">
        <v>13</v>
      </c>
      <c r="U16" s="503">
        <v>13234563.793232</v>
      </c>
      <c r="V16" s="503">
        <v>420</v>
      </c>
      <c r="W16" s="503">
        <v>7331.7119830000001</v>
      </c>
      <c r="X16" s="503">
        <v>5</v>
      </c>
      <c r="Y16" s="503">
        <v>20106.561908</v>
      </c>
      <c r="Z16" s="503">
        <v>180</v>
      </c>
      <c r="AA16" s="503">
        <v>7331.7119830000001</v>
      </c>
      <c r="AB16" s="503">
        <v>5</v>
      </c>
      <c r="AC16" s="503">
        <v>41759.803946</v>
      </c>
    </row>
    <row r="17" spans="1:29" x14ac:dyDescent="0.25">
      <c r="B17" s="503">
        <v>37025</v>
      </c>
      <c r="C17" s="503">
        <v>5</v>
      </c>
      <c r="D17" s="503">
        <v>50</v>
      </c>
      <c r="E17" s="503" t="s">
        <v>15</v>
      </c>
      <c r="F17" s="503" t="s">
        <v>41</v>
      </c>
      <c r="G17" s="503" t="s">
        <v>389</v>
      </c>
    </row>
    <row r="18" spans="1:29" x14ac:dyDescent="0.25">
      <c r="A18" s="503">
        <v>37025560</v>
      </c>
      <c r="B18" s="503">
        <v>37025</v>
      </c>
      <c r="C18" s="503">
        <v>5</v>
      </c>
      <c r="D18" s="503">
        <v>60</v>
      </c>
      <c r="E18" s="503" t="s">
        <v>15</v>
      </c>
      <c r="F18" s="503" t="s">
        <v>41</v>
      </c>
      <c r="G18" s="503" t="s">
        <v>507</v>
      </c>
      <c r="H18" s="503">
        <v>123.112297</v>
      </c>
      <c r="I18" s="503">
        <v>246.22459599999999</v>
      </c>
      <c r="J18" s="503">
        <v>41270.193053000003</v>
      </c>
      <c r="K18" s="503">
        <v>1636.152562</v>
      </c>
      <c r="L18" s="503">
        <v>69354.306326999998</v>
      </c>
      <c r="M18" s="503">
        <v>2741.5256789999999</v>
      </c>
      <c r="N18" s="503">
        <v>46459.587384999999</v>
      </c>
      <c r="O18" s="503">
        <v>1841.2969169999999</v>
      </c>
      <c r="P18" s="503">
        <v>38106.019215</v>
      </c>
      <c r="Q18" s="503">
        <v>1504.879921</v>
      </c>
      <c r="S18" s="503">
        <v>0</v>
      </c>
      <c r="T18" s="503">
        <v>0</v>
      </c>
      <c r="U18" s="503">
        <v>0</v>
      </c>
      <c r="W18" s="503">
        <v>0</v>
      </c>
      <c r="X18" s="503">
        <v>0</v>
      </c>
      <c r="Y18" s="503">
        <v>0</v>
      </c>
      <c r="AA18" s="503">
        <v>0</v>
      </c>
      <c r="AB18" s="503">
        <v>0</v>
      </c>
      <c r="AC18" s="503">
        <v>0</v>
      </c>
    </row>
    <row r="19" spans="1:29" x14ac:dyDescent="0.25">
      <c r="B19" s="503">
        <v>37035</v>
      </c>
      <c r="C19" s="503">
        <v>2</v>
      </c>
      <c r="D19" s="503">
        <v>10</v>
      </c>
      <c r="E19" s="503" t="s">
        <v>114</v>
      </c>
      <c r="F19" s="503" t="s">
        <v>509</v>
      </c>
      <c r="G19" s="503" t="s">
        <v>115</v>
      </c>
    </row>
    <row r="20" spans="1:29" x14ac:dyDescent="0.25">
      <c r="B20" s="503">
        <v>37035</v>
      </c>
      <c r="C20" s="503">
        <v>2</v>
      </c>
      <c r="D20" s="503">
        <v>20</v>
      </c>
      <c r="E20" s="503" t="s">
        <v>114</v>
      </c>
      <c r="F20" s="503" t="s">
        <v>509</v>
      </c>
      <c r="G20" s="503" t="s">
        <v>387</v>
      </c>
    </row>
    <row r="21" spans="1:29" x14ac:dyDescent="0.25">
      <c r="B21" s="503">
        <v>37035</v>
      </c>
      <c r="C21" s="503">
        <v>2</v>
      </c>
      <c r="D21" s="503">
        <v>30</v>
      </c>
      <c r="E21" s="503" t="s">
        <v>114</v>
      </c>
      <c r="F21" s="503" t="s">
        <v>509</v>
      </c>
      <c r="G21" s="503" t="s">
        <v>388</v>
      </c>
    </row>
    <row r="22" spans="1:29" x14ac:dyDescent="0.25">
      <c r="B22" s="503">
        <v>37035</v>
      </c>
      <c r="C22" s="503">
        <v>2</v>
      </c>
      <c r="D22" s="503">
        <v>40</v>
      </c>
      <c r="E22" s="503" t="s">
        <v>114</v>
      </c>
      <c r="F22" s="503" t="s">
        <v>509</v>
      </c>
      <c r="G22" s="503" t="s">
        <v>201</v>
      </c>
    </row>
    <row r="23" spans="1:29" x14ac:dyDescent="0.25">
      <c r="B23" s="503">
        <v>37035</v>
      </c>
      <c r="C23" s="503">
        <v>2</v>
      </c>
      <c r="D23" s="503">
        <v>50</v>
      </c>
      <c r="E23" s="503" t="s">
        <v>114</v>
      </c>
      <c r="F23" s="503" t="s">
        <v>509</v>
      </c>
      <c r="G23" s="503" t="s">
        <v>389</v>
      </c>
    </row>
    <row r="24" spans="1:29" x14ac:dyDescent="0.25">
      <c r="B24" s="503">
        <v>37035</v>
      </c>
      <c r="C24" s="503">
        <v>2</v>
      </c>
      <c r="D24" s="503">
        <v>60</v>
      </c>
      <c r="E24" s="503" t="s">
        <v>114</v>
      </c>
      <c r="F24" s="503" t="s">
        <v>509</v>
      </c>
      <c r="G24" s="503" t="s">
        <v>507</v>
      </c>
    </row>
    <row r="25" spans="1:29" x14ac:dyDescent="0.25">
      <c r="B25" s="503">
        <v>37035</v>
      </c>
      <c r="C25" s="503">
        <v>3</v>
      </c>
      <c r="D25" s="503">
        <v>10</v>
      </c>
      <c r="E25" s="503" t="s">
        <v>114</v>
      </c>
      <c r="F25" s="503" t="s">
        <v>508</v>
      </c>
      <c r="G25" s="503" t="s">
        <v>115</v>
      </c>
    </row>
    <row r="26" spans="1:29" x14ac:dyDescent="0.25">
      <c r="B26" s="503">
        <v>37035</v>
      </c>
      <c r="C26" s="503">
        <v>3</v>
      </c>
      <c r="D26" s="503">
        <v>20</v>
      </c>
      <c r="E26" s="503" t="s">
        <v>114</v>
      </c>
      <c r="F26" s="503" t="s">
        <v>508</v>
      </c>
      <c r="G26" s="503" t="s">
        <v>387</v>
      </c>
    </row>
    <row r="27" spans="1:29" x14ac:dyDescent="0.25">
      <c r="B27" s="503">
        <v>37035</v>
      </c>
      <c r="C27" s="503">
        <v>3</v>
      </c>
      <c r="D27" s="503">
        <v>30</v>
      </c>
      <c r="E27" s="503" t="s">
        <v>114</v>
      </c>
      <c r="F27" s="503" t="s">
        <v>508</v>
      </c>
      <c r="G27" s="503" t="s">
        <v>388</v>
      </c>
    </row>
    <row r="28" spans="1:29" x14ac:dyDescent="0.25">
      <c r="B28" s="503">
        <v>37035</v>
      </c>
      <c r="C28" s="503">
        <v>3</v>
      </c>
      <c r="D28" s="503">
        <v>40</v>
      </c>
      <c r="E28" s="503" t="s">
        <v>114</v>
      </c>
      <c r="F28" s="503" t="s">
        <v>508</v>
      </c>
      <c r="G28" s="503" t="s">
        <v>201</v>
      </c>
    </row>
    <row r="29" spans="1:29" x14ac:dyDescent="0.25">
      <c r="B29" s="503">
        <v>37035</v>
      </c>
      <c r="C29" s="503">
        <v>3</v>
      </c>
      <c r="D29" s="503">
        <v>50</v>
      </c>
      <c r="E29" s="503" t="s">
        <v>114</v>
      </c>
      <c r="F29" s="503" t="s">
        <v>508</v>
      </c>
      <c r="G29" s="503" t="s">
        <v>389</v>
      </c>
    </row>
    <row r="30" spans="1:29" x14ac:dyDescent="0.25">
      <c r="B30" s="503">
        <v>37035</v>
      </c>
      <c r="C30" s="503">
        <v>3</v>
      </c>
      <c r="D30" s="503">
        <v>60</v>
      </c>
      <c r="E30" s="503" t="s">
        <v>114</v>
      </c>
      <c r="F30" s="503" t="s">
        <v>508</v>
      </c>
      <c r="G30" s="503" t="s">
        <v>507</v>
      </c>
    </row>
    <row r="31" spans="1:29" x14ac:dyDescent="0.25">
      <c r="B31" s="503">
        <v>37035</v>
      </c>
      <c r="C31" s="503">
        <v>5</v>
      </c>
      <c r="D31" s="503">
        <v>10</v>
      </c>
      <c r="E31" s="503" t="s">
        <v>114</v>
      </c>
      <c r="F31" s="503" t="s">
        <v>41</v>
      </c>
      <c r="G31" s="503" t="s">
        <v>115</v>
      </c>
    </row>
    <row r="32" spans="1:29" x14ac:dyDescent="0.25">
      <c r="B32" s="503">
        <v>37035</v>
      </c>
      <c r="C32" s="503">
        <v>5</v>
      </c>
      <c r="D32" s="503">
        <v>20</v>
      </c>
      <c r="E32" s="503" t="s">
        <v>114</v>
      </c>
      <c r="F32" s="503" t="s">
        <v>41</v>
      </c>
      <c r="G32" s="503" t="s">
        <v>387</v>
      </c>
    </row>
    <row r="33" spans="1:29" x14ac:dyDescent="0.25">
      <c r="A33" s="503">
        <v>37035530</v>
      </c>
      <c r="B33" s="503">
        <v>37035</v>
      </c>
      <c r="C33" s="503">
        <v>5</v>
      </c>
      <c r="D33" s="503">
        <v>30</v>
      </c>
      <c r="E33" s="503" t="s">
        <v>114</v>
      </c>
      <c r="F33" s="503" t="s">
        <v>41</v>
      </c>
      <c r="G33" s="503" t="s">
        <v>388</v>
      </c>
      <c r="H33" s="503">
        <v>14.914393</v>
      </c>
      <c r="I33" s="503">
        <v>33.506421000000003</v>
      </c>
      <c r="J33" s="503">
        <v>42856.215867999999</v>
      </c>
      <c r="K33" s="503">
        <v>1637.3266610000001</v>
      </c>
      <c r="L33" s="503">
        <v>64737.053822000002</v>
      </c>
      <c r="M33" s="503">
        <v>2343.6449010000001</v>
      </c>
      <c r="N33" s="503">
        <v>41929.930560000001</v>
      </c>
      <c r="O33" s="503">
        <v>1726.9707370000001</v>
      </c>
      <c r="P33" s="503">
        <v>46389.722623000001</v>
      </c>
      <c r="Q33" s="503">
        <v>1030.7682339999999</v>
      </c>
      <c r="R33" s="503">
        <v>141200</v>
      </c>
      <c r="S33" s="503">
        <v>146114.24629700001</v>
      </c>
      <c r="T33" s="503">
        <v>10</v>
      </c>
      <c r="U33" s="503">
        <v>94797166.336244002</v>
      </c>
      <c r="V33" s="503">
        <v>690</v>
      </c>
      <c r="W33" s="503">
        <v>15629.627409999999</v>
      </c>
      <c r="X33" s="503">
        <v>1</v>
      </c>
      <c r="Y33" s="503">
        <v>4534.5584399999998</v>
      </c>
      <c r="Z33" s="503">
        <v>860</v>
      </c>
      <c r="AA33" s="503">
        <v>15629.627409999999</v>
      </c>
      <c r="AB33" s="503">
        <v>1</v>
      </c>
      <c r="AC33" s="503">
        <v>1162.07456</v>
      </c>
    </row>
    <row r="34" spans="1:29" x14ac:dyDescent="0.25">
      <c r="A34" s="503">
        <v>37035540</v>
      </c>
      <c r="B34" s="503">
        <v>37035</v>
      </c>
      <c r="C34" s="503">
        <v>5</v>
      </c>
      <c r="D34" s="503">
        <v>40</v>
      </c>
      <c r="E34" s="503" t="s">
        <v>114</v>
      </c>
      <c r="F34" s="503" t="s">
        <v>41</v>
      </c>
      <c r="G34" s="503" t="s">
        <v>201</v>
      </c>
      <c r="H34" s="503">
        <v>3.2986629999999999</v>
      </c>
      <c r="I34" s="503">
        <v>5.6900529999999998</v>
      </c>
      <c r="J34" s="503">
        <v>5153.0340720000004</v>
      </c>
      <c r="K34" s="503">
        <v>126.906122</v>
      </c>
      <c r="L34" s="503">
        <v>6561.2483739999998</v>
      </c>
      <c r="M34" s="503">
        <v>145.074533</v>
      </c>
      <c r="N34" s="503">
        <v>3985.5603799999999</v>
      </c>
      <c r="O34" s="503">
        <v>90.285936000000007</v>
      </c>
      <c r="P34" s="503">
        <v>3796.7766099999999</v>
      </c>
      <c r="Q34" s="503">
        <v>81.642604000000006</v>
      </c>
      <c r="R34" s="503">
        <v>7100</v>
      </c>
      <c r="S34" s="503">
        <v>7058.5938820000001</v>
      </c>
      <c r="T34" s="503">
        <v>1</v>
      </c>
      <c r="U34" s="503">
        <v>1714.4666440000001</v>
      </c>
      <c r="V34" s="503">
        <v>480</v>
      </c>
      <c r="W34" s="503">
        <v>7058.5938820000001</v>
      </c>
      <c r="X34" s="503">
        <v>1</v>
      </c>
      <c r="Y34" s="503">
        <v>1943.104476</v>
      </c>
      <c r="Z34" s="503">
        <v>140</v>
      </c>
      <c r="AA34" s="503">
        <v>7058.5938820000001</v>
      </c>
      <c r="AB34" s="503">
        <v>1</v>
      </c>
      <c r="AC34" s="503">
        <v>9.559571</v>
      </c>
    </row>
    <row r="35" spans="1:29" x14ac:dyDescent="0.25">
      <c r="B35" s="503">
        <v>37035</v>
      </c>
      <c r="C35" s="503">
        <v>5</v>
      </c>
      <c r="D35" s="503">
        <v>50</v>
      </c>
      <c r="E35" s="503" t="s">
        <v>114</v>
      </c>
      <c r="F35" s="503" t="s">
        <v>41</v>
      </c>
      <c r="G35" s="503" t="s">
        <v>389</v>
      </c>
    </row>
    <row r="36" spans="1:29" x14ac:dyDescent="0.25">
      <c r="A36" s="503">
        <v>37035560</v>
      </c>
      <c r="B36" s="503">
        <v>37035</v>
      </c>
      <c r="C36" s="503">
        <v>5</v>
      </c>
      <c r="D36" s="503">
        <v>60</v>
      </c>
      <c r="E36" s="503" t="s">
        <v>114</v>
      </c>
      <c r="F36" s="503" t="s">
        <v>41</v>
      </c>
      <c r="G36" s="503" t="s">
        <v>507</v>
      </c>
      <c r="H36" s="503">
        <v>7.4436929999999997</v>
      </c>
      <c r="I36" s="503">
        <v>14.887385999999999</v>
      </c>
      <c r="J36" s="503">
        <v>14883.401544</v>
      </c>
      <c r="K36" s="503">
        <v>589.82335</v>
      </c>
      <c r="L36" s="503">
        <v>25522.027384000001</v>
      </c>
      <c r="M36" s="503">
        <v>1004.3953330000001</v>
      </c>
      <c r="N36" s="503">
        <v>15167.493796999999</v>
      </c>
      <c r="O36" s="503">
        <v>597.26169100000004</v>
      </c>
      <c r="P36" s="503">
        <v>13900.918236</v>
      </c>
      <c r="Q36" s="503">
        <v>545.93090800000004</v>
      </c>
      <c r="S36" s="503">
        <v>0</v>
      </c>
      <c r="T36" s="503">
        <v>0</v>
      </c>
      <c r="U36" s="503">
        <v>0</v>
      </c>
      <c r="W36" s="503">
        <v>0</v>
      </c>
      <c r="X36" s="503">
        <v>0</v>
      </c>
      <c r="Y36" s="503">
        <v>0</v>
      </c>
      <c r="AA36" s="503">
        <v>0</v>
      </c>
      <c r="AB36" s="503">
        <v>0</v>
      </c>
      <c r="AC36" s="503">
        <v>0</v>
      </c>
    </row>
    <row r="37" spans="1:29" x14ac:dyDescent="0.25">
      <c r="A37" s="503">
        <v>37045210</v>
      </c>
      <c r="B37" s="503">
        <v>37045</v>
      </c>
      <c r="C37" s="503">
        <v>2</v>
      </c>
      <c r="D37" s="503">
        <v>10</v>
      </c>
      <c r="E37" s="503" t="s">
        <v>27</v>
      </c>
      <c r="F37" s="503" t="s">
        <v>509</v>
      </c>
      <c r="G37" s="503" t="s">
        <v>115</v>
      </c>
      <c r="H37" s="503">
        <v>16.264838999999998</v>
      </c>
      <c r="I37" s="503">
        <v>32.675370999999998</v>
      </c>
      <c r="J37" s="503">
        <v>88323.009403000004</v>
      </c>
      <c r="K37" s="503">
        <v>1332.7642269999999</v>
      </c>
      <c r="L37" s="503">
        <v>90716.277329999997</v>
      </c>
      <c r="M37" s="503">
        <v>1363.301553</v>
      </c>
      <c r="N37" s="503">
        <v>83857.182000000001</v>
      </c>
      <c r="O37" s="503">
        <v>1262.182206</v>
      </c>
      <c r="P37" s="503">
        <v>59361.321583999998</v>
      </c>
      <c r="Q37" s="503">
        <v>892.06570399999998</v>
      </c>
      <c r="R37" s="503">
        <v>252200</v>
      </c>
      <c r="S37" s="503">
        <v>223466.06784</v>
      </c>
      <c r="T37" s="503">
        <v>11</v>
      </c>
      <c r="U37" s="503">
        <v>136114432.31684101</v>
      </c>
      <c r="W37" s="503">
        <v>0</v>
      </c>
      <c r="X37" s="503">
        <v>0</v>
      </c>
      <c r="Y37" s="503">
        <v>0</v>
      </c>
      <c r="AA37" s="503">
        <v>0</v>
      </c>
      <c r="AB37" s="503">
        <v>0</v>
      </c>
      <c r="AC37" s="503">
        <v>0</v>
      </c>
    </row>
    <row r="38" spans="1:29" x14ac:dyDescent="0.25">
      <c r="A38" s="503">
        <v>37045220</v>
      </c>
      <c r="B38" s="503">
        <v>37045</v>
      </c>
      <c r="C38" s="503">
        <v>2</v>
      </c>
      <c r="D38" s="503">
        <v>20</v>
      </c>
      <c r="E38" s="503" t="s">
        <v>27</v>
      </c>
      <c r="F38" s="503" t="s">
        <v>509</v>
      </c>
      <c r="G38" s="503" t="s">
        <v>387</v>
      </c>
      <c r="H38" s="503">
        <v>0.27415099999999998</v>
      </c>
      <c r="I38" s="503">
        <v>0.54830199999999996</v>
      </c>
      <c r="J38" s="503">
        <v>199.391762</v>
      </c>
      <c r="K38" s="503">
        <v>3.32382</v>
      </c>
      <c r="L38" s="503">
        <v>376.588885</v>
      </c>
      <c r="M38" s="503">
        <v>6.0336280000000002</v>
      </c>
      <c r="N38" s="503">
        <v>185.96605299999999</v>
      </c>
      <c r="O38" s="503">
        <v>3.1057709999999998</v>
      </c>
      <c r="P38" s="503">
        <v>215.70053899999999</v>
      </c>
      <c r="Q38" s="503">
        <v>3.4408940000000001</v>
      </c>
      <c r="S38" s="503">
        <v>0</v>
      </c>
      <c r="T38" s="503">
        <v>0</v>
      </c>
      <c r="U38" s="503">
        <v>0</v>
      </c>
      <c r="W38" s="503">
        <v>0</v>
      </c>
      <c r="X38" s="503">
        <v>0</v>
      </c>
      <c r="Y38" s="503">
        <v>0</v>
      </c>
      <c r="AA38" s="503">
        <v>0</v>
      </c>
      <c r="AB38" s="503">
        <v>0</v>
      </c>
      <c r="AC38" s="503">
        <v>0</v>
      </c>
    </row>
    <row r="39" spans="1:29" x14ac:dyDescent="0.25">
      <c r="A39" s="503">
        <v>37045230</v>
      </c>
      <c r="B39" s="503">
        <v>37045</v>
      </c>
      <c r="C39" s="503">
        <v>2</v>
      </c>
      <c r="D39" s="503">
        <v>30</v>
      </c>
      <c r="E39" s="503" t="s">
        <v>27</v>
      </c>
      <c r="F39" s="503" t="s">
        <v>509</v>
      </c>
      <c r="G39" s="503" t="s">
        <v>388</v>
      </c>
      <c r="H39" s="503">
        <v>75.922188000000006</v>
      </c>
      <c r="I39" s="503">
        <v>185.93442200000001</v>
      </c>
      <c r="J39" s="503">
        <v>141545.643797</v>
      </c>
      <c r="K39" s="503">
        <v>3329.1037200000001</v>
      </c>
      <c r="L39" s="503">
        <v>210754.06698500001</v>
      </c>
      <c r="M39" s="503">
        <v>4805.1257690000002</v>
      </c>
      <c r="N39" s="503">
        <v>145544.35642299999</v>
      </c>
      <c r="O39" s="503">
        <v>3454.2631670000001</v>
      </c>
      <c r="P39" s="503">
        <v>120899.467647</v>
      </c>
      <c r="Q39" s="503">
        <v>2644.7258299999999</v>
      </c>
      <c r="R39" s="503">
        <v>696600</v>
      </c>
      <c r="S39" s="503">
        <v>661331.46495499997</v>
      </c>
      <c r="T39" s="503">
        <v>72</v>
      </c>
      <c r="U39" s="503">
        <v>727329182.42005801</v>
      </c>
      <c r="V39" s="503">
        <v>70</v>
      </c>
      <c r="W39" s="503">
        <v>3174.114646</v>
      </c>
      <c r="X39" s="503">
        <v>1</v>
      </c>
      <c r="Y39" s="503">
        <v>42282.943706999999</v>
      </c>
      <c r="Z39" s="503">
        <v>20</v>
      </c>
      <c r="AA39" s="503">
        <v>3174.114646</v>
      </c>
      <c r="AB39" s="503">
        <v>1</v>
      </c>
      <c r="AC39" s="503">
        <v>10824.919463</v>
      </c>
    </row>
    <row r="40" spans="1:29" x14ac:dyDescent="0.25">
      <c r="A40" s="503">
        <v>37045240</v>
      </c>
      <c r="B40" s="503">
        <v>37045</v>
      </c>
      <c r="C40" s="503">
        <v>2</v>
      </c>
      <c r="D40" s="503">
        <v>40</v>
      </c>
      <c r="E40" s="503" t="s">
        <v>27</v>
      </c>
      <c r="F40" s="503" t="s">
        <v>509</v>
      </c>
      <c r="G40" s="503" t="s">
        <v>201</v>
      </c>
      <c r="H40" s="503">
        <v>11.662784</v>
      </c>
      <c r="I40" s="503">
        <v>19.064624999999999</v>
      </c>
      <c r="J40" s="503">
        <v>6386.6798349999999</v>
      </c>
      <c r="K40" s="503">
        <v>174.70899299999999</v>
      </c>
      <c r="L40" s="503">
        <v>8333.6051040000002</v>
      </c>
      <c r="M40" s="503">
        <v>223.58601400000001</v>
      </c>
      <c r="N40" s="503">
        <v>6430.6253319999996</v>
      </c>
      <c r="O40" s="503">
        <v>177.25738200000001</v>
      </c>
      <c r="P40" s="503">
        <v>4805.829538</v>
      </c>
      <c r="Q40" s="503">
        <v>128.86362700000001</v>
      </c>
      <c r="R40" s="503">
        <v>10400</v>
      </c>
      <c r="S40" s="503">
        <v>9121.5220499999996</v>
      </c>
      <c r="T40" s="503">
        <v>4</v>
      </c>
      <c r="U40" s="503">
        <v>8873300.2344760001</v>
      </c>
      <c r="W40" s="503">
        <v>0</v>
      </c>
      <c r="X40" s="503">
        <v>0</v>
      </c>
      <c r="Y40" s="503">
        <v>0</v>
      </c>
      <c r="AA40" s="503">
        <v>0</v>
      </c>
      <c r="AB40" s="503">
        <v>0</v>
      </c>
      <c r="AC40" s="503">
        <v>0</v>
      </c>
    </row>
    <row r="41" spans="1:29" x14ac:dyDescent="0.25">
      <c r="B41" s="503">
        <v>37045</v>
      </c>
      <c r="C41" s="503">
        <v>2</v>
      </c>
      <c r="D41" s="503">
        <v>50</v>
      </c>
      <c r="E41" s="503" t="s">
        <v>27</v>
      </c>
      <c r="F41" s="503" t="s">
        <v>509</v>
      </c>
      <c r="G41" s="503" t="s">
        <v>389</v>
      </c>
    </row>
    <row r="42" spans="1:29" x14ac:dyDescent="0.25">
      <c r="A42" s="503">
        <v>37045260</v>
      </c>
      <c r="B42" s="503">
        <v>37045</v>
      </c>
      <c r="C42" s="503">
        <v>2</v>
      </c>
      <c r="D42" s="503">
        <v>60</v>
      </c>
      <c r="E42" s="503" t="s">
        <v>27</v>
      </c>
      <c r="F42" s="503" t="s">
        <v>509</v>
      </c>
      <c r="G42" s="503" t="s">
        <v>507</v>
      </c>
      <c r="H42" s="503">
        <v>42.627620999999998</v>
      </c>
      <c r="I42" s="503">
        <v>85.255241999999996</v>
      </c>
      <c r="J42" s="503">
        <v>37408.028448999998</v>
      </c>
      <c r="K42" s="503">
        <v>1537.832474</v>
      </c>
      <c r="L42" s="503">
        <v>71807.793237999998</v>
      </c>
      <c r="M42" s="503">
        <v>2979.9562209999999</v>
      </c>
      <c r="N42" s="503">
        <v>40668.412811000002</v>
      </c>
      <c r="O42" s="503">
        <v>1677.456874</v>
      </c>
      <c r="P42" s="503">
        <v>35382.328526999998</v>
      </c>
      <c r="Q42" s="503">
        <v>1464.001475</v>
      </c>
      <c r="S42" s="503">
        <v>0</v>
      </c>
      <c r="T42" s="503">
        <v>0</v>
      </c>
      <c r="U42" s="503">
        <v>0</v>
      </c>
      <c r="W42" s="503">
        <v>0</v>
      </c>
      <c r="X42" s="503">
        <v>0</v>
      </c>
      <c r="Y42" s="503">
        <v>0</v>
      </c>
      <c r="AA42" s="503">
        <v>0</v>
      </c>
      <c r="AB42" s="503">
        <v>0</v>
      </c>
      <c r="AC42" s="503">
        <v>0</v>
      </c>
    </row>
    <row r="43" spans="1:29" x14ac:dyDescent="0.25">
      <c r="B43" s="503">
        <v>37045</v>
      </c>
      <c r="C43" s="503">
        <v>3</v>
      </c>
      <c r="D43" s="503">
        <v>10</v>
      </c>
      <c r="E43" s="503" t="s">
        <v>27</v>
      </c>
      <c r="F43" s="503" t="s">
        <v>508</v>
      </c>
      <c r="G43" s="503" t="s">
        <v>115</v>
      </c>
    </row>
    <row r="44" spans="1:29" x14ac:dyDescent="0.25">
      <c r="B44" s="503">
        <v>37045</v>
      </c>
      <c r="C44" s="503">
        <v>3</v>
      </c>
      <c r="D44" s="503">
        <v>20</v>
      </c>
      <c r="E44" s="503" t="s">
        <v>27</v>
      </c>
      <c r="F44" s="503" t="s">
        <v>508</v>
      </c>
      <c r="G44" s="503" t="s">
        <v>387</v>
      </c>
    </row>
    <row r="45" spans="1:29" x14ac:dyDescent="0.25">
      <c r="A45" s="503">
        <v>37045330</v>
      </c>
      <c r="B45" s="503">
        <v>37045</v>
      </c>
      <c r="C45" s="503">
        <v>3</v>
      </c>
      <c r="D45" s="503">
        <v>30</v>
      </c>
      <c r="E45" s="503" t="s">
        <v>27</v>
      </c>
      <c r="F45" s="503" t="s">
        <v>508</v>
      </c>
      <c r="G45" s="503" t="s">
        <v>388</v>
      </c>
      <c r="H45" s="503">
        <v>13.292859999999999</v>
      </c>
      <c r="I45" s="503">
        <v>36.194761999999997</v>
      </c>
      <c r="J45" s="503">
        <v>28014.458165</v>
      </c>
      <c r="K45" s="503">
        <v>958.46304099999998</v>
      </c>
      <c r="L45" s="503">
        <v>40947.619961999997</v>
      </c>
      <c r="M45" s="503">
        <v>1350.911875</v>
      </c>
      <c r="N45" s="503">
        <v>28960.901570999999</v>
      </c>
      <c r="O45" s="503">
        <v>1005.089981</v>
      </c>
      <c r="P45" s="503">
        <v>21896.365903999998</v>
      </c>
      <c r="Q45" s="503">
        <v>684.98930199999995</v>
      </c>
      <c r="R45" s="503">
        <v>175000</v>
      </c>
      <c r="S45" s="503">
        <v>151738.795151</v>
      </c>
      <c r="T45" s="503">
        <v>15</v>
      </c>
      <c r="U45" s="503">
        <v>153733533.052811</v>
      </c>
      <c r="W45" s="503">
        <v>0</v>
      </c>
      <c r="X45" s="503">
        <v>0</v>
      </c>
      <c r="Y45" s="503">
        <v>0</v>
      </c>
      <c r="AA45" s="503">
        <v>0</v>
      </c>
      <c r="AB45" s="503">
        <v>0</v>
      </c>
      <c r="AC45" s="503">
        <v>0</v>
      </c>
    </row>
    <row r="46" spans="1:29" x14ac:dyDescent="0.25">
      <c r="A46" s="503">
        <v>37045340</v>
      </c>
      <c r="B46" s="503">
        <v>37045</v>
      </c>
      <c r="C46" s="503">
        <v>3</v>
      </c>
      <c r="D46" s="503">
        <v>40</v>
      </c>
      <c r="E46" s="503" t="s">
        <v>27</v>
      </c>
      <c r="F46" s="503" t="s">
        <v>508</v>
      </c>
      <c r="G46" s="503" t="s">
        <v>201</v>
      </c>
      <c r="H46" s="503">
        <v>0.83808400000000005</v>
      </c>
      <c r="I46" s="503">
        <v>1.5791390000000001</v>
      </c>
      <c r="J46" s="503">
        <v>94.424081000000001</v>
      </c>
      <c r="K46" s="503">
        <v>5.3567819999999999</v>
      </c>
      <c r="L46" s="503">
        <v>162.14988199999999</v>
      </c>
      <c r="M46" s="503">
        <v>9.4669480000000004</v>
      </c>
      <c r="N46" s="503">
        <v>163.25114600000001</v>
      </c>
      <c r="O46" s="503">
        <v>8.6868289999999995</v>
      </c>
      <c r="P46" s="503">
        <v>85.388976999999997</v>
      </c>
      <c r="Q46" s="503">
        <v>3.5014780000000001</v>
      </c>
      <c r="S46" s="503">
        <v>0</v>
      </c>
      <c r="T46" s="503">
        <v>0</v>
      </c>
      <c r="U46" s="503">
        <v>0</v>
      </c>
      <c r="W46" s="503">
        <v>0</v>
      </c>
      <c r="X46" s="503">
        <v>0</v>
      </c>
      <c r="Y46" s="503">
        <v>0</v>
      </c>
      <c r="AA46" s="503">
        <v>0</v>
      </c>
      <c r="AB46" s="503">
        <v>0</v>
      </c>
      <c r="AC46" s="503">
        <v>0</v>
      </c>
    </row>
    <row r="47" spans="1:29" x14ac:dyDescent="0.25">
      <c r="B47" s="503">
        <v>37045</v>
      </c>
      <c r="C47" s="503">
        <v>3</v>
      </c>
      <c r="D47" s="503">
        <v>50</v>
      </c>
      <c r="E47" s="503" t="s">
        <v>27</v>
      </c>
      <c r="F47" s="503" t="s">
        <v>508</v>
      </c>
      <c r="G47" s="503" t="s">
        <v>389</v>
      </c>
    </row>
    <row r="48" spans="1:29" x14ac:dyDescent="0.25">
      <c r="A48" s="503">
        <v>37045360</v>
      </c>
      <c r="B48" s="503">
        <v>37045</v>
      </c>
      <c r="C48" s="503">
        <v>3</v>
      </c>
      <c r="D48" s="503">
        <v>60</v>
      </c>
      <c r="E48" s="503" t="s">
        <v>27</v>
      </c>
      <c r="F48" s="503" t="s">
        <v>508</v>
      </c>
      <c r="G48" s="503" t="s">
        <v>507</v>
      </c>
      <c r="H48" s="503">
        <v>4.1513439999999999</v>
      </c>
      <c r="I48" s="503">
        <v>8.3026890000000009</v>
      </c>
      <c r="J48" s="503">
        <v>7300.6687959999999</v>
      </c>
      <c r="K48" s="503">
        <v>317.732394</v>
      </c>
      <c r="L48" s="503">
        <v>13442.913428</v>
      </c>
      <c r="M48" s="503">
        <v>596.97320200000001</v>
      </c>
      <c r="N48" s="503">
        <v>7891.2497890000004</v>
      </c>
      <c r="O48" s="503">
        <v>345.54753399999998</v>
      </c>
      <c r="P48" s="503">
        <v>6667.6871890000002</v>
      </c>
      <c r="Q48" s="503">
        <v>295.09602999999998</v>
      </c>
      <c r="S48" s="503">
        <v>0</v>
      </c>
      <c r="T48" s="503">
        <v>0</v>
      </c>
      <c r="U48" s="503">
        <v>0</v>
      </c>
      <c r="W48" s="503">
        <v>0</v>
      </c>
      <c r="X48" s="503">
        <v>0</v>
      </c>
      <c r="Y48" s="503">
        <v>0</v>
      </c>
      <c r="AA48" s="503">
        <v>0</v>
      </c>
      <c r="AB48" s="503">
        <v>0</v>
      </c>
      <c r="AC48" s="503">
        <v>0</v>
      </c>
    </row>
    <row r="49" spans="1:29" x14ac:dyDescent="0.25">
      <c r="A49" s="503">
        <v>37045510</v>
      </c>
      <c r="B49" s="503">
        <v>37045</v>
      </c>
      <c r="C49" s="503">
        <v>5</v>
      </c>
      <c r="D49" s="503">
        <v>10</v>
      </c>
      <c r="E49" s="503" t="s">
        <v>27</v>
      </c>
      <c r="F49" s="503" t="s">
        <v>41</v>
      </c>
      <c r="G49" s="503" t="s">
        <v>115</v>
      </c>
      <c r="H49" s="503">
        <v>11.330178</v>
      </c>
      <c r="I49" s="503">
        <v>22.660357000000001</v>
      </c>
      <c r="J49" s="503">
        <v>60084.311583000002</v>
      </c>
      <c r="K49" s="503">
        <v>907.48682499999995</v>
      </c>
      <c r="L49" s="503">
        <v>66895.575687999997</v>
      </c>
      <c r="M49" s="503">
        <v>1005.4267139999999</v>
      </c>
      <c r="N49" s="503">
        <v>54871.154144</v>
      </c>
      <c r="O49" s="503">
        <v>825.56313999999998</v>
      </c>
      <c r="P49" s="503">
        <v>41543.126007999999</v>
      </c>
      <c r="Q49" s="503">
        <v>624.29872</v>
      </c>
      <c r="R49" s="503">
        <v>118600</v>
      </c>
      <c r="S49" s="503">
        <v>103114.118905</v>
      </c>
      <c r="T49" s="503">
        <v>5</v>
      </c>
      <c r="U49" s="503">
        <v>86431004.025209993</v>
      </c>
      <c r="V49" s="503">
        <v>2120</v>
      </c>
      <c r="W49" s="503">
        <v>49492.406182999999</v>
      </c>
      <c r="X49" s="503">
        <v>2</v>
      </c>
      <c r="Y49" s="503">
        <v>4724.2431239999996</v>
      </c>
      <c r="Z49" s="503">
        <v>10080</v>
      </c>
      <c r="AA49" s="503">
        <v>49492.406182999999</v>
      </c>
      <c r="AB49" s="503">
        <v>2</v>
      </c>
      <c r="AC49" s="503">
        <v>66348.207018000001</v>
      </c>
    </row>
    <row r="50" spans="1:29" x14ac:dyDescent="0.25">
      <c r="A50" s="503">
        <v>37045520</v>
      </c>
      <c r="B50" s="503">
        <v>37045</v>
      </c>
      <c r="C50" s="503">
        <v>5</v>
      </c>
      <c r="D50" s="503">
        <v>20</v>
      </c>
      <c r="E50" s="503" t="s">
        <v>27</v>
      </c>
      <c r="F50" s="503" t="s">
        <v>41</v>
      </c>
      <c r="G50" s="503" t="s">
        <v>387</v>
      </c>
      <c r="H50" s="503">
        <v>0.60936000000000001</v>
      </c>
      <c r="I50" s="503">
        <v>1.5418099999999999</v>
      </c>
      <c r="J50" s="503">
        <v>2727.3982120000001</v>
      </c>
      <c r="K50" s="503">
        <v>35.844208999999999</v>
      </c>
      <c r="L50" s="503">
        <v>3304.5486980000001</v>
      </c>
      <c r="M50" s="503">
        <v>43.424909999999997</v>
      </c>
      <c r="N50" s="503">
        <v>2779.950253</v>
      </c>
      <c r="O50" s="503">
        <v>36.537379000000001</v>
      </c>
      <c r="P50" s="503">
        <v>2249.0833480000001</v>
      </c>
      <c r="Q50" s="503">
        <v>29.554825000000001</v>
      </c>
      <c r="R50" s="503">
        <v>42200</v>
      </c>
      <c r="S50" s="503">
        <v>36267.478666000003</v>
      </c>
      <c r="T50" s="503">
        <v>2</v>
      </c>
      <c r="U50" s="503">
        <v>17775807.769547999</v>
      </c>
      <c r="W50" s="503">
        <v>0</v>
      </c>
      <c r="X50" s="503">
        <v>0</v>
      </c>
      <c r="Y50" s="503">
        <v>0</v>
      </c>
      <c r="AA50" s="503">
        <v>0</v>
      </c>
      <c r="AB50" s="503">
        <v>0</v>
      </c>
      <c r="AC50" s="503">
        <v>0</v>
      </c>
    </row>
    <row r="51" spans="1:29" x14ac:dyDescent="0.25">
      <c r="A51" s="503">
        <v>37045530</v>
      </c>
      <c r="B51" s="503">
        <v>37045</v>
      </c>
      <c r="C51" s="503">
        <v>5</v>
      </c>
      <c r="D51" s="503">
        <v>30</v>
      </c>
      <c r="E51" s="503" t="s">
        <v>27</v>
      </c>
      <c r="F51" s="503" t="s">
        <v>41</v>
      </c>
      <c r="G51" s="503" t="s">
        <v>388</v>
      </c>
      <c r="H51" s="503">
        <v>216.562973</v>
      </c>
      <c r="I51" s="503">
        <v>467.35117400000001</v>
      </c>
      <c r="J51" s="503">
        <v>314229.723574</v>
      </c>
      <c r="K51" s="503">
        <v>6131.9926390000001</v>
      </c>
      <c r="L51" s="503">
        <v>396343.64787099999</v>
      </c>
      <c r="M51" s="503">
        <v>7215.3824299999997</v>
      </c>
      <c r="N51" s="503">
        <v>300597.669184</v>
      </c>
      <c r="O51" s="503">
        <v>5940.5872090000003</v>
      </c>
      <c r="P51" s="503">
        <v>234362.80144700001</v>
      </c>
      <c r="Q51" s="503">
        <v>4159.6414699999996</v>
      </c>
      <c r="R51" s="503">
        <v>741600</v>
      </c>
      <c r="S51" s="503">
        <v>821963.950236</v>
      </c>
      <c r="T51" s="503">
        <v>117</v>
      </c>
      <c r="U51" s="503">
        <v>942990459.15974295</v>
      </c>
      <c r="V51" s="503">
        <v>2501</v>
      </c>
      <c r="W51" s="503">
        <v>47842.168389999999</v>
      </c>
      <c r="X51" s="503">
        <v>13</v>
      </c>
      <c r="Y51" s="503">
        <v>4954.8980119999997</v>
      </c>
      <c r="Z51" s="503">
        <v>3119</v>
      </c>
      <c r="AA51" s="503">
        <v>47842.168389999999</v>
      </c>
      <c r="AB51" s="503">
        <v>13</v>
      </c>
      <c r="AC51" s="503">
        <v>1066.8242680000001</v>
      </c>
    </row>
    <row r="52" spans="1:29" x14ac:dyDescent="0.25">
      <c r="A52" s="503">
        <v>37045540</v>
      </c>
      <c r="B52" s="503">
        <v>37045</v>
      </c>
      <c r="C52" s="503">
        <v>5</v>
      </c>
      <c r="D52" s="503">
        <v>40</v>
      </c>
      <c r="E52" s="503" t="s">
        <v>27</v>
      </c>
      <c r="F52" s="503" t="s">
        <v>41</v>
      </c>
      <c r="G52" s="503" t="s">
        <v>201</v>
      </c>
      <c r="H52" s="503">
        <v>123.608109</v>
      </c>
      <c r="I52" s="503">
        <v>241.567407</v>
      </c>
      <c r="J52" s="503">
        <v>59766.517077999997</v>
      </c>
      <c r="K52" s="503">
        <v>1324.9000739999999</v>
      </c>
      <c r="L52" s="503">
        <v>77618.710626</v>
      </c>
      <c r="M52" s="503">
        <v>1700.8171970000001</v>
      </c>
      <c r="N52" s="503">
        <v>59235.055805000004</v>
      </c>
      <c r="O52" s="503">
        <v>1306.2343619999999</v>
      </c>
      <c r="P52" s="503">
        <v>45161.702832000003</v>
      </c>
      <c r="Q52" s="503">
        <v>982.56424600000003</v>
      </c>
      <c r="R52" s="503">
        <v>72400</v>
      </c>
      <c r="S52" s="503">
        <v>90288.343833000006</v>
      </c>
      <c r="T52" s="503">
        <v>47</v>
      </c>
      <c r="U52" s="503">
        <v>164701169.587194</v>
      </c>
      <c r="V52" s="503">
        <v>254</v>
      </c>
      <c r="W52" s="503">
        <v>13336.584887000001</v>
      </c>
      <c r="X52" s="503">
        <v>6</v>
      </c>
      <c r="Y52" s="503">
        <v>36205.932653999997</v>
      </c>
      <c r="Z52" s="503">
        <v>38</v>
      </c>
      <c r="AA52" s="503">
        <v>13336.584887000001</v>
      </c>
      <c r="AB52" s="503">
        <v>6</v>
      </c>
      <c r="AC52" s="503">
        <v>668834.21587900002</v>
      </c>
    </row>
    <row r="53" spans="1:29" x14ac:dyDescent="0.25">
      <c r="B53" s="503">
        <v>37045</v>
      </c>
      <c r="C53" s="503">
        <v>5</v>
      </c>
      <c r="D53" s="503">
        <v>50</v>
      </c>
      <c r="E53" s="503" t="s">
        <v>27</v>
      </c>
      <c r="F53" s="503" t="s">
        <v>41</v>
      </c>
      <c r="G53" s="503" t="s">
        <v>389</v>
      </c>
    </row>
    <row r="54" spans="1:29" x14ac:dyDescent="0.25">
      <c r="A54" s="503">
        <v>37045560</v>
      </c>
      <c r="B54" s="503">
        <v>37045</v>
      </c>
      <c r="C54" s="503">
        <v>5</v>
      </c>
      <c r="D54" s="503">
        <v>60</v>
      </c>
      <c r="E54" s="503" t="s">
        <v>27</v>
      </c>
      <c r="F54" s="503" t="s">
        <v>41</v>
      </c>
      <c r="G54" s="503" t="s">
        <v>507</v>
      </c>
      <c r="H54" s="503">
        <v>228.27417</v>
      </c>
      <c r="I54" s="503">
        <v>456.54834499999998</v>
      </c>
      <c r="J54" s="503">
        <v>79957.380386999997</v>
      </c>
      <c r="K54" s="503">
        <v>3180.4353940000001</v>
      </c>
      <c r="L54" s="503">
        <v>137494.29331499999</v>
      </c>
      <c r="M54" s="503">
        <v>5462.0289400000001</v>
      </c>
      <c r="N54" s="503">
        <v>84301.677414999998</v>
      </c>
      <c r="O54" s="503">
        <v>3353.2403380000001</v>
      </c>
      <c r="P54" s="503">
        <v>73861.677725000001</v>
      </c>
      <c r="Q54" s="503">
        <v>2932.6036610000001</v>
      </c>
      <c r="R54" s="503">
        <v>5500</v>
      </c>
      <c r="S54" s="503">
        <v>1021.025476</v>
      </c>
      <c r="T54" s="503">
        <v>3</v>
      </c>
      <c r="U54" s="503">
        <v>15016675.256889001</v>
      </c>
      <c r="W54" s="503">
        <v>0</v>
      </c>
      <c r="X54" s="503">
        <v>0</v>
      </c>
      <c r="Y54" s="503">
        <v>0</v>
      </c>
      <c r="AA54" s="503">
        <v>0</v>
      </c>
      <c r="AB54" s="503">
        <v>0</v>
      </c>
      <c r="AC54" s="503">
        <v>0</v>
      </c>
    </row>
    <row r="55" spans="1:29" x14ac:dyDescent="0.25">
      <c r="A55" s="503">
        <v>37071210</v>
      </c>
      <c r="B55" s="503">
        <v>37071</v>
      </c>
      <c r="C55" s="503">
        <v>2</v>
      </c>
      <c r="D55" s="503">
        <v>10</v>
      </c>
      <c r="E55" s="503" t="s">
        <v>28</v>
      </c>
      <c r="F55" s="503" t="s">
        <v>509</v>
      </c>
      <c r="G55" s="503" t="s">
        <v>115</v>
      </c>
      <c r="H55" s="503">
        <v>33.020415999999997</v>
      </c>
      <c r="I55" s="503">
        <v>98.862688000000006</v>
      </c>
      <c r="J55" s="503">
        <v>416442.36812900001</v>
      </c>
      <c r="K55" s="503">
        <v>8836.1471029999993</v>
      </c>
      <c r="L55" s="503">
        <v>449983.32144700002</v>
      </c>
      <c r="M55" s="503">
        <v>7407.8332650000002</v>
      </c>
      <c r="N55" s="503">
        <v>428725.23591500003</v>
      </c>
      <c r="O55" s="503">
        <v>9673.9765950000001</v>
      </c>
      <c r="P55" s="503">
        <v>310732.21825799998</v>
      </c>
      <c r="Q55" s="503">
        <v>5080.7996220000005</v>
      </c>
      <c r="R55" s="503">
        <v>1288600</v>
      </c>
      <c r="S55" s="503">
        <v>1121284.575953</v>
      </c>
      <c r="T55" s="503">
        <v>20</v>
      </c>
      <c r="U55" s="503">
        <v>1547442300.8264201</v>
      </c>
      <c r="W55" s="503">
        <v>0</v>
      </c>
      <c r="X55" s="503">
        <v>0</v>
      </c>
      <c r="Y55" s="503">
        <v>0</v>
      </c>
      <c r="AA55" s="503">
        <v>0</v>
      </c>
      <c r="AB55" s="503">
        <v>0</v>
      </c>
      <c r="AC55" s="503">
        <v>0</v>
      </c>
    </row>
    <row r="56" spans="1:29" x14ac:dyDescent="0.25">
      <c r="A56" s="503">
        <v>37071220</v>
      </c>
      <c r="B56" s="503">
        <v>37071</v>
      </c>
      <c r="C56" s="503">
        <v>2</v>
      </c>
      <c r="D56" s="503">
        <v>20</v>
      </c>
      <c r="E56" s="503" t="s">
        <v>28</v>
      </c>
      <c r="F56" s="503" t="s">
        <v>509</v>
      </c>
      <c r="G56" s="503" t="s">
        <v>387</v>
      </c>
      <c r="H56" s="503">
        <v>7.0320049999999998</v>
      </c>
      <c r="I56" s="503">
        <v>14.064009</v>
      </c>
      <c r="J56" s="503">
        <v>28487.653255000001</v>
      </c>
      <c r="K56" s="503">
        <v>472.46568500000001</v>
      </c>
      <c r="L56" s="503">
        <v>35376.914169999996</v>
      </c>
      <c r="M56" s="503">
        <v>585.87629200000003</v>
      </c>
      <c r="N56" s="503">
        <v>28584.505740000001</v>
      </c>
      <c r="O56" s="503">
        <v>474.323668</v>
      </c>
      <c r="P56" s="503">
        <v>25258.343545</v>
      </c>
      <c r="Q56" s="503">
        <v>417.83928200000003</v>
      </c>
      <c r="R56" s="503">
        <v>49200</v>
      </c>
      <c r="S56" s="503">
        <v>47790.760396999998</v>
      </c>
      <c r="T56" s="503">
        <v>2</v>
      </c>
      <c r="U56" s="503">
        <v>2100975.7634330001</v>
      </c>
      <c r="W56" s="503">
        <v>0</v>
      </c>
      <c r="X56" s="503">
        <v>0</v>
      </c>
      <c r="Y56" s="503">
        <v>0</v>
      </c>
      <c r="AA56" s="503">
        <v>0</v>
      </c>
      <c r="AB56" s="503">
        <v>0</v>
      </c>
      <c r="AC56" s="503">
        <v>0</v>
      </c>
    </row>
    <row r="57" spans="1:29" x14ac:dyDescent="0.25">
      <c r="A57" s="503">
        <v>37071230</v>
      </c>
      <c r="B57" s="503">
        <v>37071</v>
      </c>
      <c r="C57" s="503">
        <v>2</v>
      </c>
      <c r="D57" s="503">
        <v>30</v>
      </c>
      <c r="E57" s="503" t="s">
        <v>28</v>
      </c>
      <c r="F57" s="503" t="s">
        <v>509</v>
      </c>
      <c r="G57" s="503" t="s">
        <v>388</v>
      </c>
      <c r="H57" s="503">
        <v>179.59773300000001</v>
      </c>
      <c r="I57" s="503">
        <v>443.99882100000002</v>
      </c>
      <c r="J57" s="503">
        <v>398917.60449400003</v>
      </c>
      <c r="K57" s="503">
        <v>12494.568214000001</v>
      </c>
      <c r="L57" s="503">
        <v>556726.62768799998</v>
      </c>
      <c r="M57" s="503">
        <v>16134.94839</v>
      </c>
      <c r="N57" s="503">
        <v>438212.41649600002</v>
      </c>
      <c r="O57" s="503">
        <v>14583.49548</v>
      </c>
      <c r="P57" s="503">
        <v>302764.91429799999</v>
      </c>
      <c r="Q57" s="503">
        <v>7806.6441029999996</v>
      </c>
      <c r="R57" s="503">
        <v>2676200</v>
      </c>
      <c r="S57" s="503">
        <v>2590576.0240290002</v>
      </c>
      <c r="T57" s="503">
        <v>247</v>
      </c>
      <c r="U57" s="503">
        <v>3673754655.6134901</v>
      </c>
      <c r="V57" s="503">
        <v>510</v>
      </c>
      <c r="W57" s="503">
        <v>24468.353298000002</v>
      </c>
      <c r="X57" s="503">
        <v>2</v>
      </c>
      <c r="Y57" s="503">
        <v>47205.752766999998</v>
      </c>
      <c r="Z57" s="503">
        <v>130</v>
      </c>
      <c r="AA57" s="503">
        <v>24468.353298000002</v>
      </c>
      <c r="AB57" s="503">
        <v>2</v>
      </c>
      <c r="AC57" s="503">
        <v>109608.024037</v>
      </c>
    </row>
    <row r="58" spans="1:29" x14ac:dyDescent="0.25">
      <c r="A58" s="503">
        <v>37071240</v>
      </c>
      <c r="B58" s="503">
        <v>37071</v>
      </c>
      <c r="C58" s="503">
        <v>2</v>
      </c>
      <c r="D58" s="503">
        <v>40</v>
      </c>
      <c r="E58" s="503" t="s">
        <v>28</v>
      </c>
      <c r="F58" s="503" t="s">
        <v>509</v>
      </c>
      <c r="G58" s="503" t="s">
        <v>201</v>
      </c>
      <c r="H58" s="503">
        <v>83.481498999999999</v>
      </c>
      <c r="I58" s="503">
        <v>157.831749</v>
      </c>
      <c r="J58" s="503">
        <v>54112.156759999998</v>
      </c>
      <c r="K58" s="503">
        <v>2272.1063049999998</v>
      </c>
      <c r="L58" s="503">
        <v>82326.275158000004</v>
      </c>
      <c r="M58" s="503">
        <v>3153.7840580000002</v>
      </c>
      <c r="N58" s="503">
        <v>59773.743321000002</v>
      </c>
      <c r="O58" s="503">
        <v>2667.8830379999999</v>
      </c>
      <c r="P58" s="503">
        <v>43679.322709</v>
      </c>
      <c r="Q58" s="503">
        <v>1444.12825</v>
      </c>
      <c r="R58" s="503">
        <v>137500</v>
      </c>
      <c r="S58" s="503">
        <v>130951.80715199999</v>
      </c>
      <c r="T58" s="503">
        <v>34</v>
      </c>
      <c r="U58" s="503">
        <v>215226819.038077</v>
      </c>
      <c r="V58" s="503">
        <v>610</v>
      </c>
      <c r="W58" s="503">
        <v>11245.399385999999</v>
      </c>
      <c r="X58" s="503">
        <v>3</v>
      </c>
      <c r="Y58" s="503">
        <v>20153.146798999998</v>
      </c>
      <c r="Z58" s="503">
        <v>530</v>
      </c>
      <c r="AA58" s="503">
        <v>11245.399385999999</v>
      </c>
      <c r="AB58" s="503">
        <v>3</v>
      </c>
      <c r="AC58" s="503">
        <v>113852.135609</v>
      </c>
    </row>
    <row r="59" spans="1:29" x14ac:dyDescent="0.25">
      <c r="B59" s="503">
        <v>37071</v>
      </c>
      <c r="C59" s="503">
        <v>2</v>
      </c>
      <c r="D59" s="503">
        <v>50</v>
      </c>
      <c r="E59" s="503" t="s">
        <v>28</v>
      </c>
      <c r="F59" s="503" t="s">
        <v>509</v>
      </c>
      <c r="G59" s="503" t="s">
        <v>389</v>
      </c>
    </row>
    <row r="60" spans="1:29" x14ac:dyDescent="0.25">
      <c r="A60" s="503">
        <v>37071260</v>
      </c>
      <c r="B60" s="503">
        <v>37071</v>
      </c>
      <c r="C60" s="503">
        <v>2</v>
      </c>
      <c r="D60" s="503">
        <v>60</v>
      </c>
      <c r="E60" s="503" t="s">
        <v>28</v>
      </c>
      <c r="F60" s="503" t="s">
        <v>509</v>
      </c>
      <c r="G60" s="503" t="s">
        <v>507</v>
      </c>
      <c r="H60" s="503">
        <v>113.81257600000001</v>
      </c>
      <c r="I60" s="503">
        <v>227.625158</v>
      </c>
      <c r="J60" s="503">
        <v>129500.273527</v>
      </c>
      <c r="K60" s="503">
        <v>5404.0779229999998</v>
      </c>
      <c r="L60" s="503">
        <v>242052.798121</v>
      </c>
      <c r="M60" s="503">
        <v>10334.658934999999</v>
      </c>
      <c r="N60" s="503">
        <v>146505.27981599999</v>
      </c>
      <c r="O60" s="503">
        <v>6161.5126280000004</v>
      </c>
      <c r="P60" s="503">
        <v>121427.148034</v>
      </c>
      <c r="Q60" s="503">
        <v>5018.0190650000004</v>
      </c>
      <c r="S60" s="503">
        <v>0</v>
      </c>
      <c r="T60" s="503">
        <v>0</v>
      </c>
      <c r="U60" s="503">
        <v>0</v>
      </c>
      <c r="W60" s="503">
        <v>0</v>
      </c>
      <c r="X60" s="503">
        <v>0</v>
      </c>
      <c r="Y60" s="503">
        <v>0</v>
      </c>
      <c r="AA60" s="503">
        <v>0</v>
      </c>
      <c r="AB60" s="503">
        <v>0</v>
      </c>
      <c r="AC60" s="503">
        <v>0</v>
      </c>
    </row>
    <row r="61" spans="1:29" x14ac:dyDescent="0.25">
      <c r="A61" s="503">
        <v>37071310</v>
      </c>
      <c r="B61" s="503">
        <v>37071</v>
      </c>
      <c r="C61" s="503">
        <v>3</v>
      </c>
      <c r="D61" s="503">
        <v>10</v>
      </c>
      <c r="E61" s="503" t="s">
        <v>28</v>
      </c>
      <c r="F61" s="503" t="s">
        <v>508</v>
      </c>
      <c r="G61" s="503" t="s">
        <v>115</v>
      </c>
      <c r="H61" s="503">
        <v>3.8261910000000001</v>
      </c>
      <c r="I61" s="503">
        <v>11.478574999999999</v>
      </c>
      <c r="J61" s="503">
        <v>56769.441323999999</v>
      </c>
      <c r="K61" s="503">
        <v>1217.2490319999999</v>
      </c>
      <c r="L61" s="503">
        <v>61724.526143000003</v>
      </c>
      <c r="M61" s="503">
        <v>1017.6297980000001</v>
      </c>
      <c r="N61" s="503">
        <v>55612.633486999999</v>
      </c>
      <c r="O61" s="503">
        <v>1160.901901</v>
      </c>
      <c r="P61" s="503">
        <v>43806.744433</v>
      </c>
      <c r="Q61" s="503">
        <v>716.99451499999998</v>
      </c>
      <c r="R61" s="503">
        <v>129600</v>
      </c>
      <c r="S61" s="503">
        <v>117147.40835</v>
      </c>
      <c r="T61" s="503">
        <v>2</v>
      </c>
      <c r="U61" s="503">
        <v>85110386.509237006</v>
      </c>
      <c r="W61" s="503">
        <v>0</v>
      </c>
      <c r="X61" s="503">
        <v>0</v>
      </c>
      <c r="Y61" s="503">
        <v>0</v>
      </c>
      <c r="AA61" s="503">
        <v>0</v>
      </c>
      <c r="AB61" s="503">
        <v>0</v>
      </c>
      <c r="AC61" s="503">
        <v>0</v>
      </c>
    </row>
    <row r="62" spans="1:29" x14ac:dyDescent="0.25">
      <c r="B62" s="503">
        <v>37071</v>
      </c>
      <c r="C62" s="503">
        <v>3</v>
      </c>
      <c r="D62" s="503">
        <v>20</v>
      </c>
      <c r="E62" s="503" t="s">
        <v>28</v>
      </c>
      <c r="F62" s="503" t="s">
        <v>508</v>
      </c>
      <c r="G62" s="503" t="s">
        <v>387</v>
      </c>
    </row>
    <row r="63" spans="1:29" x14ac:dyDescent="0.25">
      <c r="A63" s="503">
        <v>37071330</v>
      </c>
      <c r="B63" s="503">
        <v>37071</v>
      </c>
      <c r="C63" s="503">
        <v>3</v>
      </c>
      <c r="D63" s="503">
        <v>30</v>
      </c>
      <c r="E63" s="503" t="s">
        <v>28</v>
      </c>
      <c r="F63" s="503" t="s">
        <v>508</v>
      </c>
      <c r="G63" s="503" t="s">
        <v>388</v>
      </c>
      <c r="H63" s="503">
        <v>49.588554000000002</v>
      </c>
      <c r="I63" s="503">
        <v>175.906182</v>
      </c>
      <c r="J63" s="503">
        <v>142527.490658</v>
      </c>
      <c r="K63" s="503">
        <v>4561.1338459999997</v>
      </c>
      <c r="L63" s="503">
        <v>220909.33875299999</v>
      </c>
      <c r="M63" s="503">
        <v>6776.3422570000002</v>
      </c>
      <c r="N63" s="503">
        <v>158176.13607800001</v>
      </c>
      <c r="O63" s="503">
        <v>5290.4113010000001</v>
      </c>
      <c r="P63" s="503">
        <v>115515.641489</v>
      </c>
      <c r="Q63" s="503">
        <v>3241.2620619999998</v>
      </c>
      <c r="R63" s="503">
        <v>1373100</v>
      </c>
      <c r="S63" s="503">
        <v>1255564.5138069999</v>
      </c>
      <c r="T63" s="503">
        <v>99</v>
      </c>
      <c r="U63" s="503">
        <v>2836974559.9608498</v>
      </c>
      <c r="V63" s="503">
        <v>2110</v>
      </c>
      <c r="W63" s="503">
        <v>34483.616162999999</v>
      </c>
      <c r="X63" s="503">
        <v>4</v>
      </c>
      <c r="Y63" s="503">
        <v>465652.42475800001</v>
      </c>
      <c r="Z63" s="503">
        <v>580</v>
      </c>
      <c r="AA63" s="503">
        <v>34483.616162999999</v>
      </c>
      <c r="AB63" s="503">
        <v>4</v>
      </c>
      <c r="AC63" s="503">
        <v>87822.453890000004</v>
      </c>
    </row>
    <row r="64" spans="1:29" x14ac:dyDescent="0.25">
      <c r="A64" s="503">
        <v>37071340</v>
      </c>
      <c r="B64" s="503">
        <v>37071</v>
      </c>
      <c r="C64" s="503">
        <v>3</v>
      </c>
      <c r="D64" s="503">
        <v>40</v>
      </c>
      <c r="E64" s="503" t="s">
        <v>28</v>
      </c>
      <c r="F64" s="503" t="s">
        <v>508</v>
      </c>
      <c r="G64" s="503" t="s">
        <v>201</v>
      </c>
      <c r="H64" s="503">
        <v>19.405726999999999</v>
      </c>
      <c r="I64" s="503">
        <v>40.366643000000003</v>
      </c>
      <c r="J64" s="503">
        <v>17188.173878000001</v>
      </c>
      <c r="K64" s="503">
        <v>609.33551199999999</v>
      </c>
      <c r="L64" s="503">
        <v>28041.134673</v>
      </c>
      <c r="M64" s="503">
        <v>947.36752799999999</v>
      </c>
      <c r="N64" s="503">
        <v>20070.408791000002</v>
      </c>
      <c r="O64" s="503">
        <v>735.31528700000001</v>
      </c>
      <c r="P64" s="503">
        <v>15619.542844</v>
      </c>
      <c r="Q64" s="503">
        <v>456.399474</v>
      </c>
      <c r="R64" s="503">
        <v>55100</v>
      </c>
      <c r="S64" s="503">
        <v>88644.280918000004</v>
      </c>
      <c r="T64" s="503">
        <v>18</v>
      </c>
      <c r="U64" s="503">
        <v>104799925.514513</v>
      </c>
      <c r="W64" s="503">
        <v>0</v>
      </c>
      <c r="X64" s="503">
        <v>0</v>
      </c>
      <c r="Y64" s="503">
        <v>0</v>
      </c>
      <c r="AA64" s="503">
        <v>0</v>
      </c>
      <c r="AB64" s="503">
        <v>0</v>
      </c>
      <c r="AC64" s="503">
        <v>0</v>
      </c>
    </row>
    <row r="65" spans="1:29" x14ac:dyDescent="0.25">
      <c r="B65" s="503">
        <v>37071</v>
      </c>
      <c r="C65" s="503">
        <v>3</v>
      </c>
      <c r="D65" s="503">
        <v>50</v>
      </c>
      <c r="E65" s="503" t="s">
        <v>28</v>
      </c>
      <c r="F65" s="503" t="s">
        <v>508</v>
      </c>
      <c r="G65" s="503" t="s">
        <v>389</v>
      </c>
    </row>
    <row r="66" spans="1:29" x14ac:dyDescent="0.25">
      <c r="A66" s="503">
        <v>37071360</v>
      </c>
      <c r="B66" s="503">
        <v>37071</v>
      </c>
      <c r="C66" s="503">
        <v>3</v>
      </c>
      <c r="D66" s="503">
        <v>60</v>
      </c>
      <c r="E66" s="503" t="s">
        <v>28</v>
      </c>
      <c r="F66" s="503" t="s">
        <v>508</v>
      </c>
      <c r="G66" s="503" t="s">
        <v>507</v>
      </c>
      <c r="H66" s="503">
        <v>28.714001</v>
      </c>
      <c r="I66" s="503">
        <v>57.428001999999999</v>
      </c>
      <c r="J66" s="503">
        <v>44939.107799999998</v>
      </c>
      <c r="K66" s="503">
        <v>1960.1631279999999</v>
      </c>
      <c r="L66" s="503">
        <v>86713.453492000001</v>
      </c>
      <c r="M66" s="503">
        <v>3828.254218</v>
      </c>
      <c r="N66" s="503">
        <v>51651.075447000003</v>
      </c>
      <c r="O66" s="503">
        <v>2272.290786</v>
      </c>
      <c r="P66" s="503">
        <v>40877.959001000003</v>
      </c>
      <c r="Q66" s="503">
        <v>1772.6675600000001</v>
      </c>
      <c r="S66" s="503">
        <v>0</v>
      </c>
      <c r="T66" s="503">
        <v>0</v>
      </c>
      <c r="U66" s="503">
        <v>0</v>
      </c>
      <c r="W66" s="503">
        <v>0</v>
      </c>
      <c r="X66" s="503">
        <v>0</v>
      </c>
      <c r="Y66" s="503">
        <v>0</v>
      </c>
      <c r="AA66" s="503">
        <v>0</v>
      </c>
      <c r="AB66" s="503">
        <v>0</v>
      </c>
      <c r="AC66" s="503">
        <v>0</v>
      </c>
    </row>
    <row r="67" spans="1:29" x14ac:dyDescent="0.25">
      <c r="A67" s="503">
        <v>37071510</v>
      </c>
      <c r="B67" s="503">
        <v>37071</v>
      </c>
      <c r="C67" s="503">
        <v>5</v>
      </c>
      <c r="D67" s="503">
        <v>10</v>
      </c>
      <c r="E67" s="503" t="s">
        <v>28</v>
      </c>
      <c r="F67" s="503" t="s">
        <v>41</v>
      </c>
      <c r="G67" s="503" t="s">
        <v>115</v>
      </c>
      <c r="H67" s="503">
        <v>4.8008980000000001</v>
      </c>
      <c r="I67" s="503">
        <v>10.439379000000001</v>
      </c>
      <c r="J67" s="503">
        <v>27980.452754000002</v>
      </c>
      <c r="K67" s="503">
        <v>461.71701000000002</v>
      </c>
      <c r="L67" s="503">
        <v>27831.916800999999</v>
      </c>
      <c r="M67" s="503">
        <v>457.976834</v>
      </c>
      <c r="N67" s="503">
        <v>26468.177855000002</v>
      </c>
      <c r="O67" s="503">
        <v>436.68222200000002</v>
      </c>
      <c r="P67" s="503">
        <v>18471.345377000001</v>
      </c>
      <c r="Q67" s="503">
        <v>303.701256</v>
      </c>
      <c r="R67" s="503">
        <v>57200</v>
      </c>
      <c r="S67" s="503">
        <v>45322.918367999999</v>
      </c>
      <c r="T67" s="503">
        <v>2</v>
      </c>
      <c r="U67" s="503">
        <v>70827743.080804005</v>
      </c>
      <c r="W67" s="503">
        <v>0</v>
      </c>
      <c r="X67" s="503">
        <v>0</v>
      </c>
      <c r="Y67" s="503">
        <v>0</v>
      </c>
      <c r="AA67" s="503">
        <v>0</v>
      </c>
      <c r="AB67" s="503">
        <v>0</v>
      </c>
      <c r="AC67" s="503">
        <v>0</v>
      </c>
    </row>
    <row r="68" spans="1:29" x14ac:dyDescent="0.25">
      <c r="A68" s="503">
        <v>37071520</v>
      </c>
      <c r="B68" s="503">
        <v>37071</v>
      </c>
      <c r="C68" s="503">
        <v>5</v>
      </c>
      <c r="D68" s="503">
        <v>20</v>
      </c>
      <c r="E68" s="503" t="s">
        <v>28</v>
      </c>
      <c r="F68" s="503" t="s">
        <v>41</v>
      </c>
      <c r="G68" s="503" t="s">
        <v>387</v>
      </c>
      <c r="H68" s="503">
        <v>11.133925</v>
      </c>
      <c r="I68" s="503">
        <v>22.373968000000001</v>
      </c>
      <c r="J68" s="503">
        <v>49991.751892</v>
      </c>
      <c r="K68" s="503">
        <v>777.98967300000004</v>
      </c>
      <c r="L68" s="503">
        <v>53019.463339000002</v>
      </c>
      <c r="M68" s="503">
        <v>824.80210999999997</v>
      </c>
      <c r="N68" s="503">
        <v>48563.780232999998</v>
      </c>
      <c r="O68" s="503">
        <v>755.45513400000004</v>
      </c>
      <c r="P68" s="503">
        <v>34316.370818000003</v>
      </c>
      <c r="Q68" s="503">
        <v>533.70646499999998</v>
      </c>
      <c r="R68" s="503">
        <v>84800</v>
      </c>
      <c r="S68" s="503">
        <v>69438.121905000007</v>
      </c>
      <c r="T68" s="503">
        <v>4</v>
      </c>
      <c r="U68" s="503">
        <v>64565411.605850004</v>
      </c>
      <c r="W68" s="503">
        <v>0</v>
      </c>
      <c r="X68" s="503">
        <v>0</v>
      </c>
      <c r="Y68" s="503">
        <v>0</v>
      </c>
      <c r="AA68" s="503">
        <v>0</v>
      </c>
      <c r="AB68" s="503">
        <v>0</v>
      </c>
      <c r="AC68" s="503">
        <v>0</v>
      </c>
    </row>
    <row r="69" spans="1:29" x14ac:dyDescent="0.25">
      <c r="A69" s="503">
        <v>37071530</v>
      </c>
      <c r="B69" s="503">
        <v>37071</v>
      </c>
      <c r="C69" s="503">
        <v>5</v>
      </c>
      <c r="D69" s="503">
        <v>30</v>
      </c>
      <c r="E69" s="503" t="s">
        <v>28</v>
      </c>
      <c r="F69" s="503" t="s">
        <v>41</v>
      </c>
      <c r="G69" s="503" t="s">
        <v>388</v>
      </c>
      <c r="H69" s="503">
        <v>76.276657</v>
      </c>
      <c r="I69" s="503">
        <v>168.62569500000001</v>
      </c>
      <c r="J69" s="503">
        <v>156718.91036899999</v>
      </c>
      <c r="K69" s="503">
        <v>3218.8169619999999</v>
      </c>
      <c r="L69" s="503">
        <v>194785.90103899999</v>
      </c>
      <c r="M69" s="503">
        <v>3632.6962659999999</v>
      </c>
      <c r="N69" s="503">
        <v>166141.47017099999</v>
      </c>
      <c r="O69" s="503">
        <v>3414.6478109999998</v>
      </c>
      <c r="P69" s="503">
        <v>114710.56144400001</v>
      </c>
      <c r="Q69" s="503">
        <v>2057.9270660000002</v>
      </c>
      <c r="R69" s="503">
        <v>319600</v>
      </c>
      <c r="S69" s="503">
        <v>336652.20155699999</v>
      </c>
      <c r="T69" s="503">
        <v>51</v>
      </c>
      <c r="U69" s="503">
        <v>244949193.01523399</v>
      </c>
      <c r="V69" s="503">
        <v>300</v>
      </c>
      <c r="W69" s="503">
        <v>4935.4536639999997</v>
      </c>
      <c r="X69" s="503">
        <v>2</v>
      </c>
      <c r="Y69" s="503">
        <v>19280.808937999998</v>
      </c>
      <c r="Z69" s="503">
        <v>70</v>
      </c>
      <c r="AA69" s="503">
        <v>4935.4536639999997</v>
      </c>
      <c r="AB69" s="503">
        <v>2</v>
      </c>
      <c r="AC69" s="503">
        <v>3845.0195939999999</v>
      </c>
    </row>
    <row r="70" spans="1:29" x14ac:dyDescent="0.25">
      <c r="A70" s="503">
        <v>37071540</v>
      </c>
      <c r="B70" s="503">
        <v>37071</v>
      </c>
      <c r="C70" s="503">
        <v>5</v>
      </c>
      <c r="D70" s="503">
        <v>40</v>
      </c>
      <c r="E70" s="503" t="s">
        <v>28</v>
      </c>
      <c r="F70" s="503" t="s">
        <v>41</v>
      </c>
      <c r="G70" s="503" t="s">
        <v>201</v>
      </c>
      <c r="H70" s="503">
        <v>156.092422</v>
      </c>
      <c r="I70" s="503">
        <v>308.41528</v>
      </c>
      <c r="J70" s="503">
        <v>94141.783139000006</v>
      </c>
      <c r="K70" s="503">
        <v>2115.941249</v>
      </c>
      <c r="L70" s="503">
        <v>105442.187443</v>
      </c>
      <c r="M70" s="503">
        <v>2293.4777880000001</v>
      </c>
      <c r="N70" s="503">
        <v>101282.562559</v>
      </c>
      <c r="O70" s="503">
        <v>2276.3158199999998</v>
      </c>
      <c r="P70" s="503">
        <v>55432.408921000002</v>
      </c>
      <c r="Q70" s="503">
        <v>1201.770902</v>
      </c>
      <c r="R70" s="503">
        <v>102600</v>
      </c>
      <c r="S70" s="503">
        <v>158169.23870799999</v>
      </c>
      <c r="T70" s="503">
        <v>50</v>
      </c>
      <c r="U70" s="503">
        <v>273209579.28615099</v>
      </c>
      <c r="V70" s="503">
        <v>920</v>
      </c>
      <c r="W70" s="503">
        <v>25258.026157</v>
      </c>
      <c r="X70" s="503">
        <v>12</v>
      </c>
      <c r="Y70" s="503">
        <v>41040.477539</v>
      </c>
      <c r="Z70" s="503">
        <v>210</v>
      </c>
      <c r="AA70" s="503">
        <v>25258.026157</v>
      </c>
      <c r="AB70" s="503">
        <v>12</v>
      </c>
      <c r="AC70" s="503">
        <v>261818.34920900001</v>
      </c>
    </row>
    <row r="71" spans="1:29" x14ac:dyDescent="0.25">
      <c r="B71" s="503">
        <v>37071</v>
      </c>
      <c r="C71" s="503">
        <v>5</v>
      </c>
      <c r="D71" s="503">
        <v>50</v>
      </c>
      <c r="E71" s="503" t="s">
        <v>28</v>
      </c>
      <c r="F71" s="503" t="s">
        <v>41</v>
      </c>
      <c r="G71" s="503" t="s">
        <v>389</v>
      </c>
    </row>
    <row r="72" spans="1:29" x14ac:dyDescent="0.25">
      <c r="A72" s="503">
        <v>37071560</v>
      </c>
      <c r="B72" s="503">
        <v>37071</v>
      </c>
      <c r="C72" s="503">
        <v>5</v>
      </c>
      <c r="D72" s="503">
        <v>60</v>
      </c>
      <c r="E72" s="503" t="s">
        <v>28</v>
      </c>
      <c r="F72" s="503" t="s">
        <v>41</v>
      </c>
      <c r="G72" s="503" t="s">
        <v>507</v>
      </c>
      <c r="H72" s="503">
        <v>85.026459000000003</v>
      </c>
      <c r="I72" s="503">
        <v>170.05291600000001</v>
      </c>
      <c r="J72" s="503">
        <v>36149.05459</v>
      </c>
      <c r="K72" s="503">
        <v>1452.7583239999999</v>
      </c>
      <c r="L72" s="503">
        <v>63549.824332999997</v>
      </c>
      <c r="M72" s="503">
        <v>2537.8736319999998</v>
      </c>
      <c r="N72" s="503">
        <v>40480.326804999997</v>
      </c>
      <c r="O72" s="503">
        <v>1626.143374</v>
      </c>
      <c r="P72" s="503">
        <v>35139.093901</v>
      </c>
      <c r="Q72" s="503">
        <v>1402.923583</v>
      </c>
      <c r="S72" s="503">
        <v>0</v>
      </c>
      <c r="T72" s="503">
        <v>0</v>
      </c>
      <c r="U72" s="503">
        <v>0</v>
      </c>
      <c r="W72" s="503">
        <v>0</v>
      </c>
      <c r="X72" s="503">
        <v>0</v>
      </c>
      <c r="Y72" s="503">
        <v>0</v>
      </c>
      <c r="AA72" s="503">
        <v>0</v>
      </c>
      <c r="AB72" s="503">
        <v>0</v>
      </c>
      <c r="AC72" s="503">
        <v>0</v>
      </c>
    </row>
    <row r="73" spans="1:29" x14ac:dyDescent="0.25">
      <c r="A73" s="503">
        <v>37097210</v>
      </c>
      <c r="B73" s="503">
        <v>37097</v>
      </c>
      <c r="C73" s="503">
        <v>2</v>
      </c>
      <c r="D73" s="503">
        <v>10</v>
      </c>
      <c r="E73" s="503" t="s">
        <v>29</v>
      </c>
      <c r="F73" s="503" t="s">
        <v>509</v>
      </c>
      <c r="G73" s="503" t="s">
        <v>115</v>
      </c>
      <c r="H73" s="503">
        <v>36.177956000000002</v>
      </c>
      <c r="I73" s="503">
        <v>75.178873999999993</v>
      </c>
      <c r="J73" s="503">
        <v>288239.97215099999</v>
      </c>
      <c r="K73" s="503">
        <v>5206.8235770000001</v>
      </c>
      <c r="L73" s="503">
        <v>340020.06039200001</v>
      </c>
      <c r="M73" s="503">
        <v>5499.6569129999998</v>
      </c>
      <c r="N73" s="503">
        <v>277000.88576500001</v>
      </c>
      <c r="O73" s="503">
        <v>4885.7523510000001</v>
      </c>
      <c r="P73" s="503">
        <v>210277.79745400001</v>
      </c>
      <c r="Q73" s="503">
        <v>3294.1377160000002</v>
      </c>
      <c r="R73" s="503">
        <v>476700</v>
      </c>
      <c r="S73" s="503">
        <v>462689.01322299999</v>
      </c>
      <c r="T73" s="503">
        <v>15</v>
      </c>
      <c r="U73" s="503">
        <v>174175892.66227701</v>
      </c>
      <c r="W73" s="503">
        <v>0</v>
      </c>
      <c r="X73" s="503">
        <v>0</v>
      </c>
      <c r="Y73" s="503">
        <v>0</v>
      </c>
      <c r="AA73" s="503">
        <v>0</v>
      </c>
      <c r="AB73" s="503">
        <v>0</v>
      </c>
      <c r="AC73" s="503">
        <v>0</v>
      </c>
    </row>
    <row r="74" spans="1:29" x14ac:dyDescent="0.25">
      <c r="B74" s="503">
        <v>37097</v>
      </c>
      <c r="C74" s="503">
        <v>2</v>
      </c>
      <c r="D74" s="503">
        <v>20</v>
      </c>
      <c r="E74" s="503" t="s">
        <v>29</v>
      </c>
      <c r="F74" s="503" t="s">
        <v>509</v>
      </c>
      <c r="G74" s="503" t="s">
        <v>387</v>
      </c>
    </row>
    <row r="75" spans="1:29" x14ac:dyDescent="0.25">
      <c r="A75" s="503">
        <v>37097230</v>
      </c>
      <c r="B75" s="503">
        <v>37097</v>
      </c>
      <c r="C75" s="503">
        <v>2</v>
      </c>
      <c r="D75" s="503">
        <v>30</v>
      </c>
      <c r="E75" s="503" t="s">
        <v>29</v>
      </c>
      <c r="F75" s="503" t="s">
        <v>509</v>
      </c>
      <c r="G75" s="503" t="s">
        <v>388</v>
      </c>
      <c r="H75" s="503">
        <v>104.452286</v>
      </c>
      <c r="I75" s="503">
        <v>233.95503199999999</v>
      </c>
      <c r="J75" s="503">
        <v>249782.99144000001</v>
      </c>
      <c r="K75" s="503">
        <v>8292.7969900000007</v>
      </c>
      <c r="L75" s="503">
        <v>376689.78857099998</v>
      </c>
      <c r="M75" s="503">
        <v>12312.328224000001</v>
      </c>
      <c r="N75" s="503">
        <v>267899.34122200002</v>
      </c>
      <c r="O75" s="503">
        <v>9444.5726329999998</v>
      </c>
      <c r="P75" s="503">
        <v>221184.42473699999</v>
      </c>
      <c r="Q75" s="503">
        <v>5727.803723</v>
      </c>
      <c r="R75" s="503">
        <v>678500</v>
      </c>
      <c r="S75" s="503">
        <v>634178.661922</v>
      </c>
      <c r="T75" s="503">
        <v>54</v>
      </c>
      <c r="U75" s="503">
        <v>642300775.112499</v>
      </c>
      <c r="W75" s="503">
        <v>0</v>
      </c>
      <c r="X75" s="503">
        <v>0</v>
      </c>
      <c r="Y75" s="503">
        <v>0</v>
      </c>
      <c r="AA75" s="503">
        <v>0</v>
      </c>
      <c r="AB75" s="503">
        <v>0</v>
      </c>
      <c r="AC75" s="503">
        <v>0</v>
      </c>
    </row>
    <row r="76" spans="1:29" x14ac:dyDescent="0.25">
      <c r="A76" s="503">
        <v>37097240</v>
      </c>
      <c r="B76" s="503">
        <v>37097</v>
      </c>
      <c r="C76" s="503">
        <v>2</v>
      </c>
      <c r="D76" s="503">
        <v>40</v>
      </c>
      <c r="E76" s="503" t="s">
        <v>29</v>
      </c>
      <c r="F76" s="503" t="s">
        <v>509</v>
      </c>
      <c r="G76" s="503" t="s">
        <v>201</v>
      </c>
      <c r="H76" s="503">
        <v>76.381065000000007</v>
      </c>
      <c r="I76" s="503">
        <v>145.893632</v>
      </c>
      <c r="J76" s="503">
        <v>83489.567462999999</v>
      </c>
      <c r="K76" s="503">
        <v>2750.4780700000001</v>
      </c>
      <c r="L76" s="503">
        <v>112597.99116200001</v>
      </c>
      <c r="M76" s="503">
        <v>3817.6413560000001</v>
      </c>
      <c r="N76" s="503">
        <v>89537.808653999993</v>
      </c>
      <c r="O76" s="503">
        <v>3051.3777879999998</v>
      </c>
      <c r="P76" s="503">
        <v>62289.988919000003</v>
      </c>
      <c r="Q76" s="503">
        <v>1739.116473</v>
      </c>
      <c r="R76" s="503">
        <v>121700</v>
      </c>
      <c r="S76" s="503">
        <v>123477.047403</v>
      </c>
      <c r="T76" s="503">
        <v>18</v>
      </c>
      <c r="U76" s="503">
        <v>309407411.25417298</v>
      </c>
      <c r="W76" s="503">
        <v>0</v>
      </c>
      <c r="X76" s="503">
        <v>0</v>
      </c>
      <c r="Y76" s="503">
        <v>0</v>
      </c>
      <c r="AA76" s="503">
        <v>0</v>
      </c>
      <c r="AB76" s="503">
        <v>0</v>
      </c>
      <c r="AC76" s="503">
        <v>0</v>
      </c>
    </row>
    <row r="77" spans="1:29" x14ac:dyDescent="0.25">
      <c r="B77" s="503">
        <v>37097</v>
      </c>
      <c r="C77" s="503">
        <v>2</v>
      </c>
      <c r="D77" s="503">
        <v>50</v>
      </c>
      <c r="E77" s="503" t="s">
        <v>29</v>
      </c>
      <c r="F77" s="503" t="s">
        <v>509</v>
      </c>
      <c r="G77" s="503" t="s">
        <v>389</v>
      </c>
    </row>
    <row r="78" spans="1:29" x14ac:dyDescent="0.25">
      <c r="A78" s="503">
        <v>37097260</v>
      </c>
      <c r="B78" s="503">
        <v>37097</v>
      </c>
      <c r="C78" s="503">
        <v>2</v>
      </c>
      <c r="D78" s="503">
        <v>60</v>
      </c>
      <c r="E78" s="503" t="s">
        <v>29</v>
      </c>
      <c r="F78" s="503" t="s">
        <v>509</v>
      </c>
      <c r="G78" s="503" t="s">
        <v>507</v>
      </c>
      <c r="H78" s="503">
        <v>97.647102000000004</v>
      </c>
      <c r="I78" s="503">
        <v>195.29420999999999</v>
      </c>
      <c r="J78" s="503">
        <v>140411.86374599999</v>
      </c>
      <c r="K78" s="503">
        <v>5703.9999559999997</v>
      </c>
      <c r="L78" s="503">
        <v>250421.99413000001</v>
      </c>
      <c r="M78" s="503">
        <v>10242.028233000001</v>
      </c>
      <c r="N78" s="503">
        <v>155599.31335800001</v>
      </c>
      <c r="O78" s="503">
        <v>6366.9868139999999</v>
      </c>
      <c r="P78" s="503">
        <v>130126.524951</v>
      </c>
      <c r="Q78" s="503">
        <v>5210.6778029999996</v>
      </c>
      <c r="S78" s="503">
        <v>0</v>
      </c>
      <c r="T78" s="503">
        <v>0</v>
      </c>
      <c r="U78" s="503">
        <v>0</v>
      </c>
      <c r="W78" s="503">
        <v>0</v>
      </c>
      <c r="X78" s="503">
        <v>0</v>
      </c>
      <c r="Y78" s="503">
        <v>0</v>
      </c>
      <c r="AA78" s="503">
        <v>0</v>
      </c>
      <c r="AB78" s="503">
        <v>0</v>
      </c>
      <c r="AC78" s="503">
        <v>0</v>
      </c>
    </row>
    <row r="79" spans="1:29" x14ac:dyDescent="0.25">
      <c r="A79" s="503">
        <v>37097310</v>
      </c>
      <c r="B79" s="503">
        <v>37097</v>
      </c>
      <c r="C79" s="503">
        <v>3</v>
      </c>
      <c r="D79" s="503">
        <v>10</v>
      </c>
      <c r="E79" s="503" t="s">
        <v>29</v>
      </c>
      <c r="F79" s="503" t="s">
        <v>508</v>
      </c>
      <c r="G79" s="503" t="s">
        <v>115</v>
      </c>
      <c r="H79" s="503">
        <v>10.446327</v>
      </c>
      <c r="I79" s="503">
        <v>20.892654</v>
      </c>
      <c r="J79" s="503">
        <v>93584.497010999999</v>
      </c>
      <c r="K79" s="503">
        <v>1707.1546249999999</v>
      </c>
      <c r="L79" s="503">
        <v>113810.446289</v>
      </c>
      <c r="M79" s="503">
        <v>1842.2635210000001</v>
      </c>
      <c r="N79" s="503">
        <v>91559.499844999998</v>
      </c>
      <c r="O79" s="503">
        <v>1616.035378</v>
      </c>
      <c r="P79" s="503">
        <v>71044.092455999998</v>
      </c>
      <c r="Q79" s="503">
        <v>1135.247834</v>
      </c>
      <c r="R79" s="503">
        <v>214900</v>
      </c>
      <c r="S79" s="503">
        <v>216445.07565099999</v>
      </c>
      <c r="T79" s="503">
        <v>6</v>
      </c>
      <c r="U79" s="503">
        <v>76672764.926401004</v>
      </c>
      <c r="W79" s="503">
        <v>0</v>
      </c>
      <c r="X79" s="503">
        <v>0</v>
      </c>
      <c r="Y79" s="503">
        <v>0</v>
      </c>
      <c r="AA79" s="503">
        <v>0</v>
      </c>
      <c r="AB79" s="503">
        <v>0</v>
      </c>
      <c r="AC79" s="503">
        <v>0</v>
      </c>
    </row>
    <row r="80" spans="1:29" x14ac:dyDescent="0.25">
      <c r="B80" s="503">
        <v>37097</v>
      </c>
      <c r="C80" s="503">
        <v>3</v>
      </c>
      <c r="D80" s="503">
        <v>20</v>
      </c>
      <c r="E80" s="503" t="s">
        <v>29</v>
      </c>
      <c r="F80" s="503" t="s">
        <v>508</v>
      </c>
      <c r="G80" s="503" t="s">
        <v>387</v>
      </c>
    </row>
    <row r="81" spans="1:29" x14ac:dyDescent="0.25">
      <c r="A81" s="503">
        <v>37097330</v>
      </c>
      <c r="B81" s="503">
        <v>37097</v>
      </c>
      <c r="C81" s="503">
        <v>3</v>
      </c>
      <c r="D81" s="503">
        <v>30</v>
      </c>
      <c r="E81" s="503" t="s">
        <v>29</v>
      </c>
      <c r="F81" s="503" t="s">
        <v>508</v>
      </c>
      <c r="G81" s="503" t="s">
        <v>388</v>
      </c>
      <c r="H81" s="503">
        <v>35.984763999999998</v>
      </c>
      <c r="I81" s="503">
        <v>87.772193999999999</v>
      </c>
      <c r="J81" s="503">
        <v>80363.429826000007</v>
      </c>
      <c r="K81" s="503">
        <v>3475.523514</v>
      </c>
      <c r="L81" s="503">
        <v>125892.082454</v>
      </c>
      <c r="M81" s="503">
        <v>5271.5996560000003</v>
      </c>
      <c r="N81" s="503">
        <v>86057.681635999994</v>
      </c>
      <c r="O81" s="503">
        <v>4026.4513240000001</v>
      </c>
      <c r="P81" s="503">
        <v>69349.773579999994</v>
      </c>
      <c r="Q81" s="503">
        <v>2243.9294209999998</v>
      </c>
      <c r="R81" s="503">
        <v>467200</v>
      </c>
      <c r="S81" s="503">
        <v>370318.78145000001</v>
      </c>
      <c r="T81" s="503">
        <v>33</v>
      </c>
      <c r="U81" s="503">
        <v>953791113.25246203</v>
      </c>
      <c r="W81" s="503">
        <v>0</v>
      </c>
      <c r="X81" s="503">
        <v>0</v>
      </c>
      <c r="Y81" s="503">
        <v>0</v>
      </c>
      <c r="AA81" s="503">
        <v>0</v>
      </c>
      <c r="AB81" s="503">
        <v>0</v>
      </c>
      <c r="AC81" s="503">
        <v>0</v>
      </c>
    </row>
    <row r="82" spans="1:29" x14ac:dyDescent="0.25">
      <c r="A82" s="503">
        <v>37097340</v>
      </c>
      <c r="B82" s="503">
        <v>37097</v>
      </c>
      <c r="C82" s="503">
        <v>3</v>
      </c>
      <c r="D82" s="503">
        <v>40</v>
      </c>
      <c r="E82" s="503" t="s">
        <v>29</v>
      </c>
      <c r="F82" s="503" t="s">
        <v>508</v>
      </c>
      <c r="G82" s="503" t="s">
        <v>201</v>
      </c>
      <c r="H82" s="503">
        <v>13.473919</v>
      </c>
      <c r="I82" s="503">
        <v>22.077241000000001</v>
      </c>
      <c r="J82" s="503">
        <v>14606.906256</v>
      </c>
      <c r="K82" s="503">
        <v>717.01444100000003</v>
      </c>
      <c r="L82" s="503">
        <v>22120.260581999999</v>
      </c>
      <c r="M82" s="503">
        <v>985.73622999999998</v>
      </c>
      <c r="N82" s="503">
        <v>15040.454528</v>
      </c>
      <c r="O82" s="503">
        <v>765.44348200000002</v>
      </c>
      <c r="P82" s="503">
        <v>11826.897037999999</v>
      </c>
      <c r="Q82" s="503">
        <v>397.690133</v>
      </c>
      <c r="S82" s="503">
        <v>0</v>
      </c>
      <c r="T82" s="503">
        <v>0</v>
      </c>
      <c r="U82" s="503">
        <v>0</v>
      </c>
      <c r="W82" s="503">
        <v>0</v>
      </c>
      <c r="X82" s="503">
        <v>0</v>
      </c>
      <c r="Y82" s="503">
        <v>0</v>
      </c>
      <c r="AA82" s="503">
        <v>0</v>
      </c>
      <c r="AB82" s="503">
        <v>0</v>
      </c>
      <c r="AC82" s="503">
        <v>0</v>
      </c>
    </row>
    <row r="83" spans="1:29" x14ac:dyDescent="0.25">
      <c r="B83" s="503">
        <v>37097</v>
      </c>
      <c r="C83" s="503">
        <v>3</v>
      </c>
      <c r="D83" s="503">
        <v>50</v>
      </c>
      <c r="E83" s="503" t="s">
        <v>29</v>
      </c>
      <c r="F83" s="503" t="s">
        <v>508</v>
      </c>
      <c r="G83" s="503" t="s">
        <v>389</v>
      </c>
    </row>
    <row r="84" spans="1:29" x14ac:dyDescent="0.25">
      <c r="A84" s="503">
        <v>37097360</v>
      </c>
      <c r="B84" s="503">
        <v>37097</v>
      </c>
      <c r="C84" s="503">
        <v>3</v>
      </c>
      <c r="D84" s="503">
        <v>60</v>
      </c>
      <c r="E84" s="503" t="s">
        <v>29</v>
      </c>
      <c r="F84" s="503" t="s">
        <v>508</v>
      </c>
      <c r="G84" s="503" t="s">
        <v>507</v>
      </c>
      <c r="H84" s="503">
        <v>27.321923999999999</v>
      </c>
      <c r="I84" s="503">
        <v>54.643847999999998</v>
      </c>
      <c r="J84" s="503">
        <v>33642.281737999998</v>
      </c>
      <c r="K84" s="503">
        <v>1405.822815</v>
      </c>
      <c r="L84" s="503">
        <v>62532.659269999996</v>
      </c>
      <c r="M84" s="503">
        <v>2660.5779309999998</v>
      </c>
      <c r="N84" s="503">
        <v>37476.086076</v>
      </c>
      <c r="O84" s="503">
        <v>1577.515097</v>
      </c>
      <c r="P84" s="503">
        <v>29563.333008000001</v>
      </c>
      <c r="Q84" s="503">
        <v>1234.002737</v>
      </c>
      <c r="S84" s="503">
        <v>0</v>
      </c>
      <c r="T84" s="503">
        <v>0</v>
      </c>
      <c r="U84" s="503">
        <v>0</v>
      </c>
      <c r="W84" s="503">
        <v>0</v>
      </c>
      <c r="X84" s="503">
        <v>0</v>
      </c>
      <c r="Y84" s="503">
        <v>0</v>
      </c>
      <c r="AA84" s="503">
        <v>0</v>
      </c>
      <c r="AB84" s="503">
        <v>0</v>
      </c>
      <c r="AC84" s="503">
        <v>0</v>
      </c>
    </row>
    <row r="85" spans="1:29" x14ac:dyDescent="0.25">
      <c r="A85" s="503">
        <v>37097510</v>
      </c>
      <c r="B85" s="503">
        <v>37097</v>
      </c>
      <c r="C85" s="503">
        <v>5</v>
      </c>
      <c r="D85" s="503">
        <v>10</v>
      </c>
      <c r="E85" s="503" t="s">
        <v>29</v>
      </c>
      <c r="F85" s="503" t="s">
        <v>41</v>
      </c>
      <c r="G85" s="503" t="s">
        <v>115</v>
      </c>
      <c r="H85" s="503">
        <v>75.719848999999996</v>
      </c>
      <c r="I85" s="503">
        <v>151.86783399999999</v>
      </c>
      <c r="J85" s="503">
        <v>429558.62229700002</v>
      </c>
      <c r="K85" s="503">
        <v>6391.279372</v>
      </c>
      <c r="L85" s="503">
        <v>482888.90156299999</v>
      </c>
      <c r="M85" s="503">
        <v>7013.2761529999998</v>
      </c>
      <c r="N85" s="503">
        <v>397132.23236899998</v>
      </c>
      <c r="O85" s="503">
        <v>5883.5331980000001</v>
      </c>
      <c r="P85" s="503">
        <v>301141.28127500002</v>
      </c>
      <c r="Q85" s="503">
        <v>4373.161153</v>
      </c>
      <c r="R85" s="503">
        <v>458200</v>
      </c>
      <c r="S85" s="503">
        <v>437642.00950300001</v>
      </c>
      <c r="T85" s="503">
        <v>18</v>
      </c>
      <c r="U85" s="503">
        <v>93034821.858842999</v>
      </c>
      <c r="V85" s="503">
        <v>3610</v>
      </c>
      <c r="W85" s="503">
        <v>125469.34950900001</v>
      </c>
      <c r="X85" s="503">
        <v>5</v>
      </c>
      <c r="Y85" s="503">
        <v>31065.394700000001</v>
      </c>
      <c r="Z85" s="503">
        <v>14990</v>
      </c>
      <c r="AA85" s="503">
        <v>125469.34950900001</v>
      </c>
      <c r="AB85" s="503">
        <v>5</v>
      </c>
      <c r="AC85" s="503">
        <v>24689.717849000001</v>
      </c>
    </row>
    <row r="86" spans="1:29" x14ac:dyDescent="0.25">
      <c r="B86" s="503">
        <v>37097</v>
      </c>
      <c r="C86" s="503">
        <v>5</v>
      </c>
      <c r="D86" s="503">
        <v>20</v>
      </c>
      <c r="E86" s="503" t="s">
        <v>29</v>
      </c>
      <c r="F86" s="503" t="s">
        <v>41</v>
      </c>
      <c r="G86" s="503" t="s">
        <v>387</v>
      </c>
    </row>
    <row r="87" spans="1:29" x14ac:dyDescent="0.25">
      <c r="A87" s="503">
        <v>37097530</v>
      </c>
      <c r="B87" s="503">
        <v>37097</v>
      </c>
      <c r="C87" s="503">
        <v>5</v>
      </c>
      <c r="D87" s="503">
        <v>30</v>
      </c>
      <c r="E87" s="503" t="s">
        <v>29</v>
      </c>
      <c r="F87" s="503" t="s">
        <v>41</v>
      </c>
      <c r="G87" s="503" t="s">
        <v>388</v>
      </c>
      <c r="H87" s="503">
        <v>95.532821999999996</v>
      </c>
      <c r="I87" s="503">
        <v>206.45812799999999</v>
      </c>
      <c r="J87" s="503">
        <v>128093.64928300001</v>
      </c>
      <c r="K87" s="503">
        <v>2542.1907809999998</v>
      </c>
      <c r="L87" s="503">
        <v>152363.37551899999</v>
      </c>
      <c r="M87" s="503">
        <v>2937.5809370000002</v>
      </c>
      <c r="N87" s="503">
        <v>125390.688144</v>
      </c>
      <c r="O87" s="503">
        <v>2556.2126819999999</v>
      </c>
      <c r="P87" s="503">
        <v>89828.900790999993</v>
      </c>
      <c r="Q87" s="503">
        <v>1690.579741</v>
      </c>
      <c r="R87" s="503">
        <v>249100</v>
      </c>
      <c r="S87" s="503">
        <v>285980.96462099999</v>
      </c>
      <c r="T87" s="503">
        <v>42</v>
      </c>
      <c r="U87" s="503">
        <v>221259573.44104299</v>
      </c>
      <c r="V87" s="503">
        <v>1146</v>
      </c>
      <c r="W87" s="503">
        <v>23338.462968</v>
      </c>
      <c r="X87" s="503">
        <v>8</v>
      </c>
      <c r="Y87" s="503">
        <v>4178.4863999999998</v>
      </c>
      <c r="Z87" s="503">
        <v>906</v>
      </c>
      <c r="AA87" s="503">
        <v>23338.462968</v>
      </c>
      <c r="AB87" s="503">
        <v>8</v>
      </c>
      <c r="AC87" s="503">
        <v>28257.144558</v>
      </c>
    </row>
    <row r="88" spans="1:29" x14ac:dyDescent="0.25">
      <c r="A88" s="503">
        <v>37097540</v>
      </c>
      <c r="B88" s="503">
        <v>37097</v>
      </c>
      <c r="C88" s="503">
        <v>5</v>
      </c>
      <c r="D88" s="503">
        <v>40</v>
      </c>
      <c r="E88" s="503" t="s">
        <v>29</v>
      </c>
      <c r="F88" s="503" t="s">
        <v>41</v>
      </c>
      <c r="G88" s="503" t="s">
        <v>201</v>
      </c>
      <c r="H88" s="503">
        <v>281.47622699999999</v>
      </c>
      <c r="I88" s="503">
        <v>555.61557100000005</v>
      </c>
      <c r="J88" s="503">
        <v>208850.50297599999</v>
      </c>
      <c r="K88" s="503">
        <v>4400.6958720000002</v>
      </c>
      <c r="L88" s="503">
        <v>255922.054076</v>
      </c>
      <c r="M88" s="503">
        <v>5234.1154770000003</v>
      </c>
      <c r="N88" s="503">
        <v>202753.77366000001</v>
      </c>
      <c r="O88" s="503">
        <v>4252.0514050000002</v>
      </c>
      <c r="P88" s="503">
        <v>150352.89780100001</v>
      </c>
      <c r="Q88" s="503">
        <v>3047.8857539999999</v>
      </c>
      <c r="R88" s="503">
        <v>163600</v>
      </c>
      <c r="S88" s="503">
        <v>242995.124599</v>
      </c>
      <c r="T88" s="503">
        <v>59</v>
      </c>
      <c r="U88" s="503">
        <v>306643371.41883701</v>
      </c>
      <c r="V88" s="503">
        <v>1679</v>
      </c>
      <c r="W88" s="503">
        <v>27534.513167000001</v>
      </c>
      <c r="X88" s="503">
        <v>17</v>
      </c>
      <c r="Y88" s="503">
        <v>15970.747986</v>
      </c>
      <c r="Z88" s="503">
        <v>819</v>
      </c>
      <c r="AA88" s="503">
        <v>27534.513167000001</v>
      </c>
      <c r="AB88" s="503">
        <v>17</v>
      </c>
      <c r="AC88" s="503">
        <v>13290.362519</v>
      </c>
    </row>
    <row r="89" spans="1:29" x14ac:dyDescent="0.25">
      <c r="B89" s="503">
        <v>37097</v>
      </c>
      <c r="C89" s="503">
        <v>5</v>
      </c>
      <c r="D89" s="503">
        <v>50</v>
      </c>
      <c r="E89" s="503" t="s">
        <v>29</v>
      </c>
      <c r="F89" s="503" t="s">
        <v>41</v>
      </c>
      <c r="G89" s="503" t="s">
        <v>389</v>
      </c>
    </row>
    <row r="90" spans="1:29" x14ac:dyDescent="0.25">
      <c r="A90" s="503">
        <v>37097560</v>
      </c>
      <c r="B90" s="503">
        <v>37097</v>
      </c>
      <c r="C90" s="503">
        <v>5</v>
      </c>
      <c r="D90" s="503">
        <v>60</v>
      </c>
      <c r="E90" s="503" t="s">
        <v>29</v>
      </c>
      <c r="F90" s="503" t="s">
        <v>41</v>
      </c>
      <c r="G90" s="503" t="s">
        <v>507</v>
      </c>
      <c r="H90" s="503">
        <v>278.42813100000001</v>
      </c>
      <c r="I90" s="503">
        <v>556.85624199999995</v>
      </c>
      <c r="J90" s="503">
        <v>98915.563922000001</v>
      </c>
      <c r="K90" s="503">
        <v>3917.842427</v>
      </c>
      <c r="L90" s="503">
        <v>160078.99723899999</v>
      </c>
      <c r="M90" s="503">
        <v>6357.243136</v>
      </c>
      <c r="N90" s="503">
        <v>103320.07745700001</v>
      </c>
      <c r="O90" s="503">
        <v>4097.8579390000004</v>
      </c>
      <c r="P90" s="503">
        <v>85399.914485999994</v>
      </c>
      <c r="Q90" s="503">
        <v>3375.5017870000001</v>
      </c>
      <c r="S90" s="503">
        <v>0</v>
      </c>
      <c r="T90" s="503">
        <v>0</v>
      </c>
      <c r="U90" s="503">
        <v>0</v>
      </c>
      <c r="W90" s="503">
        <v>0</v>
      </c>
      <c r="X90" s="503">
        <v>0</v>
      </c>
      <c r="Y90" s="503">
        <v>0</v>
      </c>
      <c r="AA90" s="503">
        <v>0</v>
      </c>
      <c r="AB90" s="503">
        <v>0</v>
      </c>
      <c r="AC90" s="503">
        <v>0</v>
      </c>
    </row>
    <row r="91" spans="1:29" x14ac:dyDescent="0.25">
      <c r="A91" s="503">
        <v>37109210</v>
      </c>
      <c r="B91" s="503">
        <v>37109</v>
      </c>
      <c r="C91" s="503">
        <v>2</v>
      </c>
      <c r="D91" s="503">
        <v>10</v>
      </c>
      <c r="E91" s="503" t="s">
        <v>30</v>
      </c>
      <c r="F91" s="503" t="s">
        <v>509</v>
      </c>
      <c r="G91" s="503" t="s">
        <v>115</v>
      </c>
      <c r="H91" s="503">
        <v>16.21414</v>
      </c>
      <c r="I91" s="503">
        <v>32.428279000000003</v>
      </c>
      <c r="J91" s="503">
        <v>61665.561162999998</v>
      </c>
      <c r="K91" s="503">
        <v>926.71929499999999</v>
      </c>
      <c r="L91" s="503">
        <v>67264.856178999995</v>
      </c>
      <c r="M91" s="503">
        <v>1010.83782</v>
      </c>
      <c r="N91" s="503">
        <v>54608.262720999999</v>
      </c>
      <c r="O91" s="503">
        <v>820.644002</v>
      </c>
      <c r="P91" s="503">
        <v>39864.234166000002</v>
      </c>
      <c r="Q91" s="503">
        <v>599.06843900000001</v>
      </c>
      <c r="R91" s="503">
        <v>76600</v>
      </c>
      <c r="S91" s="503">
        <v>55930.599633999998</v>
      </c>
      <c r="T91" s="503">
        <v>4</v>
      </c>
      <c r="U91" s="503">
        <v>107747831.041288</v>
      </c>
      <c r="W91" s="503">
        <v>0</v>
      </c>
      <c r="X91" s="503">
        <v>0</v>
      </c>
      <c r="Y91" s="503">
        <v>0</v>
      </c>
      <c r="AA91" s="503">
        <v>0</v>
      </c>
      <c r="AB91" s="503">
        <v>0</v>
      </c>
      <c r="AC91" s="503">
        <v>0</v>
      </c>
    </row>
    <row r="92" spans="1:29" x14ac:dyDescent="0.25">
      <c r="A92" s="503">
        <v>37109220</v>
      </c>
      <c r="B92" s="503">
        <v>37109</v>
      </c>
      <c r="C92" s="503">
        <v>2</v>
      </c>
      <c r="D92" s="503">
        <v>20</v>
      </c>
      <c r="E92" s="503" t="s">
        <v>30</v>
      </c>
      <c r="F92" s="503" t="s">
        <v>509</v>
      </c>
      <c r="G92" s="503" t="s">
        <v>387</v>
      </c>
      <c r="H92" s="503">
        <v>2.4305180000000002</v>
      </c>
      <c r="I92" s="503">
        <v>9.7220739999999992</v>
      </c>
      <c r="J92" s="503">
        <v>16136.609812999999</v>
      </c>
      <c r="K92" s="503">
        <v>243.952156</v>
      </c>
      <c r="L92" s="503">
        <v>20709.239336999999</v>
      </c>
      <c r="M92" s="503">
        <v>313.06633099999999</v>
      </c>
      <c r="N92" s="503">
        <v>16490.554706999999</v>
      </c>
      <c r="O92" s="503">
        <v>249.303012</v>
      </c>
      <c r="P92" s="503">
        <v>11752.681349</v>
      </c>
      <c r="Q92" s="503">
        <v>177.66701499999999</v>
      </c>
      <c r="S92" s="503">
        <v>0</v>
      </c>
      <c r="T92" s="503">
        <v>0</v>
      </c>
      <c r="U92" s="503">
        <v>0</v>
      </c>
      <c r="W92" s="503">
        <v>0</v>
      </c>
      <c r="X92" s="503">
        <v>0</v>
      </c>
      <c r="Y92" s="503">
        <v>0</v>
      </c>
      <c r="AA92" s="503">
        <v>0</v>
      </c>
      <c r="AB92" s="503">
        <v>0</v>
      </c>
      <c r="AC92" s="503">
        <v>0</v>
      </c>
    </row>
    <row r="93" spans="1:29" x14ac:dyDescent="0.25">
      <c r="A93" s="503">
        <v>37109230</v>
      </c>
      <c r="B93" s="503">
        <v>37109</v>
      </c>
      <c r="C93" s="503">
        <v>2</v>
      </c>
      <c r="D93" s="503">
        <v>30</v>
      </c>
      <c r="E93" s="503" t="s">
        <v>30</v>
      </c>
      <c r="F93" s="503" t="s">
        <v>509</v>
      </c>
      <c r="G93" s="503" t="s">
        <v>388</v>
      </c>
      <c r="H93" s="503">
        <v>46.367328999999998</v>
      </c>
      <c r="I93" s="503">
        <v>105.149208</v>
      </c>
      <c r="J93" s="503">
        <v>104153.10982500001</v>
      </c>
      <c r="K93" s="503">
        <v>3113.8654139999999</v>
      </c>
      <c r="L93" s="503">
        <v>151842.32444299999</v>
      </c>
      <c r="M93" s="503">
        <v>4169.4916380000004</v>
      </c>
      <c r="N93" s="503">
        <v>104750.699461</v>
      </c>
      <c r="O93" s="503">
        <v>3128.6937560000001</v>
      </c>
      <c r="P93" s="503">
        <v>89608.069579999996</v>
      </c>
      <c r="Q93" s="503">
        <v>2169.9772699999999</v>
      </c>
      <c r="R93" s="503">
        <v>642900</v>
      </c>
      <c r="S93" s="503">
        <v>520051.61904999998</v>
      </c>
      <c r="T93" s="503">
        <v>46</v>
      </c>
      <c r="U93" s="503">
        <v>992715528.40664399</v>
      </c>
      <c r="W93" s="503">
        <v>0</v>
      </c>
      <c r="X93" s="503">
        <v>0</v>
      </c>
      <c r="Y93" s="503">
        <v>0</v>
      </c>
      <c r="AA93" s="503">
        <v>0</v>
      </c>
      <c r="AB93" s="503">
        <v>0</v>
      </c>
      <c r="AC93" s="503">
        <v>0</v>
      </c>
    </row>
    <row r="94" spans="1:29" x14ac:dyDescent="0.25">
      <c r="A94" s="503">
        <v>37109240</v>
      </c>
      <c r="B94" s="503">
        <v>37109</v>
      </c>
      <c r="C94" s="503">
        <v>2</v>
      </c>
      <c r="D94" s="503">
        <v>40</v>
      </c>
      <c r="E94" s="503" t="s">
        <v>30</v>
      </c>
      <c r="F94" s="503" t="s">
        <v>509</v>
      </c>
      <c r="G94" s="503" t="s">
        <v>201</v>
      </c>
      <c r="H94" s="503">
        <v>19.370874000000001</v>
      </c>
      <c r="I94" s="503">
        <v>38.469279999999998</v>
      </c>
      <c r="J94" s="503">
        <v>18386.368587000001</v>
      </c>
      <c r="K94" s="503">
        <v>578.36446599999999</v>
      </c>
      <c r="L94" s="503">
        <v>26535.528521</v>
      </c>
      <c r="M94" s="503">
        <v>751.34614799999997</v>
      </c>
      <c r="N94" s="503">
        <v>18410.861202</v>
      </c>
      <c r="O94" s="503">
        <v>557.28897600000005</v>
      </c>
      <c r="P94" s="503">
        <v>15844.806451</v>
      </c>
      <c r="Q94" s="503">
        <v>414.80355800000001</v>
      </c>
      <c r="R94" s="503">
        <v>7100</v>
      </c>
      <c r="S94" s="503">
        <v>5230.6088550000004</v>
      </c>
      <c r="T94" s="503">
        <v>1</v>
      </c>
      <c r="U94" s="503">
        <v>3494623.2542099999</v>
      </c>
      <c r="W94" s="503">
        <v>0</v>
      </c>
      <c r="X94" s="503">
        <v>0</v>
      </c>
      <c r="Y94" s="503">
        <v>0</v>
      </c>
      <c r="AA94" s="503">
        <v>0</v>
      </c>
      <c r="AB94" s="503">
        <v>0</v>
      </c>
      <c r="AC94" s="503">
        <v>0</v>
      </c>
    </row>
    <row r="95" spans="1:29" x14ac:dyDescent="0.25">
      <c r="B95" s="503">
        <v>37109</v>
      </c>
      <c r="C95" s="503">
        <v>2</v>
      </c>
      <c r="D95" s="503">
        <v>50</v>
      </c>
      <c r="E95" s="503" t="s">
        <v>30</v>
      </c>
      <c r="F95" s="503" t="s">
        <v>509</v>
      </c>
      <c r="G95" s="503" t="s">
        <v>389</v>
      </c>
    </row>
    <row r="96" spans="1:29" x14ac:dyDescent="0.25">
      <c r="A96" s="503">
        <v>37109260</v>
      </c>
      <c r="B96" s="503">
        <v>37109</v>
      </c>
      <c r="C96" s="503">
        <v>2</v>
      </c>
      <c r="D96" s="503">
        <v>60</v>
      </c>
      <c r="E96" s="503" t="s">
        <v>30</v>
      </c>
      <c r="F96" s="503" t="s">
        <v>509</v>
      </c>
      <c r="G96" s="503" t="s">
        <v>507</v>
      </c>
      <c r="H96" s="503">
        <v>34.651221999999997</v>
      </c>
      <c r="I96" s="503">
        <v>69.302443999999994</v>
      </c>
      <c r="J96" s="503">
        <v>48501.471196999999</v>
      </c>
      <c r="K96" s="503">
        <v>1962.150905</v>
      </c>
      <c r="L96" s="503">
        <v>88326.959638</v>
      </c>
      <c r="M96" s="503">
        <v>3597.5332210000001</v>
      </c>
      <c r="N96" s="503">
        <v>53102.027995999997</v>
      </c>
      <c r="O96" s="503">
        <v>2151.8083059999999</v>
      </c>
      <c r="P96" s="503">
        <v>46998.791226000001</v>
      </c>
      <c r="Q96" s="503">
        <v>1902.7385959999999</v>
      </c>
      <c r="S96" s="503">
        <v>0</v>
      </c>
      <c r="T96" s="503">
        <v>0</v>
      </c>
      <c r="U96" s="503">
        <v>0</v>
      </c>
      <c r="W96" s="503">
        <v>0</v>
      </c>
      <c r="X96" s="503">
        <v>0</v>
      </c>
      <c r="Y96" s="503">
        <v>0</v>
      </c>
      <c r="AA96" s="503">
        <v>0</v>
      </c>
      <c r="AB96" s="503">
        <v>0</v>
      </c>
      <c r="AC96" s="503">
        <v>0</v>
      </c>
    </row>
    <row r="97" spans="1:29" x14ac:dyDescent="0.25">
      <c r="B97" s="503">
        <v>37109</v>
      </c>
      <c r="C97" s="503">
        <v>3</v>
      </c>
      <c r="D97" s="503">
        <v>10</v>
      </c>
      <c r="E97" s="503" t="s">
        <v>30</v>
      </c>
      <c r="F97" s="503" t="s">
        <v>508</v>
      </c>
      <c r="G97" s="503" t="s">
        <v>115</v>
      </c>
    </row>
    <row r="98" spans="1:29" x14ac:dyDescent="0.25">
      <c r="B98" s="503">
        <v>37109</v>
      </c>
      <c r="C98" s="503">
        <v>3</v>
      </c>
      <c r="D98" s="503">
        <v>20</v>
      </c>
      <c r="E98" s="503" t="s">
        <v>30</v>
      </c>
      <c r="F98" s="503" t="s">
        <v>508</v>
      </c>
      <c r="G98" s="503" t="s">
        <v>387</v>
      </c>
    </row>
    <row r="99" spans="1:29" x14ac:dyDescent="0.25">
      <c r="B99" s="503">
        <v>37109</v>
      </c>
      <c r="C99" s="503">
        <v>3</v>
      </c>
      <c r="D99" s="503">
        <v>30</v>
      </c>
      <c r="E99" s="503" t="s">
        <v>30</v>
      </c>
      <c r="F99" s="503" t="s">
        <v>508</v>
      </c>
      <c r="G99" s="503" t="s">
        <v>388</v>
      </c>
    </row>
    <row r="100" spans="1:29" x14ac:dyDescent="0.25">
      <c r="B100" s="503">
        <v>37109</v>
      </c>
      <c r="C100" s="503">
        <v>3</v>
      </c>
      <c r="D100" s="503">
        <v>40</v>
      </c>
      <c r="E100" s="503" t="s">
        <v>30</v>
      </c>
      <c r="F100" s="503" t="s">
        <v>508</v>
      </c>
      <c r="G100" s="503" t="s">
        <v>201</v>
      </c>
    </row>
    <row r="101" spans="1:29" x14ac:dyDescent="0.25">
      <c r="B101" s="503">
        <v>37109</v>
      </c>
      <c r="C101" s="503">
        <v>3</v>
      </c>
      <c r="D101" s="503">
        <v>50</v>
      </c>
      <c r="E101" s="503" t="s">
        <v>30</v>
      </c>
      <c r="F101" s="503" t="s">
        <v>508</v>
      </c>
      <c r="G101" s="503" t="s">
        <v>389</v>
      </c>
    </row>
    <row r="102" spans="1:29" x14ac:dyDescent="0.25">
      <c r="B102" s="503">
        <v>37109</v>
      </c>
      <c r="C102" s="503">
        <v>3</v>
      </c>
      <c r="D102" s="503">
        <v>60</v>
      </c>
      <c r="E102" s="503" t="s">
        <v>30</v>
      </c>
      <c r="F102" s="503" t="s">
        <v>508</v>
      </c>
      <c r="G102" s="503" t="s">
        <v>507</v>
      </c>
    </row>
    <row r="103" spans="1:29" x14ac:dyDescent="0.25">
      <c r="A103" s="503">
        <v>37109510</v>
      </c>
      <c r="B103" s="503">
        <v>37109</v>
      </c>
      <c r="C103" s="503">
        <v>5</v>
      </c>
      <c r="D103" s="503">
        <v>10</v>
      </c>
      <c r="E103" s="503" t="s">
        <v>30</v>
      </c>
      <c r="F103" s="503" t="s">
        <v>41</v>
      </c>
      <c r="G103" s="503" t="s">
        <v>115</v>
      </c>
      <c r="H103" s="503">
        <v>5.8971929999999997</v>
      </c>
      <c r="I103" s="503">
        <v>11.794387</v>
      </c>
      <c r="J103" s="503">
        <v>26814.145189999999</v>
      </c>
      <c r="K103" s="503">
        <v>403.010379</v>
      </c>
      <c r="L103" s="503">
        <v>31886.176856999999</v>
      </c>
      <c r="M103" s="503">
        <v>479.178202</v>
      </c>
      <c r="N103" s="503">
        <v>23018.744274000001</v>
      </c>
      <c r="O103" s="503">
        <v>345.92951699999998</v>
      </c>
      <c r="P103" s="503">
        <v>18713.799199000001</v>
      </c>
      <c r="Q103" s="503">
        <v>281.22514999999999</v>
      </c>
      <c r="R103" s="503">
        <v>35600</v>
      </c>
      <c r="S103" s="503">
        <v>36182.762260000003</v>
      </c>
      <c r="T103" s="503">
        <v>2</v>
      </c>
      <c r="U103" s="503">
        <v>382443.85773300001</v>
      </c>
      <c r="V103" s="503">
        <v>1460</v>
      </c>
      <c r="W103" s="503">
        <v>36182.762260000003</v>
      </c>
      <c r="X103" s="503">
        <v>2</v>
      </c>
      <c r="Y103" s="503">
        <v>74767.188473999995</v>
      </c>
      <c r="Z103" s="503">
        <v>3680</v>
      </c>
      <c r="AA103" s="503">
        <v>36182.762260000003</v>
      </c>
      <c r="AB103" s="503">
        <v>2</v>
      </c>
      <c r="AC103" s="503">
        <v>90811.771903000001</v>
      </c>
    </row>
    <row r="104" spans="1:29" x14ac:dyDescent="0.25">
      <c r="A104" s="503">
        <v>37109520</v>
      </c>
      <c r="B104" s="503">
        <v>37109</v>
      </c>
      <c r="C104" s="503">
        <v>5</v>
      </c>
      <c r="D104" s="503">
        <v>20</v>
      </c>
      <c r="E104" s="503" t="s">
        <v>30</v>
      </c>
      <c r="F104" s="503" t="s">
        <v>41</v>
      </c>
      <c r="G104" s="503" t="s">
        <v>387</v>
      </c>
      <c r="H104" s="503">
        <v>2.9509609999999999</v>
      </c>
      <c r="I104" s="503">
        <v>6.7097720000000001</v>
      </c>
      <c r="J104" s="503">
        <v>10667.015121</v>
      </c>
      <c r="K104" s="503">
        <v>154.12025299999999</v>
      </c>
      <c r="L104" s="503">
        <v>13300.120403000001</v>
      </c>
      <c r="M104" s="503">
        <v>193.21386999999999</v>
      </c>
      <c r="N104" s="503">
        <v>10828.231886</v>
      </c>
      <c r="O104" s="503">
        <v>156.71452400000001</v>
      </c>
      <c r="P104" s="503">
        <v>7348.6956570000002</v>
      </c>
      <c r="Q104" s="503">
        <v>107.119839</v>
      </c>
      <c r="S104" s="503">
        <v>0</v>
      </c>
      <c r="T104" s="503">
        <v>0</v>
      </c>
      <c r="U104" s="503">
        <v>0</v>
      </c>
      <c r="W104" s="503">
        <v>0</v>
      </c>
      <c r="X104" s="503">
        <v>0</v>
      </c>
      <c r="Y104" s="503">
        <v>0</v>
      </c>
      <c r="AA104" s="503">
        <v>0</v>
      </c>
      <c r="AB104" s="503">
        <v>0</v>
      </c>
      <c r="AC104" s="503">
        <v>0</v>
      </c>
    </row>
    <row r="105" spans="1:29" x14ac:dyDescent="0.25">
      <c r="A105" s="503">
        <v>37109530</v>
      </c>
      <c r="B105" s="503">
        <v>37109</v>
      </c>
      <c r="C105" s="503">
        <v>5</v>
      </c>
      <c r="D105" s="503">
        <v>30</v>
      </c>
      <c r="E105" s="503" t="s">
        <v>30</v>
      </c>
      <c r="F105" s="503" t="s">
        <v>41</v>
      </c>
      <c r="G105" s="503" t="s">
        <v>388</v>
      </c>
      <c r="H105" s="503">
        <v>140.673935</v>
      </c>
      <c r="I105" s="503">
        <v>297.08627899999999</v>
      </c>
      <c r="J105" s="503">
        <v>239623.255684</v>
      </c>
      <c r="K105" s="503">
        <v>5232.3651179999997</v>
      </c>
      <c r="L105" s="503">
        <v>316175.56911500002</v>
      </c>
      <c r="M105" s="503">
        <v>6473.0383750000001</v>
      </c>
      <c r="N105" s="503">
        <v>231039.76168</v>
      </c>
      <c r="O105" s="503">
        <v>5038.8225709999997</v>
      </c>
      <c r="P105" s="503">
        <v>198668.774144</v>
      </c>
      <c r="Q105" s="503">
        <v>3773.1850410000002</v>
      </c>
      <c r="R105" s="503">
        <v>562400</v>
      </c>
      <c r="S105" s="503">
        <v>594394.28779199999</v>
      </c>
      <c r="T105" s="503">
        <v>82</v>
      </c>
      <c r="U105" s="503">
        <v>1081490429.0759201</v>
      </c>
      <c r="V105" s="503">
        <v>1322</v>
      </c>
      <c r="W105" s="503">
        <v>32250.930289</v>
      </c>
      <c r="X105" s="503">
        <v>7</v>
      </c>
      <c r="Y105" s="503">
        <v>2704.5880339999999</v>
      </c>
      <c r="Z105" s="503">
        <v>773</v>
      </c>
      <c r="AA105" s="503">
        <v>32250.930289</v>
      </c>
      <c r="AB105" s="503">
        <v>7</v>
      </c>
      <c r="AC105" s="503">
        <v>18925.997399</v>
      </c>
    </row>
    <row r="106" spans="1:29" x14ac:dyDescent="0.25">
      <c r="A106" s="503">
        <v>37109540</v>
      </c>
      <c r="B106" s="503">
        <v>37109</v>
      </c>
      <c r="C106" s="503">
        <v>5</v>
      </c>
      <c r="D106" s="503">
        <v>40</v>
      </c>
      <c r="E106" s="503" t="s">
        <v>30</v>
      </c>
      <c r="F106" s="503" t="s">
        <v>41</v>
      </c>
      <c r="G106" s="503" t="s">
        <v>201</v>
      </c>
      <c r="H106" s="503">
        <v>97.577681999999996</v>
      </c>
      <c r="I106" s="503">
        <v>193.107722</v>
      </c>
      <c r="J106" s="503">
        <v>57133.055251999998</v>
      </c>
      <c r="K106" s="503">
        <v>1222.2572190000001</v>
      </c>
      <c r="L106" s="503">
        <v>61881.872411999997</v>
      </c>
      <c r="M106" s="503">
        <v>1327.4056419999999</v>
      </c>
      <c r="N106" s="503">
        <v>57850.791687999998</v>
      </c>
      <c r="O106" s="503">
        <v>1251.1009959999999</v>
      </c>
      <c r="P106" s="503">
        <v>31303.306541000002</v>
      </c>
      <c r="Q106" s="503">
        <v>664.76659099999995</v>
      </c>
      <c r="R106" s="503">
        <v>22900</v>
      </c>
      <c r="S106" s="503">
        <v>37230.800514000002</v>
      </c>
      <c r="T106" s="503">
        <v>20</v>
      </c>
      <c r="U106" s="503">
        <v>42419327.238567002</v>
      </c>
      <c r="V106" s="503">
        <v>520</v>
      </c>
      <c r="W106" s="503">
        <v>13236.010447000001</v>
      </c>
      <c r="X106" s="503">
        <v>8</v>
      </c>
      <c r="Y106" s="503">
        <v>68295.079092999993</v>
      </c>
      <c r="Z106" s="503">
        <v>160</v>
      </c>
      <c r="AA106" s="503">
        <v>13236.010447000001</v>
      </c>
      <c r="AB106" s="503">
        <v>8</v>
      </c>
      <c r="AC106" s="503">
        <v>71769.611757000006</v>
      </c>
    </row>
    <row r="107" spans="1:29" x14ac:dyDescent="0.25">
      <c r="B107" s="503">
        <v>37109</v>
      </c>
      <c r="C107" s="503">
        <v>5</v>
      </c>
      <c r="D107" s="503">
        <v>50</v>
      </c>
      <c r="E107" s="503" t="s">
        <v>30</v>
      </c>
      <c r="F107" s="503" t="s">
        <v>41</v>
      </c>
      <c r="G107" s="503" t="s">
        <v>389</v>
      </c>
    </row>
    <row r="108" spans="1:29" x14ac:dyDescent="0.25">
      <c r="A108" s="503">
        <v>37109560</v>
      </c>
      <c r="B108" s="503">
        <v>37109</v>
      </c>
      <c r="C108" s="503">
        <v>5</v>
      </c>
      <c r="D108" s="503">
        <v>60</v>
      </c>
      <c r="E108" s="503" t="s">
        <v>30</v>
      </c>
      <c r="F108" s="503" t="s">
        <v>41</v>
      </c>
      <c r="G108" s="503" t="s">
        <v>507</v>
      </c>
      <c r="H108" s="503">
        <v>118.09671</v>
      </c>
      <c r="I108" s="503">
        <v>236.19342</v>
      </c>
      <c r="J108" s="503">
        <v>61766.345793</v>
      </c>
      <c r="K108" s="503">
        <v>2455.6772470000001</v>
      </c>
      <c r="L108" s="503">
        <v>108549.736792</v>
      </c>
      <c r="M108" s="503">
        <v>4305.1259330000003</v>
      </c>
      <c r="N108" s="503">
        <v>66671.234330000007</v>
      </c>
      <c r="O108" s="503">
        <v>2648.6979660000002</v>
      </c>
      <c r="P108" s="503">
        <v>57304.513579999999</v>
      </c>
      <c r="Q108" s="503">
        <v>2269.9070240000001</v>
      </c>
      <c r="S108" s="503">
        <v>0</v>
      </c>
      <c r="T108" s="503">
        <v>0</v>
      </c>
      <c r="U108" s="503">
        <v>0</v>
      </c>
      <c r="W108" s="503">
        <v>0</v>
      </c>
      <c r="X108" s="503">
        <v>0</v>
      </c>
      <c r="Y108" s="503">
        <v>0</v>
      </c>
      <c r="AA108" s="503">
        <v>0</v>
      </c>
      <c r="AB108" s="503">
        <v>0</v>
      </c>
      <c r="AC108" s="503">
        <v>0</v>
      </c>
    </row>
    <row r="109" spans="1:29" x14ac:dyDescent="0.25">
      <c r="A109" s="503">
        <v>37119101</v>
      </c>
      <c r="B109" s="503">
        <v>37119</v>
      </c>
      <c r="C109" s="503">
        <v>1</v>
      </c>
      <c r="D109" s="503">
        <v>1</v>
      </c>
      <c r="E109" s="503" t="s">
        <v>31</v>
      </c>
      <c r="F109" s="503" t="s">
        <v>527</v>
      </c>
      <c r="G109" s="503" t="s">
        <v>115</v>
      </c>
      <c r="H109" s="503">
        <v>14.382756000000001</v>
      </c>
      <c r="I109" s="503">
        <v>47.357252000000003</v>
      </c>
      <c r="J109" s="503">
        <v>198767.80072</v>
      </c>
      <c r="K109" s="503">
        <v>4951.9449830000003</v>
      </c>
      <c r="L109" s="503">
        <v>286511.135733</v>
      </c>
      <c r="M109" s="503">
        <v>6181.5969670000004</v>
      </c>
      <c r="N109" s="503">
        <v>212483.94300699999</v>
      </c>
      <c r="O109" s="503">
        <v>5888.4974229999998</v>
      </c>
      <c r="P109" s="503">
        <v>184184.83641600001</v>
      </c>
      <c r="Q109" s="503">
        <v>3502.5401339999999</v>
      </c>
      <c r="R109" s="503">
        <v>1188400</v>
      </c>
      <c r="S109" s="503">
        <v>1300605.2022450001</v>
      </c>
      <c r="T109" s="503">
        <v>21</v>
      </c>
      <c r="U109" s="503">
        <v>2161263533.6644001</v>
      </c>
      <c r="W109" s="503">
        <v>0</v>
      </c>
      <c r="X109" s="503">
        <v>0</v>
      </c>
      <c r="Y109" s="503">
        <v>0</v>
      </c>
      <c r="AA109" s="503">
        <v>0</v>
      </c>
      <c r="AB109" s="503">
        <v>0</v>
      </c>
      <c r="AC109" s="503">
        <v>0</v>
      </c>
    </row>
    <row r="110" spans="1:29" x14ac:dyDescent="0.25">
      <c r="A110" s="503">
        <v>37119102</v>
      </c>
      <c r="B110" s="503">
        <v>37119</v>
      </c>
      <c r="C110" s="503">
        <v>1</v>
      </c>
      <c r="D110" s="503">
        <v>2</v>
      </c>
      <c r="E110" s="503" t="s">
        <v>31</v>
      </c>
      <c r="F110" s="503" t="s">
        <v>527</v>
      </c>
      <c r="G110" s="503" t="s">
        <v>523</v>
      </c>
      <c r="H110" s="503">
        <v>0.63828600000000002</v>
      </c>
      <c r="I110" s="503">
        <v>1.9148590000000001</v>
      </c>
      <c r="J110" s="503">
        <v>3921.5271729999999</v>
      </c>
      <c r="K110" s="503">
        <v>136.15095600000001</v>
      </c>
      <c r="L110" s="503">
        <v>6411.2183109999996</v>
      </c>
      <c r="M110" s="503">
        <v>202.851585</v>
      </c>
      <c r="N110" s="503">
        <v>4213.8877599999996</v>
      </c>
      <c r="O110" s="503">
        <v>180.36893800000001</v>
      </c>
      <c r="P110" s="503">
        <v>3205.3342790000002</v>
      </c>
      <c r="Q110" s="503">
        <v>73.871911999999995</v>
      </c>
      <c r="R110" s="503">
        <v>19700</v>
      </c>
      <c r="S110" s="503">
        <v>26821.865075000002</v>
      </c>
      <c r="T110" s="503">
        <v>1</v>
      </c>
      <c r="U110" s="503">
        <v>50720962.145622998</v>
      </c>
      <c r="W110" s="503">
        <v>0</v>
      </c>
      <c r="X110" s="503">
        <v>0</v>
      </c>
      <c r="Y110" s="503">
        <v>0</v>
      </c>
      <c r="AA110" s="503">
        <v>0</v>
      </c>
      <c r="AB110" s="503">
        <v>0</v>
      </c>
      <c r="AC110" s="503">
        <v>0</v>
      </c>
    </row>
    <row r="111" spans="1:29" x14ac:dyDescent="0.25">
      <c r="B111" s="503">
        <v>37119</v>
      </c>
      <c r="C111" s="503">
        <v>1</v>
      </c>
      <c r="D111" s="503">
        <v>3</v>
      </c>
      <c r="E111" s="503" t="s">
        <v>31</v>
      </c>
      <c r="F111" s="503" t="s">
        <v>527</v>
      </c>
      <c r="G111" s="503" t="s">
        <v>522</v>
      </c>
    </row>
    <row r="112" spans="1:29" x14ac:dyDescent="0.25">
      <c r="A112" s="503">
        <v>37119104</v>
      </c>
      <c r="B112" s="503">
        <v>37119</v>
      </c>
      <c r="C112" s="503">
        <v>1</v>
      </c>
      <c r="D112" s="503">
        <v>4</v>
      </c>
      <c r="E112" s="503" t="s">
        <v>31</v>
      </c>
      <c r="F112" s="503" t="s">
        <v>527</v>
      </c>
      <c r="G112" s="503" t="s">
        <v>521</v>
      </c>
      <c r="H112" s="503">
        <v>40.82291</v>
      </c>
      <c r="I112" s="503">
        <v>137.05012400000001</v>
      </c>
      <c r="J112" s="503">
        <v>145556.04139500001</v>
      </c>
      <c r="K112" s="503">
        <v>9738.5252639999999</v>
      </c>
      <c r="L112" s="503">
        <v>204203.179882</v>
      </c>
      <c r="M112" s="503">
        <v>12439.155795000001</v>
      </c>
      <c r="N112" s="503">
        <v>170792.735674</v>
      </c>
      <c r="O112" s="503">
        <v>12506.039771</v>
      </c>
      <c r="P112" s="503">
        <v>88018.482887000006</v>
      </c>
      <c r="Q112" s="503">
        <v>4401.5425009999999</v>
      </c>
      <c r="R112" s="503">
        <v>1833780</v>
      </c>
      <c r="S112" s="503">
        <v>1733809.4629899999</v>
      </c>
      <c r="T112" s="503">
        <v>111</v>
      </c>
      <c r="U112" s="503">
        <v>4445668567.8573799</v>
      </c>
      <c r="W112" s="503">
        <v>0</v>
      </c>
      <c r="X112" s="503">
        <v>0</v>
      </c>
      <c r="Y112" s="503">
        <v>0</v>
      </c>
      <c r="AA112" s="503">
        <v>0</v>
      </c>
      <c r="AB112" s="503">
        <v>0</v>
      </c>
      <c r="AC112" s="503">
        <v>0</v>
      </c>
    </row>
    <row r="113" spans="1:29" x14ac:dyDescent="0.25">
      <c r="A113" s="503">
        <v>37119105</v>
      </c>
      <c r="B113" s="503">
        <v>37119</v>
      </c>
      <c r="C113" s="503">
        <v>1</v>
      </c>
      <c r="D113" s="503">
        <v>5</v>
      </c>
      <c r="E113" s="503" t="s">
        <v>31</v>
      </c>
      <c r="F113" s="503" t="s">
        <v>527</v>
      </c>
      <c r="G113" s="503" t="s">
        <v>520</v>
      </c>
      <c r="H113" s="503">
        <v>8.0587949999999999</v>
      </c>
      <c r="I113" s="503">
        <v>20.709647</v>
      </c>
      <c r="J113" s="503">
        <v>15382.149477999999</v>
      </c>
      <c r="K113" s="503">
        <v>1216.4567529999999</v>
      </c>
      <c r="L113" s="503">
        <v>21293.761342999998</v>
      </c>
      <c r="M113" s="503">
        <v>1551.76268</v>
      </c>
      <c r="N113" s="503">
        <v>18601.240019000001</v>
      </c>
      <c r="O113" s="503">
        <v>1607.8737080000001</v>
      </c>
      <c r="P113" s="503">
        <v>7547.2131719999998</v>
      </c>
      <c r="Q113" s="503">
        <v>467.23359499999998</v>
      </c>
      <c r="R113" s="503">
        <v>186026</v>
      </c>
      <c r="S113" s="503">
        <v>136495.329692</v>
      </c>
      <c r="T113" s="503">
        <v>16</v>
      </c>
      <c r="U113" s="503">
        <v>284098174.92048299</v>
      </c>
      <c r="W113" s="503">
        <v>0</v>
      </c>
      <c r="X113" s="503">
        <v>0</v>
      </c>
      <c r="Y113" s="503">
        <v>0</v>
      </c>
      <c r="AA113" s="503">
        <v>0</v>
      </c>
      <c r="AB113" s="503">
        <v>0</v>
      </c>
      <c r="AC113" s="503">
        <v>0</v>
      </c>
    </row>
    <row r="114" spans="1:29" x14ac:dyDescent="0.25">
      <c r="A114" s="503">
        <v>37119106</v>
      </c>
      <c r="B114" s="503">
        <v>37119</v>
      </c>
      <c r="C114" s="503">
        <v>1</v>
      </c>
      <c r="D114" s="503">
        <v>6</v>
      </c>
      <c r="E114" s="503" t="s">
        <v>31</v>
      </c>
      <c r="F114" s="503" t="s">
        <v>527</v>
      </c>
      <c r="G114" s="503" t="s">
        <v>519</v>
      </c>
      <c r="H114" s="503">
        <v>6.1467669999999996</v>
      </c>
      <c r="I114" s="503">
        <v>13.304764</v>
      </c>
      <c r="J114" s="503">
        <v>12892.740702999999</v>
      </c>
      <c r="K114" s="503">
        <v>808.30520300000001</v>
      </c>
      <c r="L114" s="503">
        <v>19524.848429000001</v>
      </c>
      <c r="M114" s="503">
        <v>1080.7370080000001</v>
      </c>
      <c r="N114" s="503">
        <v>14789.206953999999</v>
      </c>
      <c r="O114" s="503">
        <v>1035.4800009999999</v>
      </c>
      <c r="P114" s="503">
        <v>9950.5555750000003</v>
      </c>
      <c r="Q114" s="503">
        <v>430.417596</v>
      </c>
      <c r="R114" s="503">
        <v>8600</v>
      </c>
      <c r="S114" s="503">
        <v>14159.614129</v>
      </c>
      <c r="T114" s="503">
        <v>2</v>
      </c>
      <c r="U114" s="503">
        <v>15556989.438352</v>
      </c>
      <c r="W114" s="503">
        <v>0</v>
      </c>
      <c r="X114" s="503">
        <v>0</v>
      </c>
      <c r="Y114" s="503">
        <v>0</v>
      </c>
      <c r="AA114" s="503">
        <v>0</v>
      </c>
      <c r="AB114" s="503">
        <v>0</v>
      </c>
      <c r="AC114" s="503">
        <v>0</v>
      </c>
    </row>
    <row r="115" spans="1:29" x14ac:dyDescent="0.25">
      <c r="A115" s="503">
        <v>37119107</v>
      </c>
      <c r="B115" s="503">
        <v>37119</v>
      </c>
      <c r="C115" s="503">
        <v>1</v>
      </c>
      <c r="D115" s="503">
        <v>7</v>
      </c>
      <c r="E115" s="503" t="s">
        <v>31</v>
      </c>
      <c r="F115" s="503" t="s">
        <v>527</v>
      </c>
      <c r="G115" s="503" t="s">
        <v>160</v>
      </c>
      <c r="H115" s="503">
        <v>7.4861800000000001</v>
      </c>
      <c r="I115" s="503">
        <v>16.649736999999998</v>
      </c>
      <c r="J115" s="503">
        <v>3396.2240459999998</v>
      </c>
      <c r="K115" s="503">
        <v>259.412352</v>
      </c>
      <c r="L115" s="503">
        <v>4836.2073250000003</v>
      </c>
      <c r="M115" s="503">
        <v>357.78671100000003</v>
      </c>
      <c r="N115" s="503">
        <v>4567.5719980000003</v>
      </c>
      <c r="O115" s="503">
        <v>369.09577899999999</v>
      </c>
      <c r="P115" s="503">
        <v>1567.2954689999999</v>
      </c>
      <c r="Q115" s="503">
        <v>104.11997599999999</v>
      </c>
      <c r="R115" s="503">
        <v>1700</v>
      </c>
      <c r="S115" s="503">
        <v>1652.638933</v>
      </c>
      <c r="T115" s="503">
        <v>1</v>
      </c>
      <c r="U115" s="503">
        <v>2243.0706580000001</v>
      </c>
      <c r="W115" s="503">
        <v>0</v>
      </c>
      <c r="X115" s="503">
        <v>0</v>
      </c>
      <c r="Y115" s="503">
        <v>0</v>
      </c>
      <c r="AA115" s="503">
        <v>0</v>
      </c>
      <c r="AB115" s="503">
        <v>0</v>
      </c>
      <c r="AC115" s="503">
        <v>0</v>
      </c>
    </row>
    <row r="116" spans="1:29" x14ac:dyDescent="0.25">
      <c r="A116" s="503">
        <v>37119108</v>
      </c>
      <c r="B116" s="503">
        <v>37119</v>
      </c>
      <c r="C116" s="503">
        <v>1</v>
      </c>
      <c r="D116" s="503">
        <v>8</v>
      </c>
      <c r="E116" s="503" t="s">
        <v>31</v>
      </c>
      <c r="F116" s="503" t="s">
        <v>527</v>
      </c>
      <c r="G116" s="503" t="s">
        <v>518</v>
      </c>
      <c r="H116" s="503">
        <v>10.321292</v>
      </c>
      <c r="I116" s="503">
        <v>12.26901</v>
      </c>
      <c r="J116" s="503">
        <v>25454.932508000002</v>
      </c>
      <c r="K116" s="503">
        <v>2492.4510879999998</v>
      </c>
      <c r="L116" s="503">
        <v>39136.459925000003</v>
      </c>
      <c r="M116" s="503">
        <v>2703.0602090000002</v>
      </c>
      <c r="N116" s="503">
        <v>26998.440196</v>
      </c>
      <c r="O116" s="503">
        <v>3008.4950589999999</v>
      </c>
      <c r="P116" s="503">
        <v>23890.982401000001</v>
      </c>
      <c r="Q116" s="503">
        <v>947.19900099999995</v>
      </c>
      <c r="S116" s="503">
        <v>0</v>
      </c>
      <c r="T116" s="503">
        <v>0</v>
      </c>
      <c r="U116" s="503">
        <v>0</v>
      </c>
      <c r="W116" s="503">
        <v>0</v>
      </c>
      <c r="X116" s="503">
        <v>0</v>
      </c>
      <c r="Y116" s="503">
        <v>0</v>
      </c>
      <c r="AA116" s="503">
        <v>0</v>
      </c>
      <c r="AB116" s="503">
        <v>0</v>
      </c>
      <c r="AC116" s="503">
        <v>0</v>
      </c>
    </row>
    <row r="117" spans="1:29" x14ac:dyDescent="0.25">
      <c r="A117" s="503">
        <v>37119109</v>
      </c>
      <c r="B117" s="503">
        <v>37119</v>
      </c>
      <c r="C117" s="503">
        <v>1</v>
      </c>
      <c r="D117" s="503">
        <v>9</v>
      </c>
      <c r="E117" s="503" t="s">
        <v>31</v>
      </c>
      <c r="F117" s="503" t="s">
        <v>527</v>
      </c>
      <c r="G117" s="503" t="s">
        <v>517</v>
      </c>
      <c r="H117" s="503">
        <v>3.0243329999999999</v>
      </c>
      <c r="I117" s="503">
        <v>4.3626719999999999</v>
      </c>
      <c r="J117" s="503">
        <v>13460.700956999999</v>
      </c>
      <c r="K117" s="503">
        <v>1138.4619279999999</v>
      </c>
      <c r="L117" s="503">
        <v>21406.735531999999</v>
      </c>
      <c r="M117" s="503">
        <v>1201.851508</v>
      </c>
      <c r="N117" s="503">
        <v>14199.60442</v>
      </c>
      <c r="O117" s="503">
        <v>1488.13408</v>
      </c>
      <c r="P117" s="503">
        <v>14283.760439</v>
      </c>
      <c r="Q117" s="503">
        <v>404.95713999999998</v>
      </c>
      <c r="S117" s="503">
        <v>0</v>
      </c>
      <c r="T117" s="503">
        <v>0</v>
      </c>
      <c r="U117" s="503">
        <v>0</v>
      </c>
      <c r="W117" s="503">
        <v>0</v>
      </c>
      <c r="X117" s="503">
        <v>0</v>
      </c>
      <c r="Y117" s="503">
        <v>0</v>
      </c>
      <c r="AA117" s="503">
        <v>0</v>
      </c>
      <c r="AB117" s="503">
        <v>0</v>
      </c>
      <c r="AC117" s="503">
        <v>0</v>
      </c>
    </row>
    <row r="118" spans="1:29" x14ac:dyDescent="0.25">
      <c r="B118" s="503">
        <v>37119</v>
      </c>
      <c r="C118" s="503">
        <v>1</v>
      </c>
      <c r="D118" s="503">
        <v>22</v>
      </c>
      <c r="E118" s="503" t="s">
        <v>31</v>
      </c>
      <c r="F118" s="503" t="s">
        <v>527</v>
      </c>
      <c r="G118" s="503" t="s">
        <v>516</v>
      </c>
    </row>
    <row r="119" spans="1:29" x14ac:dyDescent="0.25">
      <c r="B119" s="503">
        <v>37119</v>
      </c>
      <c r="C119" s="503">
        <v>1</v>
      </c>
      <c r="D119" s="503">
        <v>23</v>
      </c>
      <c r="E119" s="503" t="s">
        <v>31</v>
      </c>
      <c r="F119" s="503" t="s">
        <v>527</v>
      </c>
      <c r="G119" s="503" t="s">
        <v>515</v>
      </c>
    </row>
    <row r="120" spans="1:29" x14ac:dyDescent="0.25">
      <c r="B120" s="503">
        <v>37119</v>
      </c>
      <c r="C120" s="503">
        <v>1</v>
      </c>
      <c r="D120" s="503">
        <v>24</v>
      </c>
      <c r="E120" s="503" t="s">
        <v>31</v>
      </c>
      <c r="F120" s="503" t="s">
        <v>527</v>
      </c>
      <c r="G120" s="503" t="s">
        <v>514</v>
      </c>
    </row>
    <row r="121" spans="1:29" x14ac:dyDescent="0.25">
      <c r="B121" s="503">
        <v>37119</v>
      </c>
      <c r="C121" s="503">
        <v>1</v>
      </c>
      <c r="D121" s="503">
        <v>25</v>
      </c>
      <c r="E121" s="503" t="s">
        <v>31</v>
      </c>
      <c r="F121" s="503" t="s">
        <v>527</v>
      </c>
      <c r="G121" s="503" t="s">
        <v>513</v>
      </c>
    </row>
    <row r="122" spans="1:29" x14ac:dyDescent="0.25">
      <c r="B122" s="503">
        <v>37119</v>
      </c>
      <c r="C122" s="503">
        <v>1</v>
      </c>
      <c r="D122" s="503">
        <v>82</v>
      </c>
      <c r="E122" s="503" t="s">
        <v>31</v>
      </c>
      <c r="F122" s="503" t="s">
        <v>527</v>
      </c>
      <c r="G122" s="503" t="s">
        <v>512</v>
      </c>
    </row>
    <row r="123" spans="1:29" x14ac:dyDescent="0.25">
      <c r="B123" s="503">
        <v>37119</v>
      </c>
      <c r="C123" s="503">
        <v>1</v>
      </c>
      <c r="D123" s="503">
        <v>83</v>
      </c>
      <c r="E123" s="503" t="s">
        <v>31</v>
      </c>
      <c r="F123" s="503" t="s">
        <v>527</v>
      </c>
      <c r="G123" s="503" t="s">
        <v>511</v>
      </c>
    </row>
    <row r="124" spans="1:29" x14ac:dyDescent="0.25">
      <c r="A124" s="503">
        <v>37119190</v>
      </c>
      <c r="B124" s="503">
        <v>37119</v>
      </c>
      <c r="C124" s="503">
        <v>1</v>
      </c>
      <c r="D124" s="503">
        <v>90</v>
      </c>
      <c r="E124" s="503" t="s">
        <v>31</v>
      </c>
      <c r="F124" s="503" t="s">
        <v>527</v>
      </c>
      <c r="G124" s="503" t="s">
        <v>510</v>
      </c>
      <c r="H124" s="503">
        <v>18.653122</v>
      </c>
      <c r="I124" s="503">
        <v>37.306244</v>
      </c>
      <c r="J124" s="503">
        <v>43081.960612000003</v>
      </c>
      <c r="K124" s="503">
        <v>2519.3651970000001</v>
      </c>
      <c r="L124" s="503">
        <v>69920.753450000004</v>
      </c>
      <c r="M124" s="503">
        <v>4003.8819490000001</v>
      </c>
      <c r="N124" s="503">
        <v>49319.229768999998</v>
      </c>
      <c r="O124" s="503">
        <v>2992.1122270000001</v>
      </c>
      <c r="P124" s="503">
        <v>31901.134225000002</v>
      </c>
      <c r="Q124" s="503">
        <v>1681.2779410000001</v>
      </c>
      <c r="S124" s="503">
        <v>0</v>
      </c>
      <c r="T124" s="503">
        <v>0</v>
      </c>
      <c r="U124" s="503">
        <v>0</v>
      </c>
      <c r="W124" s="503">
        <v>0</v>
      </c>
      <c r="X124" s="503">
        <v>0</v>
      </c>
      <c r="Y124" s="503">
        <v>0</v>
      </c>
      <c r="AA124" s="503">
        <v>0</v>
      </c>
      <c r="AB124" s="503">
        <v>0</v>
      </c>
      <c r="AC124" s="503">
        <v>0</v>
      </c>
    </row>
    <row r="125" spans="1:29" x14ac:dyDescent="0.25">
      <c r="A125" s="503">
        <v>37119201</v>
      </c>
      <c r="B125" s="503">
        <v>37119</v>
      </c>
      <c r="C125" s="503">
        <v>2</v>
      </c>
      <c r="D125" s="503">
        <v>1</v>
      </c>
      <c r="E125" s="503" t="s">
        <v>31</v>
      </c>
      <c r="F125" s="503" t="s">
        <v>526</v>
      </c>
      <c r="G125" s="503" t="s">
        <v>115</v>
      </c>
      <c r="H125" s="503">
        <v>57.293925999999999</v>
      </c>
      <c r="I125" s="503">
        <v>187.05543399999999</v>
      </c>
      <c r="J125" s="503">
        <v>965200.67492500006</v>
      </c>
      <c r="K125" s="503">
        <v>22885.467551999998</v>
      </c>
      <c r="L125" s="503">
        <v>1307337.1665439999</v>
      </c>
      <c r="M125" s="503">
        <v>24229.942568999999</v>
      </c>
      <c r="N125" s="503">
        <v>1023177.936092</v>
      </c>
      <c r="O125" s="503">
        <v>27735.171607</v>
      </c>
      <c r="P125" s="503">
        <v>848521.24173100002</v>
      </c>
      <c r="Q125" s="503">
        <v>13967.262640000001</v>
      </c>
      <c r="R125" s="503">
        <v>2630900</v>
      </c>
      <c r="S125" s="503">
        <v>2691499.585122</v>
      </c>
      <c r="T125" s="503">
        <v>34</v>
      </c>
      <c r="U125" s="503">
        <v>2098379094.2776501</v>
      </c>
      <c r="W125" s="503">
        <v>0</v>
      </c>
      <c r="X125" s="503">
        <v>0</v>
      </c>
      <c r="Y125" s="503">
        <v>0</v>
      </c>
      <c r="AA125" s="503">
        <v>0</v>
      </c>
      <c r="AB125" s="503">
        <v>0</v>
      </c>
      <c r="AC125" s="503">
        <v>0</v>
      </c>
    </row>
    <row r="126" spans="1:29" x14ac:dyDescent="0.25">
      <c r="A126" s="503">
        <v>37119202</v>
      </c>
      <c r="B126" s="503">
        <v>37119</v>
      </c>
      <c r="C126" s="503">
        <v>2</v>
      </c>
      <c r="D126" s="503">
        <v>2</v>
      </c>
      <c r="E126" s="503" t="s">
        <v>31</v>
      </c>
      <c r="F126" s="503" t="s">
        <v>526</v>
      </c>
      <c r="G126" s="503" t="s">
        <v>523</v>
      </c>
      <c r="H126" s="503">
        <v>9.9174509999999998</v>
      </c>
      <c r="I126" s="503">
        <v>21.779730000000001</v>
      </c>
      <c r="J126" s="503">
        <v>68202.227190000005</v>
      </c>
      <c r="K126" s="503">
        <v>1678.590381</v>
      </c>
      <c r="L126" s="503">
        <v>95703.874553000001</v>
      </c>
      <c r="M126" s="503">
        <v>2039.0167510000001</v>
      </c>
      <c r="N126" s="503">
        <v>73833.468380000006</v>
      </c>
      <c r="O126" s="503">
        <v>2053.614517</v>
      </c>
      <c r="P126" s="503">
        <v>50971.790753000001</v>
      </c>
      <c r="Q126" s="503">
        <v>1020.658267</v>
      </c>
      <c r="R126" s="503">
        <v>162600</v>
      </c>
      <c r="S126" s="503">
        <v>195503.02923099999</v>
      </c>
      <c r="T126" s="503">
        <v>8</v>
      </c>
      <c r="U126" s="503">
        <v>552688415.95770001</v>
      </c>
      <c r="W126" s="503">
        <v>0</v>
      </c>
      <c r="X126" s="503">
        <v>0</v>
      </c>
      <c r="Y126" s="503">
        <v>0</v>
      </c>
      <c r="AA126" s="503">
        <v>0</v>
      </c>
      <c r="AB126" s="503">
        <v>0</v>
      </c>
      <c r="AC126" s="503">
        <v>0</v>
      </c>
    </row>
    <row r="127" spans="1:29" x14ac:dyDescent="0.25">
      <c r="A127" s="503">
        <v>37119203</v>
      </c>
      <c r="B127" s="503">
        <v>37119</v>
      </c>
      <c r="C127" s="503">
        <v>2</v>
      </c>
      <c r="D127" s="503">
        <v>3</v>
      </c>
      <c r="E127" s="503" t="s">
        <v>31</v>
      </c>
      <c r="F127" s="503" t="s">
        <v>526</v>
      </c>
      <c r="G127" s="503" t="s">
        <v>522</v>
      </c>
      <c r="H127" s="503">
        <v>10.595914</v>
      </c>
      <c r="I127" s="503">
        <v>36.018371999999999</v>
      </c>
      <c r="J127" s="503">
        <v>88247.443515000006</v>
      </c>
      <c r="K127" s="503">
        <v>3371.0753079999999</v>
      </c>
      <c r="L127" s="503">
        <v>144871.63769999999</v>
      </c>
      <c r="M127" s="503">
        <v>5265.4542549999996</v>
      </c>
      <c r="N127" s="503">
        <v>96499.316825000002</v>
      </c>
      <c r="O127" s="503">
        <v>4221.0305689999996</v>
      </c>
      <c r="P127" s="503">
        <v>80921.464003000001</v>
      </c>
      <c r="Q127" s="503">
        <v>2112.7138450000002</v>
      </c>
      <c r="R127" s="503">
        <v>395100</v>
      </c>
      <c r="S127" s="503">
        <v>446868.93915200001</v>
      </c>
      <c r="T127" s="503">
        <v>10</v>
      </c>
      <c r="U127" s="503">
        <v>531434682.15954202</v>
      </c>
      <c r="W127" s="503">
        <v>0</v>
      </c>
      <c r="X127" s="503">
        <v>0</v>
      </c>
      <c r="Y127" s="503">
        <v>0</v>
      </c>
      <c r="AA127" s="503">
        <v>0</v>
      </c>
      <c r="AB127" s="503">
        <v>0</v>
      </c>
      <c r="AC127" s="503">
        <v>0</v>
      </c>
    </row>
    <row r="128" spans="1:29" x14ac:dyDescent="0.25">
      <c r="A128" s="503">
        <v>37119204</v>
      </c>
      <c r="B128" s="503">
        <v>37119</v>
      </c>
      <c r="C128" s="503">
        <v>2</v>
      </c>
      <c r="D128" s="503">
        <v>4</v>
      </c>
      <c r="E128" s="503" t="s">
        <v>31</v>
      </c>
      <c r="F128" s="503" t="s">
        <v>526</v>
      </c>
      <c r="G128" s="503" t="s">
        <v>521</v>
      </c>
      <c r="H128" s="503">
        <v>119.656898</v>
      </c>
      <c r="I128" s="503">
        <v>463.23778700000003</v>
      </c>
      <c r="J128" s="503">
        <v>732105.21340500005</v>
      </c>
      <c r="K128" s="503">
        <v>37842.899173999998</v>
      </c>
      <c r="L128" s="503">
        <v>1142821.542078</v>
      </c>
      <c r="M128" s="503">
        <v>56279.863526000001</v>
      </c>
      <c r="N128" s="503">
        <v>850067.66943899996</v>
      </c>
      <c r="O128" s="503">
        <v>49909.102701000003</v>
      </c>
      <c r="P128" s="503">
        <v>546749.65866900003</v>
      </c>
      <c r="Q128" s="503">
        <v>18889.939750000001</v>
      </c>
      <c r="R128" s="503">
        <v>5901400</v>
      </c>
      <c r="S128" s="503">
        <v>6239346.7235160004</v>
      </c>
      <c r="T128" s="503">
        <v>219</v>
      </c>
      <c r="U128" s="503">
        <v>9599701543.2049198</v>
      </c>
      <c r="V128" s="503">
        <v>680</v>
      </c>
      <c r="W128" s="503">
        <v>31660.603459000002</v>
      </c>
      <c r="X128" s="503">
        <v>1</v>
      </c>
      <c r="Y128" s="503">
        <v>953450.78235800005</v>
      </c>
      <c r="Z128" s="503">
        <v>240</v>
      </c>
      <c r="AA128" s="503">
        <v>31660.603459000002</v>
      </c>
      <c r="AB128" s="503">
        <v>1</v>
      </c>
      <c r="AC128" s="503">
        <v>208323.34845699999</v>
      </c>
    </row>
    <row r="129" spans="1:29" x14ac:dyDescent="0.25">
      <c r="A129" s="503">
        <v>37119205</v>
      </c>
      <c r="B129" s="503">
        <v>37119</v>
      </c>
      <c r="C129" s="503">
        <v>2</v>
      </c>
      <c r="D129" s="503">
        <v>5</v>
      </c>
      <c r="E129" s="503" t="s">
        <v>31</v>
      </c>
      <c r="F129" s="503" t="s">
        <v>526</v>
      </c>
      <c r="G129" s="503" t="s">
        <v>520</v>
      </c>
      <c r="H129" s="503">
        <v>46.108626999999998</v>
      </c>
      <c r="I129" s="503">
        <v>108.593891</v>
      </c>
      <c r="J129" s="503">
        <v>127054.14444</v>
      </c>
      <c r="K129" s="503">
        <v>5904.6379539999998</v>
      </c>
      <c r="L129" s="503">
        <v>203322.976872</v>
      </c>
      <c r="M129" s="503">
        <v>9320.7123599999995</v>
      </c>
      <c r="N129" s="503">
        <v>147494.140969</v>
      </c>
      <c r="O129" s="503">
        <v>7743.9412700000003</v>
      </c>
      <c r="P129" s="503">
        <v>98772.763193000006</v>
      </c>
      <c r="Q129" s="503">
        <v>3187.8195940000001</v>
      </c>
      <c r="R129" s="503">
        <v>631600</v>
      </c>
      <c r="S129" s="503">
        <v>698896.17591500003</v>
      </c>
      <c r="T129" s="503">
        <v>54</v>
      </c>
      <c r="U129" s="503">
        <v>1782141468.0733299</v>
      </c>
      <c r="V129" s="503">
        <v>3180</v>
      </c>
      <c r="W129" s="503">
        <v>44515.769906000001</v>
      </c>
      <c r="X129" s="503">
        <v>3</v>
      </c>
      <c r="Y129" s="503">
        <v>138598.18396600001</v>
      </c>
      <c r="Z129" s="503">
        <v>1350</v>
      </c>
      <c r="AA129" s="503">
        <v>44515.769906000001</v>
      </c>
      <c r="AB129" s="503">
        <v>3</v>
      </c>
      <c r="AC129" s="503">
        <v>61212.058434999999</v>
      </c>
    </row>
    <row r="130" spans="1:29" x14ac:dyDescent="0.25">
      <c r="A130" s="503">
        <v>37119206</v>
      </c>
      <c r="B130" s="503">
        <v>37119</v>
      </c>
      <c r="C130" s="503">
        <v>2</v>
      </c>
      <c r="D130" s="503">
        <v>6</v>
      </c>
      <c r="E130" s="503" t="s">
        <v>31</v>
      </c>
      <c r="F130" s="503" t="s">
        <v>526</v>
      </c>
      <c r="G130" s="503" t="s">
        <v>519</v>
      </c>
      <c r="H130" s="503">
        <v>64.563041999999996</v>
      </c>
      <c r="I130" s="503">
        <v>136.29305099999999</v>
      </c>
      <c r="J130" s="503">
        <v>107300.964593</v>
      </c>
      <c r="K130" s="503">
        <v>5334.9853579999999</v>
      </c>
      <c r="L130" s="503">
        <v>164135.60706899999</v>
      </c>
      <c r="M130" s="503">
        <v>8293.3233</v>
      </c>
      <c r="N130" s="503">
        <v>129142.89724599999</v>
      </c>
      <c r="O130" s="503">
        <v>7059.9196689999999</v>
      </c>
      <c r="P130" s="503">
        <v>66217.803536000007</v>
      </c>
      <c r="Q130" s="503">
        <v>2653.2501649999999</v>
      </c>
      <c r="R130" s="503">
        <v>84400</v>
      </c>
      <c r="S130" s="503">
        <v>86222.319420999993</v>
      </c>
      <c r="T130" s="503">
        <v>8</v>
      </c>
      <c r="U130" s="503">
        <v>149330983.109519</v>
      </c>
      <c r="W130" s="503">
        <v>0</v>
      </c>
      <c r="X130" s="503">
        <v>0</v>
      </c>
      <c r="Y130" s="503">
        <v>0</v>
      </c>
      <c r="AA130" s="503">
        <v>0</v>
      </c>
      <c r="AB130" s="503">
        <v>0</v>
      </c>
      <c r="AC130" s="503">
        <v>0</v>
      </c>
    </row>
    <row r="131" spans="1:29" x14ac:dyDescent="0.25">
      <c r="A131" s="503">
        <v>37119207</v>
      </c>
      <c r="B131" s="503">
        <v>37119</v>
      </c>
      <c r="C131" s="503">
        <v>2</v>
      </c>
      <c r="D131" s="503">
        <v>7</v>
      </c>
      <c r="E131" s="503" t="s">
        <v>31</v>
      </c>
      <c r="F131" s="503" t="s">
        <v>526</v>
      </c>
      <c r="G131" s="503" t="s">
        <v>160</v>
      </c>
      <c r="H131" s="503">
        <v>46.475631999999997</v>
      </c>
      <c r="I131" s="503">
        <v>95.517353</v>
      </c>
      <c r="J131" s="503">
        <v>20566.361120000001</v>
      </c>
      <c r="K131" s="503">
        <v>1543.3439470000001</v>
      </c>
      <c r="L131" s="503">
        <v>36739.051001</v>
      </c>
      <c r="M131" s="503">
        <v>3597.4707910000002</v>
      </c>
      <c r="N131" s="503">
        <v>28550.067412</v>
      </c>
      <c r="O131" s="503">
        <v>2353.4831300000001</v>
      </c>
      <c r="P131" s="503">
        <v>10820.882325</v>
      </c>
      <c r="Q131" s="503">
        <v>674.64006900000004</v>
      </c>
      <c r="R131" s="503">
        <v>22100</v>
      </c>
      <c r="S131" s="503">
        <v>3840.9249159999999</v>
      </c>
      <c r="T131" s="503">
        <v>1</v>
      </c>
      <c r="U131" s="503">
        <v>333393822.930848</v>
      </c>
      <c r="W131" s="503">
        <v>0</v>
      </c>
      <c r="X131" s="503">
        <v>0</v>
      </c>
      <c r="Y131" s="503">
        <v>0</v>
      </c>
      <c r="AA131" s="503">
        <v>0</v>
      </c>
      <c r="AB131" s="503">
        <v>0</v>
      </c>
      <c r="AC131" s="503">
        <v>0</v>
      </c>
    </row>
    <row r="132" spans="1:29" x14ac:dyDescent="0.25">
      <c r="A132" s="503">
        <v>37119208</v>
      </c>
      <c r="B132" s="503">
        <v>37119</v>
      </c>
      <c r="C132" s="503">
        <v>2</v>
      </c>
      <c r="D132" s="503">
        <v>8</v>
      </c>
      <c r="E132" s="503" t="s">
        <v>31</v>
      </c>
      <c r="F132" s="503" t="s">
        <v>526</v>
      </c>
      <c r="G132" s="503" t="s">
        <v>518</v>
      </c>
      <c r="H132" s="503">
        <v>27.492146000000002</v>
      </c>
      <c r="I132" s="503">
        <v>33.347651999999997</v>
      </c>
      <c r="J132" s="503">
        <v>55534.207846999998</v>
      </c>
      <c r="K132" s="503">
        <v>4013.51091</v>
      </c>
      <c r="L132" s="503">
        <v>91744.448164999994</v>
      </c>
      <c r="M132" s="503">
        <v>5886.134626</v>
      </c>
      <c r="N132" s="503">
        <v>60544.002670000002</v>
      </c>
      <c r="O132" s="503">
        <v>5112.3922089999996</v>
      </c>
      <c r="P132" s="503">
        <v>53525.266073999999</v>
      </c>
      <c r="Q132" s="503">
        <v>1703.7375440000001</v>
      </c>
      <c r="S132" s="503">
        <v>0</v>
      </c>
      <c r="T132" s="503">
        <v>0</v>
      </c>
      <c r="U132" s="503">
        <v>0</v>
      </c>
      <c r="W132" s="503">
        <v>0</v>
      </c>
      <c r="X132" s="503">
        <v>0</v>
      </c>
      <c r="Y132" s="503">
        <v>0</v>
      </c>
      <c r="AA132" s="503">
        <v>0</v>
      </c>
      <c r="AB132" s="503">
        <v>0</v>
      </c>
      <c r="AC132" s="503">
        <v>0</v>
      </c>
    </row>
    <row r="133" spans="1:29" x14ac:dyDescent="0.25">
      <c r="A133" s="503">
        <v>37119209</v>
      </c>
      <c r="B133" s="503">
        <v>37119</v>
      </c>
      <c r="C133" s="503">
        <v>2</v>
      </c>
      <c r="D133" s="503">
        <v>9</v>
      </c>
      <c r="E133" s="503" t="s">
        <v>31</v>
      </c>
      <c r="F133" s="503" t="s">
        <v>526</v>
      </c>
      <c r="G133" s="503" t="s">
        <v>517</v>
      </c>
      <c r="H133" s="503">
        <v>8.009131</v>
      </c>
      <c r="I133" s="503">
        <v>14.942</v>
      </c>
      <c r="J133" s="503">
        <v>42070.221459</v>
      </c>
      <c r="K133" s="503">
        <v>1516.4821710000001</v>
      </c>
      <c r="L133" s="503">
        <v>67781.405750000005</v>
      </c>
      <c r="M133" s="503">
        <v>1725.7716889999999</v>
      </c>
      <c r="N133" s="503">
        <v>43853.452056000002</v>
      </c>
      <c r="O133" s="503">
        <v>1792.2386389999999</v>
      </c>
      <c r="P133" s="503">
        <v>42399.310060999996</v>
      </c>
      <c r="Q133" s="503">
        <v>838.82210499999997</v>
      </c>
      <c r="S133" s="503">
        <v>0</v>
      </c>
      <c r="T133" s="503">
        <v>0</v>
      </c>
      <c r="U133" s="503">
        <v>0</v>
      </c>
      <c r="W133" s="503">
        <v>0</v>
      </c>
      <c r="X133" s="503">
        <v>0</v>
      </c>
      <c r="Y133" s="503">
        <v>0</v>
      </c>
      <c r="AA133" s="503">
        <v>0</v>
      </c>
      <c r="AB133" s="503">
        <v>0</v>
      </c>
      <c r="AC133" s="503">
        <v>0</v>
      </c>
    </row>
    <row r="134" spans="1:29" x14ac:dyDescent="0.25">
      <c r="A134" s="503">
        <v>37119222</v>
      </c>
      <c r="B134" s="503">
        <v>37119</v>
      </c>
      <c r="C134" s="503">
        <v>2</v>
      </c>
      <c r="D134" s="503">
        <v>22</v>
      </c>
      <c r="E134" s="503" t="s">
        <v>31</v>
      </c>
      <c r="F134" s="503" t="s">
        <v>526</v>
      </c>
      <c r="G134" s="503" t="s">
        <v>516</v>
      </c>
      <c r="H134" s="503">
        <v>0.88723600000000002</v>
      </c>
      <c r="I134" s="503">
        <v>1.774473</v>
      </c>
      <c r="J134" s="503">
        <v>932.42496100000005</v>
      </c>
      <c r="K134" s="503">
        <v>12.687768999999999</v>
      </c>
      <c r="L134" s="503">
        <v>252.61263700000001</v>
      </c>
      <c r="M134" s="503">
        <v>3.4367580000000002</v>
      </c>
      <c r="N134" s="503">
        <v>1671.4274789999999</v>
      </c>
      <c r="O134" s="503">
        <v>22.772179000000001</v>
      </c>
      <c r="P134" s="503">
        <v>111.87971</v>
      </c>
      <c r="Q134" s="503">
        <v>1.522092</v>
      </c>
      <c r="S134" s="503">
        <v>0</v>
      </c>
      <c r="T134" s="503">
        <v>0</v>
      </c>
      <c r="U134" s="503">
        <v>0</v>
      </c>
      <c r="W134" s="503">
        <v>0</v>
      </c>
      <c r="X134" s="503">
        <v>0</v>
      </c>
      <c r="Y134" s="503">
        <v>0</v>
      </c>
      <c r="AA134" s="503">
        <v>0</v>
      </c>
      <c r="AB134" s="503">
        <v>0</v>
      </c>
      <c r="AC134" s="503">
        <v>0</v>
      </c>
    </row>
    <row r="135" spans="1:29" x14ac:dyDescent="0.25">
      <c r="B135" s="503">
        <v>37119</v>
      </c>
      <c r="C135" s="503">
        <v>2</v>
      </c>
      <c r="D135" s="503">
        <v>23</v>
      </c>
      <c r="E135" s="503" t="s">
        <v>31</v>
      </c>
      <c r="F135" s="503" t="s">
        <v>526</v>
      </c>
      <c r="G135" s="503" t="s">
        <v>515</v>
      </c>
    </row>
    <row r="136" spans="1:29" x14ac:dyDescent="0.25">
      <c r="B136" s="503">
        <v>37119</v>
      </c>
      <c r="C136" s="503">
        <v>2</v>
      </c>
      <c r="D136" s="503">
        <v>24</v>
      </c>
      <c r="E136" s="503" t="s">
        <v>31</v>
      </c>
      <c r="F136" s="503" t="s">
        <v>526</v>
      </c>
      <c r="G136" s="503" t="s">
        <v>514</v>
      </c>
    </row>
    <row r="137" spans="1:29" x14ac:dyDescent="0.25">
      <c r="B137" s="503">
        <v>37119</v>
      </c>
      <c r="C137" s="503">
        <v>2</v>
      </c>
      <c r="D137" s="503">
        <v>25</v>
      </c>
      <c r="E137" s="503" t="s">
        <v>31</v>
      </c>
      <c r="F137" s="503" t="s">
        <v>526</v>
      </c>
      <c r="G137" s="503" t="s">
        <v>513</v>
      </c>
    </row>
    <row r="138" spans="1:29" x14ac:dyDescent="0.25">
      <c r="A138" s="503">
        <v>37119282</v>
      </c>
      <c r="B138" s="503">
        <v>37119</v>
      </c>
      <c r="C138" s="503">
        <v>2</v>
      </c>
      <c r="D138" s="503">
        <v>82</v>
      </c>
      <c r="E138" s="503" t="s">
        <v>31</v>
      </c>
      <c r="F138" s="503" t="s">
        <v>526</v>
      </c>
      <c r="G138" s="503" t="s">
        <v>512</v>
      </c>
      <c r="H138" s="503">
        <v>2.511E-2</v>
      </c>
      <c r="I138" s="503">
        <v>5.0219E-2</v>
      </c>
      <c r="J138" s="503">
        <v>31.827874000000001</v>
      </c>
      <c r="K138" s="503">
        <v>3.9085260000000002</v>
      </c>
      <c r="L138" s="503">
        <v>40.180857000000003</v>
      </c>
      <c r="M138" s="503">
        <v>4.0498180000000001</v>
      </c>
      <c r="N138" s="503">
        <v>41.053016</v>
      </c>
      <c r="O138" s="503">
        <v>14.612297999999999</v>
      </c>
      <c r="P138" s="503">
        <v>15.516259</v>
      </c>
      <c r="Q138" s="503">
        <v>1.55158</v>
      </c>
      <c r="S138" s="503">
        <v>0</v>
      </c>
      <c r="T138" s="503">
        <v>0</v>
      </c>
      <c r="U138" s="503">
        <v>0</v>
      </c>
      <c r="W138" s="503">
        <v>0</v>
      </c>
      <c r="X138" s="503">
        <v>0</v>
      </c>
      <c r="Y138" s="503">
        <v>0</v>
      </c>
      <c r="AA138" s="503">
        <v>0</v>
      </c>
      <c r="AB138" s="503">
        <v>0</v>
      </c>
      <c r="AC138" s="503">
        <v>0</v>
      </c>
    </row>
    <row r="139" spans="1:29" x14ac:dyDescent="0.25">
      <c r="B139" s="503">
        <v>37119</v>
      </c>
      <c r="C139" s="503">
        <v>2</v>
      </c>
      <c r="D139" s="503">
        <v>83</v>
      </c>
      <c r="E139" s="503" t="s">
        <v>31</v>
      </c>
      <c r="F139" s="503" t="s">
        <v>526</v>
      </c>
      <c r="G139" s="503" t="s">
        <v>511</v>
      </c>
    </row>
    <row r="140" spans="1:29" x14ac:dyDescent="0.25">
      <c r="A140" s="503">
        <v>37119290</v>
      </c>
      <c r="B140" s="503">
        <v>37119</v>
      </c>
      <c r="C140" s="503">
        <v>2</v>
      </c>
      <c r="D140" s="503">
        <v>90</v>
      </c>
      <c r="E140" s="503" t="s">
        <v>31</v>
      </c>
      <c r="F140" s="503" t="s">
        <v>526</v>
      </c>
      <c r="G140" s="503" t="s">
        <v>510</v>
      </c>
      <c r="H140" s="503">
        <v>145.69876099999999</v>
      </c>
      <c r="I140" s="503">
        <v>291.39750800000002</v>
      </c>
      <c r="J140" s="503">
        <v>311731.96821600001</v>
      </c>
      <c r="K140" s="503">
        <v>14797.460542999999</v>
      </c>
      <c r="L140" s="503">
        <v>575613.52922200004</v>
      </c>
      <c r="M140" s="503">
        <v>29262.041131000002</v>
      </c>
      <c r="N140" s="503">
        <v>358690.11523200001</v>
      </c>
      <c r="O140" s="503">
        <v>17578.917541999999</v>
      </c>
      <c r="P140" s="503">
        <v>253039.728042</v>
      </c>
      <c r="Q140" s="503">
        <v>11220.934440999999</v>
      </c>
      <c r="S140" s="503">
        <v>0</v>
      </c>
      <c r="T140" s="503">
        <v>0</v>
      </c>
      <c r="U140" s="503">
        <v>0</v>
      </c>
      <c r="W140" s="503">
        <v>0</v>
      </c>
      <c r="X140" s="503">
        <v>0</v>
      </c>
      <c r="Y140" s="503">
        <v>0</v>
      </c>
      <c r="AA140" s="503">
        <v>0</v>
      </c>
      <c r="AB140" s="503">
        <v>0</v>
      </c>
      <c r="AC140" s="503">
        <v>0</v>
      </c>
    </row>
    <row r="141" spans="1:29" x14ac:dyDescent="0.25">
      <c r="A141" s="503">
        <v>37119301</v>
      </c>
      <c r="B141" s="503">
        <v>37119</v>
      </c>
      <c r="C141" s="503">
        <v>3</v>
      </c>
      <c r="D141" s="503">
        <v>1</v>
      </c>
      <c r="E141" s="503" t="s">
        <v>31</v>
      </c>
      <c r="F141" s="503" t="s">
        <v>525</v>
      </c>
      <c r="G141" s="503" t="s">
        <v>115</v>
      </c>
      <c r="H141" s="503">
        <v>109.613045</v>
      </c>
      <c r="I141" s="503">
        <v>347.79481700000002</v>
      </c>
      <c r="J141" s="503">
        <v>1678371.6403379999</v>
      </c>
      <c r="K141" s="503">
        <v>35900.759990999999</v>
      </c>
      <c r="L141" s="503">
        <v>2050193.5781370001</v>
      </c>
      <c r="M141" s="503">
        <v>35612.742385999998</v>
      </c>
      <c r="N141" s="503">
        <v>1806647.2440849999</v>
      </c>
      <c r="O141" s="503">
        <v>43810.248120999997</v>
      </c>
      <c r="P141" s="503">
        <v>1262638.078893</v>
      </c>
      <c r="Q141" s="503">
        <v>19081.010495999999</v>
      </c>
      <c r="R141" s="503">
        <v>3577400</v>
      </c>
      <c r="S141" s="503">
        <v>3847429.7356420001</v>
      </c>
      <c r="T141" s="503">
        <v>57</v>
      </c>
      <c r="U141" s="503">
        <v>3777319709.93783</v>
      </c>
      <c r="W141" s="503">
        <v>0</v>
      </c>
      <c r="X141" s="503">
        <v>0</v>
      </c>
      <c r="Y141" s="503">
        <v>0</v>
      </c>
      <c r="AA141" s="503">
        <v>0</v>
      </c>
      <c r="AB141" s="503">
        <v>0</v>
      </c>
      <c r="AC141" s="503">
        <v>0</v>
      </c>
    </row>
    <row r="142" spans="1:29" x14ac:dyDescent="0.25">
      <c r="A142" s="503">
        <v>37119302</v>
      </c>
      <c r="B142" s="503">
        <v>37119</v>
      </c>
      <c r="C142" s="503">
        <v>3</v>
      </c>
      <c r="D142" s="503">
        <v>2</v>
      </c>
      <c r="E142" s="503" t="s">
        <v>31</v>
      </c>
      <c r="F142" s="503" t="s">
        <v>525</v>
      </c>
      <c r="G142" s="503" t="s">
        <v>523</v>
      </c>
      <c r="H142" s="503">
        <v>6.9090769999999999</v>
      </c>
      <c r="I142" s="503">
        <v>16.976610000000001</v>
      </c>
      <c r="J142" s="503">
        <v>59174.086959</v>
      </c>
      <c r="K142" s="503">
        <v>1326.822592</v>
      </c>
      <c r="L142" s="503">
        <v>84239.913069000002</v>
      </c>
      <c r="M142" s="503">
        <v>1660.0884390000001</v>
      </c>
      <c r="N142" s="503">
        <v>64318.609604999998</v>
      </c>
      <c r="O142" s="503">
        <v>1579.2498989999999</v>
      </c>
      <c r="P142" s="503">
        <v>46431.398740999997</v>
      </c>
      <c r="Q142" s="503">
        <v>874.23145399999999</v>
      </c>
      <c r="R142" s="503">
        <v>58600</v>
      </c>
      <c r="S142" s="503">
        <v>60387.663122999998</v>
      </c>
      <c r="T142" s="503">
        <v>3</v>
      </c>
      <c r="U142" s="503">
        <v>3957579.9251959999</v>
      </c>
      <c r="W142" s="503">
        <v>0</v>
      </c>
      <c r="X142" s="503">
        <v>0</v>
      </c>
      <c r="Y142" s="503">
        <v>0</v>
      </c>
      <c r="AA142" s="503">
        <v>0</v>
      </c>
      <c r="AB142" s="503">
        <v>0</v>
      </c>
      <c r="AC142" s="503">
        <v>0</v>
      </c>
    </row>
    <row r="143" spans="1:29" x14ac:dyDescent="0.25">
      <c r="A143" s="503">
        <v>37119303</v>
      </c>
      <c r="B143" s="503">
        <v>37119</v>
      </c>
      <c r="C143" s="503">
        <v>3</v>
      </c>
      <c r="D143" s="503">
        <v>3</v>
      </c>
      <c r="E143" s="503" t="s">
        <v>31</v>
      </c>
      <c r="F143" s="503" t="s">
        <v>525</v>
      </c>
      <c r="G143" s="503" t="s">
        <v>522</v>
      </c>
      <c r="H143" s="503">
        <v>12.130808</v>
      </c>
      <c r="I143" s="503">
        <v>39.519958000000003</v>
      </c>
      <c r="J143" s="503">
        <v>114110.978925</v>
      </c>
      <c r="K143" s="503">
        <v>3721.6044809999999</v>
      </c>
      <c r="L143" s="503">
        <v>175925.74541900001</v>
      </c>
      <c r="M143" s="503">
        <v>5189.1272220000001</v>
      </c>
      <c r="N143" s="503">
        <v>125213.730865</v>
      </c>
      <c r="O143" s="503">
        <v>4598.9771909999999</v>
      </c>
      <c r="P143" s="503">
        <v>97878.053127000006</v>
      </c>
      <c r="Q143" s="503">
        <v>2225.6824550000001</v>
      </c>
      <c r="R143" s="503">
        <v>401700</v>
      </c>
      <c r="S143" s="503">
        <v>503353.95973900001</v>
      </c>
      <c r="T143" s="503">
        <v>11</v>
      </c>
      <c r="U143" s="503">
        <v>1094415688.7637401</v>
      </c>
      <c r="W143" s="503">
        <v>0</v>
      </c>
      <c r="X143" s="503">
        <v>0</v>
      </c>
      <c r="Y143" s="503">
        <v>0</v>
      </c>
      <c r="AA143" s="503">
        <v>0</v>
      </c>
      <c r="AB143" s="503">
        <v>0</v>
      </c>
      <c r="AC143" s="503">
        <v>0</v>
      </c>
    </row>
    <row r="144" spans="1:29" x14ac:dyDescent="0.25">
      <c r="A144" s="503">
        <v>37119304</v>
      </c>
      <c r="B144" s="503">
        <v>37119</v>
      </c>
      <c r="C144" s="503">
        <v>3</v>
      </c>
      <c r="D144" s="503">
        <v>4</v>
      </c>
      <c r="E144" s="503" t="s">
        <v>31</v>
      </c>
      <c r="F144" s="503" t="s">
        <v>525</v>
      </c>
      <c r="G144" s="503" t="s">
        <v>521</v>
      </c>
      <c r="H144" s="503">
        <v>244.97451799999999</v>
      </c>
      <c r="I144" s="503">
        <v>792.37896899999998</v>
      </c>
      <c r="J144" s="503">
        <v>1208358.6533240001</v>
      </c>
      <c r="K144" s="503">
        <v>55754.674999000003</v>
      </c>
      <c r="L144" s="503">
        <v>1919124.668938</v>
      </c>
      <c r="M144" s="503">
        <v>82895.714756999994</v>
      </c>
      <c r="N144" s="503">
        <v>1357675.766635</v>
      </c>
      <c r="O144" s="503">
        <v>75457.154800999997</v>
      </c>
      <c r="P144" s="503">
        <v>1054995.9208549999</v>
      </c>
      <c r="Q144" s="503">
        <v>30100.711541000001</v>
      </c>
      <c r="R144" s="503">
        <v>8210300</v>
      </c>
      <c r="S144" s="503">
        <v>8101624.6685910001</v>
      </c>
      <c r="T144" s="503">
        <v>328</v>
      </c>
      <c r="U144" s="503">
        <v>13362967939.4786</v>
      </c>
      <c r="V144" s="503">
        <v>9390</v>
      </c>
      <c r="W144" s="503">
        <v>302362.94886599999</v>
      </c>
      <c r="X144" s="503">
        <v>14</v>
      </c>
      <c r="Y144" s="503">
        <v>2598124.5967589999</v>
      </c>
      <c r="Z144" s="503">
        <v>2820</v>
      </c>
      <c r="AA144" s="503">
        <v>302362.94886599999</v>
      </c>
      <c r="AB144" s="503">
        <v>14</v>
      </c>
      <c r="AC144" s="503">
        <v>529411.90205300006</v>
      </c>
    </row>
    <row r="145" spans="1:29" x14ac:dyDescent="0.25">
      <c r="A145" s="503">
        <v>37119305</v>
      </c>
      <c r="B145" s="503">
        <v>37119</v>
      </c>
      <c r="C145" s="503">
        <v>3</v>
      </c>
      <c r="D145" s="503">
        <v>5</v>
      </c>
      <c r="E145" s="503" t="s">
        <v>31</v>
      </c>
      <c r="F145" s="503" t="s">
        <v>525</v>
      </c>
      <c r="G145" s="503" t="s">
        <v>520</v>
      </c>
      <c r="H145" s="503">
        <v>128.276993</v>
      </c>
      <c r="I145" s="503">
        <v>270.03114099999999</v>
      </c>
      <c r="J145" s="503">
        <v>357768.03629000002</v>
      </c>
      <c r="K145" s="503">
        <v>15340.048027000001</v>
      </c>
      <c r="L145" s="503">
        <v>556438.79096100002</v>
      </c>
      <c r="M145" s="503">
        <v>22082.166674</v>
      </c>
      <c r="N145" s="503">
        <v>416665.64430799999</v>
      </c>
      <c r="O145" s="503">
        <v>20799.952651</v>
      </c>
      <c r="P145" s="503">
        <v>270039.749756</v>
      </c>
      <c r="Q145" s="503">
        <v>7635.9925599999997</v>
      </c>
      <c r="R145" s="503">
        <v>1450125</v>
      </c>
      <c r="S145" s="503">
        <v>1662905.5677400001</v>
      </c>
      <c r="T145" s="503">
        <v>132</v>
      </c>
      <c r="U145" s="503">
        <v>2690214654.0488601</v>
      </c>
      <c r="V145" s="503">
        <v>2800</v>
      </c>
      <c r="W145" s="503">
        <v>125430.545383</v>
      </c>
      <c r="X145" s="503">
        <v>8</v>
      </c>
      <c r="Y145" s="503">
        <v>970343.768928</v>
      </c>
      <c r="Z145" s="503">
        <v>770</v>
      </c>
      <c r="AA145" s="503">
        <v>125430.545383</v>
      </c>
      <c r="AB145" s="503">
        <v>8</v>
      </c>
      <c r="AC145" s="503">
        <v>357451.97928899998</v>
      </c>
    </row>
    <row r="146" spans="1:29" x14ac:dyDescent="0.25">
      <c r="A146" s="503">
        <v>37119306</v>
      </c>
      <c r="B146" s="503">
        <v>37119</v>
      </c>
      <c r="C146" s="503">
        <v>3</v>
      </c>
      <c r="D146" s="503">
        <v>6</v>
      </c>
      <c r="E146" s="503" t="s">
        <v>31</v>
      </c>
      <c r="F146" s="503" t="s">
        <v>525</v>
      </c>
      <c r="G146" s="503" t="s">
        <v>519</v>
      </c>
      <c r="H146" s="503">
        <v>92.290108000000004</v>
      </c>
      <c r="I146" s="503">
        <v>191.195706</v>
      </c>
      <c r="J146" s="503">
        <v>142883.28985599999</v>
      </c>
      <c r="K146" s="503">
        <v>5372.0892180000001</v>
      </c>
      <c r="L146" s="503">
        <v>219937.56148800001</v>
      </c>
      <c r="M146" s="503">
        <v>8227.2743379999993</v>
      </c>
      <c r="N146" s="503">
        <v>175601.39211799999</v>
      </c>
      <c r="O146" s="503">
        <v>7462.3831529999998</v>
      </c>
      <c r="P146" s="503">
        <v>92571.965129999997</v>
      </c>
      <c r="Q146" s="503">
        <v>2719.3159470000001</v>
      </c>
      <c r="R146" s="503">
        <v>82000</v>
      </c>
      <c r="S146" s="503">
        <v>133590.92102800001</v>
      </c>
      <c r="T146" s="503">
        <v>11</v>
      </c>
      <c r="U146" s="503">
        <v>432005695.78894001</v>
      </c>
      <c r="V146" s="503">
        <v>910</v>
      </c>
      <c r="W146" s="503">
        <v>34436.531535000002</v>
      </c>
      <c r="X146" s="503">
        <v>3</v>
      </c>
      <c r="Y146" s="503">
        <v>270311.36144800001</v>
      </c>
      <c r="Z146" s="503">
        <v>390</v>
      </c>
      <c r="AA146" s="503">
        <v>34436.531535000002</v>
      </c>
      <c r="AB146" s="503">
        <v>3</v>
      </c>
      <c r="AC146" s="503">
        <v>62026.673144</v>
      </c>
    </row>
    <row r="147" spans="1:29" x14ac:dyDescent="0.25">
      <c r="A147" s="503">
        <v>37119307</v>
      </c>
      <c r="B147" s="503">
        <v>37119</v>
      </c>
      <c r="C147" s="503">
        <v>3</v>
      </c>
      <c r="D147" s="503">
        <v>7</v>
      </c>
      <c r="E147" s="503" t="s">
        <v>31</v>
      </c>
      <c r="F147" s="503" t="s">
        <v>525</v>
      </c>
      <c r="G147" s="503" t="s">
        <v>160</v>
      </c>
      <c r="H147" s="503">
        <v>46.236870000000003</v>
      </c>
      <c r="I147" s="503">
        <v>92.473741000000004</v>
      </c>
      <c r="J147" s="503">
        <v>24470.628444999998</v>
      </c>
      <c r="K147" s="503">
        <v>1845.373411</v>
      </c>
      <c r="L147" s="503">
        <v>40414.103669999997</v>
      </c>
      <c r="M147" s="503">
        <v>3480.0704740000001</v>
      </c>
      <c r="N147" s="503">
        <v>31984.874861</v>
      </c>
      <c r="O147" s="503">
        <v>2670.8333360000001</v>
      </c>
      <c r="P147" s="503">
        <v>15401.135026</v>
      </c>
      <c r="Q147" s="503">
        <v>962.93605600000001</v>
      </c>
      <c r="S147" s="503">
        <v>0</v>
      </c>
      <c r="T147" s="503">
        <v>0</v>
      </c>
      <c r="U147" s="503">
        <v>0</v>
      </c>
      <c r="W147" s="503">
        <v>0</v>
      </c>
      <c r="X147" s="503">
        <v>0</v>
      </c>
      <c r="Y147" s="503">
        <v>0</v>
      </c>
      <c r="AA147" s="503">
        <v>0</v>
      </c>
      <c r="AB147" s="503">
        <v>0</v>
      </c>
      <c r="AC147" s="503">
        <v>0</v>
      </c>
    </row>
    <row r="148" spans="1:29" x14ac:dyDescent="0.25">
      <c r="A148" s="503">
        <v>37119308</v>
      </c>
      <c r="B148" s="503">
        <v>37119</v>
      </c>
      <c r="C148" s="503">
        <v>3</v>
      </c>
      <c r="D148" s="503">
        <v>8</v>
      </c>
      <c r="E148" s="503" t="s">
        <v>31</v>
      </c>
      <c r="F148" s="503" t="s">
        <v>525</v>
      </c>
      <c r="G148" s="503" t="s">
        <v>518</v>
      </c>
      <c r="H148" s="503">
        <v>29.970095000000001</v>
      </c>
      <c r="I148" s="503">
        <v>36.058624999999999</v>
      </c>
      <c r="J148" s="503">
        <v>60513.081137000001</v>
      </c>
      <c r="K148" s="503">
        <v>4437.29133</v>
      </c>
      <c r="L148" s="503">
        <v>96078.149952000007</v>
      </c>
      <c r="M148" s="503">
        <v>6372.3341170000003</v>
      </c>
      <c r="N148" s="503">
        <v>65227.717522999999</v>
      </c>
      <c r="O148" s="503">
        <v>5625.1842749999996</v>
      </c>
      <c r="P148" s="503">
        <v>59179.007549000002</v>
      </c>
      <c r="Q148" s="503">
        <v>2282.2591889999999</v>
      </c>
      <c r="S148" s="503">
        <v>0</v>
      </c>
      <c r="T148" s="503">
        <v>0</v>
      </c>
      <c r="U148" s="503">
        <v>0</v>
      </c>
      <c r="W148" s="503">
        <v>0</v>
      </c>
      <c r="X148" s="503">
        <v>0</v>
      </c>
      <c r="Y148" s="503">
        <v>0</v>
      </c>
      <c r="AA148" s="503">
        <v>0</v>
      </c>
      <c r="AB148" s="503">
        <v>0</v>
      </c>
      <c r="AC148" s="503">
        <v>0</v>
      </c>
    </row>
    <row r="149" spans="1:29" x14ac:dyDescent="0.25">
      <c r="A149" s="503">
        <v>37119309</v>
      </c>
      <c r="B149" s="503">
        <v>37119</v>
      </c>
      <c r="C149" s="503">
        <v>3</v>
      </c>
      <c r="D149" s="503">
        <v>9</v>
      </c>
      <c r="E149" s="503" t="s">
        <v>31</v>
      </c>
      <c r="F149" s="503" t="s">
        <v>525</v>
      </c>
      <c r="G149" s="503" t="s">
        <v>517</v>
      </c>
      <c r="H149" s="503">
        <v>13.908405999999999</v>
      </c>
      <c r="I149" s="503">
        <v>22.856131000000001</v>
      </c>
      <c r="J149" s="503">
        <v>53350.183739</v>
      </c>
      <c r="K149" s="503">
        <v>1779.669676</v>
      </c>
      <c r="L149" s="503">
        <v>76328.503601999997</v>
      </c>
      <c r="M149" s="503">
        <v>2235.7531530000001</v>
      </c>
      <c r="N149" s="503">
        <v>56759.579665999998</v>
      </c>
      <c r="O149" s="503">
        <v>2060.3226829999999</v>
      </c>
      <c r="P149" s="503">
        <v>49870.963931999999</v>
      </c>
      <c r="Q149" s="503">
        <v>1111.594345</v>
      </c>
      <c r="S149" s="503">
        <v>0</v>
      </c>
      <c r="T149" s="503">
        <v>0</v>
      </c>
      <c r="U149" s="503">
        <v>0</v>
      </c>
      <c r="W149" s="503">
        <v>0</v>
      </c>
      <c r="X149" s="503">
        <v>0</v>
      </c>
      <c r="Y149" s="503">
        <v>0</v>
      </c>
      <c r="AA149" s="503">
        <v>0</v>
      </c>
      <c r="AB149" s="503">
        <v>0</v>
      </c>
      <c r="AC149" s="503">
        <v>0</v>
      </c>
    </row>
    <row r="150" spans="1:29" x14ac:dyDescent="0.25">
      <c r="A150" s="503">
        <v>37119322</v>
      </c>
      <c r="B150" s="503">
        <v>37119</v>
      </c>
      <c r="C150" s="503">
        <v>3</v>
      </c>
      <c r="D150" s="503">
        <v>22</v>
      </c>
      <c r="E150" s="503" t="s">
        <v>31</v>
      </c>
      <c r="F150" s="503" t="s">
        <v>525</v>
      </c>
      <c r="G150" s="503" t="s">
        <v>516</v>
      </c>
      <c r="H150" s="503">
        <v>7.5520709999999998</v>
      </c>
      <c r="I150" s="503">
        <v>11.798085</v>
      </c>
      <c r="J150" s="503">
        <v>16559.697796</v>
      </c>
      <c r="K150" s="503">
        <v>240.59501</v>
      </c>
      <c r="L150" s="503">
        <v>13431.994123</v>
      </c>
      <c r="M150" s="503">
        <v>196.947867</v>
      </c>
      <c r="N150" s="503">
        <v>23794.403468</v>
      </c>
      <c r="O150" s="503">
        <v>344.83871900000003</v>
      </c>
      <c r="P150" s="503">
        <v>6051.7586460000002</v>
      </c>
      <c r="Q150" s="503">
        <v>88.867020999999994</v>
      </c>
      <c r="S150" s="503">
        <v>0</v>
      </c>
      <c r="T150" s="503">
        <v>0</v>
      </c>
      <c r="U150" s="503">
        <v>0</v>
      </c>
      <c r="W150" s="503">
        <v>0</v>
      </c>
      <c r="X150" s="503">
        <v>0</v>
      </c>
      <c r="Y150" s="503">
        <v>0</v>
      </c>
      <c r="AA150" s="503">
        <v>0</v>
      </c>
      <c r="AB150" s="503">
        <v>0</v>
      </c>
      <c r="AC150" s="503">
        <v>0</v>
      </c>
    </row>
    <row r="151" spans="1:29" x14ac:dyDescent="0.25">
      <c r="B151" s="503">
        <v>37119</v>
      </c>
      <c r="C151" s="503">
        <v>3</v>
      </c>
      <c r="D151" s="503">
        <v>23</v>
      </c>
      <c r="E151" s="503" t="s">
        <v>31</v>
      </c>
      <c r="F151" s="503" t="s">
        <v>525</v>
      </c>
      <c r="G151" s="503" t="s">
        <v>515</v>
      </c>
    </row>
    <row r="152" spans="1:29" x14ac:dyDescent="0.25">
      <c r="B152" s="503">
        <v>37119</v>
      </c>
      <c r="C152" s="503">
        <v>3</v>
      </c>
      <c r="D152" s="503">
        <v>24</v>
      </c>
      <c r="E152" s="503" t="s">
        <v>31</v>
      </c>
      <c r="F152" s="503" t="s">
        <v>525</v>
      </c>
      <c r="G152" s="503" t="s">
        <v>514</v>
      </c>
    </row>
    <row r="153" spans="1:29" x14ac:dyDescent="0.25">
      <c r="B153" s="503">
        <v>37119</v>
      </c>
      <c r="C153" s="503">
        <v>3</v>
      </c>
      <c r="D153" s="503">
        <v>25</v>
      </c>
      <c r="E153" s="503" t="s">
        <v>31</v>
      </c>
      <c r="F153" s="503" t="s">
        <v>525</v>
      </c>
      <c r="G153" s="503" t="s">
        <v>513</v>
      </c>
    </row>
    <row r="154" spans="1:29" x14ac:dyDescent="0.25">
      <c r="A154" s="503">
        <v>37119382</v>
      </c>
      <c r="B154" s="503">
        <v>37119</v>
      </c>
      <c r="C154" s="503">
        <v>3</v>
      </c>
      <c r="D154" s="503">
        <v>82</v>
      </c>
      <c r="E154" s="503" t="s">
        <v>31</v>
      </c>
      <c r="F154" s="503" t="s">
        <v>525</v>
      </c>
      <c r="G154" s="503" t="s">
        <v>512</v>
      </c>
      <c r="H154" s="503">
        <v>5.5189000000000002E-2</v>
      </c>
      <c r="I154" s="503">
        <v>8.3960999999999994E-2</v>
      </c>
      <c r="J154" s="503">
        <v>72.798919999999995</v>
      </c>
      <c r="K154" s="503">
        <v>5.1056049999999997</v>
      </c>
      <c r="L154" s="503">
        <v>63.771749</v>
      </c>
      <c r="M154" s="503">
        <v>4.3203709999999997</v>
      </c>
      <c r="N154" s="503">
        <v>102.118064</v>
      </c>
      <c r="O154" s="503">
        <v>8.0543089999999999</v>
      </c>
      <c r="P154" s="503">
        <v>28.614001999999999</v>
      </c>
      <c r="Q154" s="503">
        <v>1.919788</v>
      </c>
      <c r="S154" s="503">
        <v>0</v>
      </c>
      <c r="T154" s="503">
        <v>0</v>
      </c>
      <c r="U154" s="503">
        <v>0</v>
      </c>
      <c r="W154" s="503">
        <v>0</v>
      </c>
      <c r="X154" s="503">
        <v>0</v>
      </c>
      <c r="Y154" s="503">
        <v>0</v>
      </c>
      <c r="AA154" s="503">
        <v>0</v>
      </c>
      <c r="AB154" s="503">
        <v>0</v>
      </c>
      <c r="AC154" s="503">
        <v>0</v>
      </c>
    </row>
    <row r="155" spans="1:29" x14ac:dyDescent="0.25">
      <c r="B155" s="503">
        <v>37119</v>
      </c>
      <c r="C155" s="503">
        <v>3</v>
      </c>
      <c r="D155" s="503">
        <v>83</v>
      </c>
      <c r="E155" s="503" t="s">
        <v>31</v>
      </c>
      <c r="F155" s="503" t="s">
        <v>525</v>
      </c>
      <c r="G155" s="503" t="s">
        <v>511</v>
      </c>
    </row>
    <row r="156" spans="1:29" x14ac:dyDescent="0.25">
      <c r="A156" s="503">
        <v>37119390</v>
      </c>
      <c r="B156" s="503">
        <v>37119</v>
      </c>
      <c r="C156" s="503">
        <v>3</v>
      </c>
      <c r="D156" s="503">
        <v>90</v>
      </c>
      <c r="E156" s="503" t="s">
        <v>31</v>
      </c>
      <c r="F156" s="503" t="s">
        <v>525</v>
      </c>
      <c r="G156" s="503" t="s">
        <v>510</v>
      </c>
      <c r="H156" s="503">
        <v>338.22204599999998</v>
      </c>
      <c r="I156" s="503">
        <v>676.444118</v>
      </c>
      <c r="J156" s="503">
        <v>629598.73324800003</v>
      </c>
      <c r="K156" s="503">
        <v>27431.360241999999</v>
      </c>
      <c r="L156" s="503">
        <v>1149134.5241469999</v>
      </c>
      <c r="M156" s="503">
        <v>51041.036134000002</v>
      </c>
      <c r="N156" s="503">
        <v>737751.62456400006</v>
      </c>
      <c r="O156" s="503">
        <v>32695.864158</v>
      </c>
      <c r="P156" s="503">
        <v>549622.131895</v>
      </c>
      <c r="Q156" s="503">
        <v>23360.504494000001</v>
      </c>
      <c r="S156" s="503">
        <v>0</v>
      </c>
      <c r="T156" s="503">
        <v>0</v>
      </c>
      <c r="U156" s="503">
        <v>0</v>
      </c>
      <c r="W156" s="503">
        <v>0</v>
      </c>
      <c r="X156" s="503">
        <v>0</v>
      </c>
      <c r="Y156" s="503">
        <v>0</v>
      </c>
      <c r="AA156" s="503">
        <v>0</v>
      </c>
      <c r="AB156" s="503">
        <v>0</v>
      </c>
      <c r="AC156" s="503">
        <v>0</v>
      </c>
    </row>
    <row r="157" spans="1:29" x14ac:dyDescent="0.25">
      <c r="A157" s="503">
        <v>37119401</v>
      </c>
      <c r="B157" s="503">
        <v>37119</v>
      </c>
      <c r="C157" s="503">
        <v>4</v>
      </c>
      <c r="D157" s="503">
        <v>1</v>
      </c>
      <c r="E157" s="503" t="s">
        <v>31</v>
      </c>
      <c r="F157" s="503" t="s">
        <v>524</v>
      </c>
      <c r="G157" s="503" t="s">
        <v>115</v>
      </c>
      <c r="H157" s="503">
        <v>68.574196000000001</v>
      </c>
      <c r="I157" s="503">
        <v>194.37377699999999</v>
      </c>
      <c r="J157" s="503">
        <v>933704.12436400005</v>
      </c>
      <c r="K157" s="503">
        <v>18232.360091999999</v>
      </c>
      <c r="L157" s="503">
        <v>1028795.779311</v>
      </c>
      <c r="M157" s="503">
        <v>16046.638107000001</v>
      </c>
      <c r="N157" s="503">
        <v>996468.34522599995</v>
      </c>
      <c r="O157" s="503">
        <v>21884.583499</v>
      </c>
      <c r="P157" s="503">
        <v>638910.14717200003</v>
      </c>
      <c r="Q157" s="503">
        <v>9340.4556420000008</v>
      </c>
      <c r="R157" s="503">
        <v>1390500</v>
      </c>
      <c r="S157" s="503">
        <v>1500092.6558660001</v>
      </c>
      <c r="T157" s="503">
        <v>28</v>
      </c>
      <c r="U157" s="503">
        <v>2071020252.12293</v>
      </c>
      <c r="W157" s="503">
        <v>0</v>
      </c>
      <c r="X157" s="503">
        <v>0</v>
      </c>
      <c r="Y157" s="503">
        <v>0</v>
      </c>
      <c r="AA157" s="503">
        <v>0</v>
      </c>
      <c r="AB157" s="503">
        <v>0</v>
      </c>
      <c r="AC157" s="503">
        <v>0</v>
      </c>
    </row>
    <row r="158" spans="1:29" x14ac:dyDescent="0.25">
      <c r="A158" s="503">
        <v>37119402</v>
      </c>
      <c r="B158" s="503">
        <v>37119</v>
      </c>
      <c r="C158" s="503">
        <v>4</v>
      </c>
      <c r="D158" s="503">
        <v>2</v>
      </c>
      <c r="E158" s="503" t="s">
        <v>31</v>
      </c>
      <c r="F158" s="503" t="s">
        <v>524</v>
      </c>
      <c r="G158" s="503" t="s">
        <v>523</v>
      </c>
      <c r="H158" s="503">
        <v>2.8999350000000002</v>
      </c>
      <c r="I158" s="503">
        <v>7.4719530000000001</v>
      </c>
      <c r="J158" s="503">
        <v>13654.825525</v>
      </c>
      <c r="K158" s="503">
        <v>227.68763899999999</v>
      </c>
      <c r="L158" s="503">
        <v>19513.570789000001</v>
      </c>
      <c r="M158" s="503">
        <v>323.38111700000002</v>
      </c>
      <c r="N158" s="503">
        <v>14495.774509000001</v>
      </c>
      <c r="O158" s="503">
        <v>243.791451</v>
      </c>
      <c r="P158" s="503">
        <v>10322.86815</v>
      </c>
      <c r="Q158" s="503">
        <v>170.24318</v>
      </c>
      <c r="R158" s="503">
        <v>7600</v>
      </c>
      <c r="S158" s="503">
        <v>3845.8103329999999</v>
      </c>
      <c r="T158" s="503">
        <v>1</v>
      </c>
      <c r="U158" s="503">
        <v>14093940.053998999</v>
      </c>
      <c r="W158" s="503">
        <v>0</v>
      </c>
      <c r="X158" s="503">
        <v>0</v>
      </c>
      <c r="Y158" s="503">
        <v>0</v>
      </c>
      <c r="AA158" s="503">
        <v>0</v>
      </c>
      <c r="AB158" s="503">
        <v>0</v>
      </c>
      <c r="AC158" s="503">
        <v>0</v>
      </c>
    </row>
    <row r="159" spans="1:29" x14ac:dyDescent="0.25">
      <c r="A159" s="503">
        <v>37119403</v>
      </c>
      <c r="B159" s="503">
        <v>37119</v>
      </c>
      <c r="C159" s="503">
        <v>4</v>
      </c>
      <c r="D159" s="503">
        <v>3</v>
      </c>
      <c r="E159" s="503" t="s">
        <v>31</v>
      </c>
      <c r="F159" s="503" t="s">
        <v>524</v>
      </c>
      <c r="G159" s="503" t="s">
        <v>522</v>
      </c>
      <c r="H159" s="503">
        <v>5.8615089999999999</v>
      </c>
      <c r="I159" s="503">
        <v>23.478601000000001</v>
      </c>
      <c r="J159" s="503">
        <v>53320.755137</v>
      </c>
      <c r="K159" s="503">
        <v>2315.4005120000002</v>
      </c>
      <c r="L159" s="503">
        <v>77185.544263000003</v>
      </c>
      <c r="M159" s="503">
        <v>2067.9657820000002</v>
      </c>
      <c r="N159" s="503">
        <v>57328.581479</v>
      </c>
      <c r="O159" s="503">
        <v>2591.2798830000002</v>
      </c>
      <c r="P159" s="503">
        <v>42043.025002000002</v>
      </c>
      <c r="Q159" s="503">
        <v>871.13851399999999</v>
      </c>
      <c r="R159" s="503">
        <v>218100</v>
      </c>
      <c r="S159" s="503">
        <v>234867.57341700001</v>
      </c>
      <c r="T159" s="503">
        <v>6</v>
      </c>
      <c r="U159" s="503">
        <v>390197280.24137002</v>
      </c>
      <c r="W159" s="503">
        <v>0</v>
      </c>
      <c r="X159" s="503">
        <v>0</v>
      </c>
      <c r="Y159" s="503">
        <v>0</v>
      </c>
      <c r="AA159" s="503">
        <v>0</v>
      </c>
      <c r="AB159" s="503">
        <v>0</v>
      </c>
      <c r="AC159" s="503">
        <v>0</v>
      </c>
    </row>
    <row r="160" spans="1:29" x14ac:dyDescent="0.25">
      <c r="A160" s="503">
        <v>37119404</v>
      </c>
      <c r="B160" s="503">
        <v>37119</v>
      </c>
      <c r="C160" s="503">
        <v>4</v>
      </c>
      <c r="D160" s="503">
        <v>4</v>
      </c>
      <c r="E160" s="503" t="s">
        <v>31</v>
      </c>
      <c r="F160" s="503" t="s">
        <v>524</v>
      </c>
      <c r="G160" s="503" t="s">
        <v>521</v>
      </c>
      <c r="H160" s="503">
        <v>77.485755999999995</v>
      </c>
      <c r="I160" s="503">
        <v>199.63011299999999</v>
      </c>
      <c r="J160" s="503">
        <v>306755.30290900002</v>
      </c>
      <c r="K160" s="503">
        <v>10345.144147999999</v>
      </c>
      <c r="L160" s="503">
        <v>438964.68405899999</v>
      </c>
      <c r="M160" s="503">
        <v>12553.645554000001</v>
      </c>
      <c r="N160" s="503">
        <v>340486.91042999999</v>
      </c>
      <c r="O160" s="503">
        <v>12940.779005</v>
      </c>
      <c r="P160" s="503">
        <v>231768.444793</v>
      </c>
      <c r="Q160" s="503">
        <v>5162.154767</v>
      </c>
      <c r="R160" s="503">
        <v>1276900</v>
      </c>
      <c r="S160" s="503">
        <v>1289569.162641</v>
      </c>
      <c r="T160" s="503">
        <v>69</v>
      </c>
      <c r="U160" s="503">
        <v>2392178596.47329</v>
      </c>
      <c r="W160" s="503">
        <v>0</v>
      </c>
      <c r="X160" s="503">
        <v>0</v>
      </c>
      <c r="Y160" s="503">
        <v>0</v>
      </c>
      <c r="AA160" s="503">
        <v>0</v>
      </c>
      <c r="AB160" s="503">
        <v>0</v>
      </c>
      <c r="AC160" s="503">
        <v>0</v>
      </c>
    </row>
    <row r="161" spans="1:29" x14ac:dyDescent="0.25">
      <c r="A161" s="503">
        <v>37119405</v>
      </c>
      <c r="B161" s="503">
        <v>37119</v>
      </c>
      <c r="C161" s="503">
        <v>4</v>
      </c>
      <c r="D161" s="503">
        <v>5</v>
      </c>
      <c r="E161" s="503" t="s">
        <v>31</v>
      </c>
      <c r="F161" s="503" t="s">
        <v>524</v>
      </c>
      <c r="G161" s="503" t="s">
        <v>520</v>
      </c>
      <c r="H161" s="503">
        <v>91.960632000000004</v>
      </c>
      <c r="I161" s="503">
        <v>183.92125799999999</v>
      </c>
      <c r="J161" s="503">
        <v>209843.02590800001</v>
      </c>
      <c r="K161" s="503">
        <v>6114.2454969999999</v>
      </c>
      <c r="L161" s="503">
        <v>290063.578347</v>
      </c>
      <c r="M161" s="503">
        <v>7599.0989829999999</v>
      </c>
      <c r="N161" s="503">
        <v>248416.153529</v>
      </c>
      <c r="O161" s="503">
        <v>8048.4008830000002</v>
      </c>
      <c r="P161" s="503">
        <v>127589.280029</v>
      </c>
      <c r="Q161" s="503">
        <v>2947.8341660000001</v>
      </c>
      <c r="R161" s="503">
        <v>492519</v>
      </c>
      <c r="S161" s="503">
        <v>643245.752599</v>
      </c>
      <c r="T161" s="503">
        <v>54</v>
      </c>
      <c r="U161" s="503">
        <v>1133584425.7851901</v>
      </c>
      <c r="V161" s="503">
        <v>2650</v>
      </c>
      <c r="W161" s="503">
        <v>58822.310124000003</v>
      </c>
      <c r="X161" s="503">
        <v>5</v>
      </c>
      <c r="Y161" s="503">
        <v>394868.23891100002</v>
      </c>
      <c r="Z161" s="503">
        <v>670</v>
      </c>
      <c r="AA161" s="503">
        <v>58822.310124000003</v>
      </c>
      <c r="AB161" s="503">
        <v>5</v>
      </c>
      <c r="AC161" s="503">
        <v>164923.45052099999</v>
      </c>
    </row>
    <row r="162" spans="1:29" x14ac:dyDescent="0.25">
      <c r="A162" s="503">
        <v>37119406</v>
      </c>
      <c r="B162" s="503">
        <v>37119</v>
      </c>
      <c r="C162" s="503">
        <v>4</v>
      </c>
      <c r="D162" s="503">
        <v>6</v>
      </c>
      <c r="E162" s="503" t="s">
        <v>31</v>
      </c>
      <c r="F162" s="503" t="s">
        <v>524</v>
      </c>
      <c r="G162" s="503" t="s">
        <v>519</v>
      </c>
      <c r="H162" s="503">
        <v>47.896476999999997</v>
      </c>
      <c r="I162" s="503">
        <v>98.972384000000005</v>
      </c>
      <c r="J162" s="503">
        <v>80641.860331999997</v>
      </c>
      <c r="K162" s="503">
        <v>2586.2591189999998</v>
      </c>
      <c r="L162" s="503">
        <v>104928.976515</v>
      </c>
      <c r="M162" s="503">
        <v>3089.5251619999999</v>
      </c>
      <c r="N162" s="503">
        <v>100129.37038399999</v>
      </c>
      <c r="O162" s="503">
        <v>3450.7792319999999</v>
      </c>
      <c r="P162" s="503">
        <v>41166.387410000003</v>
      </c>
      <c r="Q162" s="503">
        <v>1038.7466469999999</v>
      </c>
      <c r="R162" s="503">
        <v>22900</v>
      </c>
      <c r="S162" s="503">
        <v>40813.593575999999</v>
      </c>
      <c r="T162" s="503">
        <v>5</v>
      </c>
      <c r="U162" s="503">
        <v>95287670.070930004</v>
      </c>
      <c r="V162" s="503">
        <v>460</v>
      </c>
      <c r="W162" s="503">
        <v>17073.146952999999</v>
      </c>
      <c r="X162" s="503">
        <v>3</v>
      </c>
      <c r="Y162" s="503">
        <v>259203.11819899999</v>
      </c>
      <c r="Z162" s="503">
        <v>150</v>
      </c>
      <c r="AA162" s="503">
        <v>17073.146952999999</v>
      </c>
      <c r="AB162" s="503">
        <v>3</v>
      </c>
      <c r="AC162" s="503">
        <v>94391.905306000001</v>
      </c>
    </row>
    <row r="163" spans="1:29" x14ac:dyDescent="0.25">
      <c r="A163" s="503">
        <v>37119407</v>
      </c>
      <c r="B163" s="503">
        <v>37119</v>
      </c>
      <c r="C163" s="503">
        <v>4</v>
      </c>
      <c r="D163" s="503">
        <v>7</v>
      </c>
      <c r="E163" s="503" t="s">
        <v>31</v>
      </c>
      <c r="F163" s="503" t="s">
        <v>524</v>
      </c>
      <c r="G163" s="503" t="s">
        <v>160</v>
      </c>
      <c r="H163" s="503">
        <v>5.7471759999999996</v>
      </c>
      <c r="I163" s="503">
        <v>11.494351</v>
      </c>
      <c r="J163" s="503">
        <v>6872.3977029999996</v>
      </c>
      <c r="K163" s="503">
        <v>319.09479900000002</v>
      </c>
      <c r="L163" s="503">
        <v>9115.5561080000007</v>
      </c>
      <c r="M163" s="503">
        <v>362.16735199999999</v>
      </c>
      <c r="N163" s="503">
        <v>8009.4762639999999</v>
      </c>
      <c r="O163" s="503">
        <v>414.169196</v>
      </c>
      <c r="P163" s="503">
        <v>3600.6327209999999</v>
      </c>
      <c r="Q163" s="503">
        <v>132.60385600000001</v>
      </c>
      <c r="S163" s="503">
        <v>0</v>
      </c>
      <c r="T163" s="503">
        <v>0</v>
      </c>
      <c r="U163" s="503">
        <v>0</v>
      </c>
      <c r="W163" s="503">
        <v>0</v>
      </c>
      <c r="X163" s="503">
        <v>0</v>
      </c>
      <c r="Y163" s="503">
        <v>0</v>
      </c>
      <c r="AA163" s="503">
        <v>0</v>
      </c>
      <c r="AB163" s="503">
        <v>0</v>
      </c>
      <c r="AC163" s="503">
        <v>0</v>
      </c>
    </row>
    <row r="164" spans="1:29" x14ac:dyDescent="0.25">
      <c r="A164" s="503">
        <v>37119408</v>
      </c>
      <c r="B164" s="503">
        <v>37119</v>
      </c>
      <c r="C164" s="503">
        <v>4</v>
      </c>
      <c r="D164" s="503">
        <v>8</v>
      </c>
      <c r="E164" s="503" t="s">
        <v>31</v>
      </c>
      <c r="F164" s="503" t="s">
        <v>524</v>
      </c>
      <c r="G164" s="503" t="s">
        <v>518</v>
      </c>
      <c r="H164" s="503">
        <v>18.776344000000002</v>
      </c>
      <c r="I164" s="503">
        <v>19.854586999999999</v>
      </c>
      <c r="J164" s="503">
        <v>29822.732383999999</v>
      </c>
      <c r="K164" s="503">
        <v>1715.9856910000001</v>
      </c>
      <c r="L164" s="503">
        <v>42733.139211000002</v>
      </c>
      <c r="M164" s="503">
        <v>2199.4675590000002</v>
      </c>
      <c r="N164" s="503">
        <v>31892.483416999999</v>
      </c>
      <c r="O164" s="503">
        <v>2113.5371019999998</v>
      </c>
      <c r="P164" s="503">
        <v>24547.811710999998</v>
      </c>
      <c r="Q164" s="503">
        <v>755.062409</v>
      </c>
      <c r="S164" s="503">
        <v>0</v>
      </c>
      <c r="T164" s="503">
        <v>0</v>
      </c>
      <c r="U164" s="503">
        <v>0</v>
      </c>
      <c r="W164" s="503">
        <v>0</v>
      </c>
      <c r="X164" s="503">
        <v>0</v>
      </c>
      <c r="Y164" s="503">
        <v>0</v>
      </c>
      <c r="AA164" s="503">
        <v>0</v>
      </c>
      <c r="AB164" s="503">
        <v>0</v>
      </c>
      <c r="AC164" s="503">
        <v>0</v>
      </c>
    </row>
    <row r="165" spans="1:29" x14ac:dyDescent="0.25">
      <c r="A165" s="503">
        <v>37119409</v>
      </c>
      <c r="B165" s="503">
        <v>37119</v>
      </c>
      <c r="C165" s="503">
        <v>4</v>
      </c>
      <c r="D165" s="503">
        <v>9</v>
      </c>
      <c r="E165" s="503" t="s">
        <v>31</v>
      </c>
      <c r="F165" s="503" t="s">
        <v>524</v>
      </c>
      <c r="G165" s="503" t="s">
        <v>517</v>
      </c>
      <c r="H165" s="503">
        <v>9.8484689999999997</v>
      </c>
      <c r="I165" s="503">
        <v>14.18805</v>
      </c>
      <c r="J165" s="503">
        <v>29693.386705000001</v>
      </c>
      <c r="K165" s="503">
        <v>1053.0041180000001</v>
      </c>
      <c r="L165" s="503">
        <v>45319.016467000001</v>
      </c>
      <c r="M165" s="503">
        <v>1487.170441</v>
      </c>
      <c r="N165" s="503">
        <v>30521.038860000001</v>
      </c>
      <c r="O165" s="503">
        <v>1126.5034189999999</v>
      </c>
      <c r="P165" s="503">
        <v>31126.382397000001</v>
      </c>
      <c r="Q165" s="503">
        <v>672.74005199999999</v>
      </c>
      <c r="S165" s="503">
        <v>0</v>
      </c>
      <c r="T165" s="503">
        <v>0</v>
      </c>
      <c r="U165" s="503">
        <v>0</v>
      </c>
      <c r="W165" s="503">
        <v>0</v>
      </c>
      <c r="X165" s="503">
        <v>0</v>
      </c>
      <c r="Y165" s="503">
        <v>0</v>
      </c>
      <c r="AA165" s="503">
        <v>0</v>
      </c>
      <c r="AB165" s="503">
        <v>0</v>
      </c>
      <c r="AC165" s="503">
        <v>0</v>
      </c>
    </row>
    <row r="166" spans="1:29" x14ac:dyDescent="0.25">
      <c r="A166" s="503">
        <v>37119422</v>
      </c>
      <c r="B166" s="503">
        <v>37119</v>
      </c>
      <c r="C166" s="503">
        <v>4</v>
      </c>
      <c r="D166" s="503">
        <v>22</v>
      </c>
      <c r="E166" s="503" t="s">
        <v>31</v>
      </c>
      <c r="F166" s="503" t="s">
        <v>524</v>
      </c>
      <c r="G166" s="503" t="s">
        <v>516</v>
      </c>
      <c r="H166" s="503">
        <v>0.75655399999999995</v>
      </c>
      <c r="I166" s="503">
        <v>1.5131079999999999</v>
      </c>
      <c r="J166" s="503">
        <v>599.39488700000004</v>
      </c>
      <c r="K166" s="503">
        <v>8.1550969999999996</v>
      </c>
      <c r="L166" s="503">
        <v>0</v>
      </c>
      <c r="M166" s="503">
        <v>0</v>
      </c>
      <c r="N166" s="503">
        <v>1172.8283489999999</v>
      </c>
      <c r="O166" s="503">
        <v>15.957027</v>
      </c>
      <c r="P166" s="503">
        <v>0</v>
      </c>
      <c r="Q166" s="503">
        <v>0</v>
      </c>
      <c r="S166" s="503">
        <v>0</v>
      </c>
      <c r="T166" s="503">
        <v>0</v>
      </c>
      <c r="U166" s="503">
        <v>0</v>
      </c>
      <c r="W166" s="503">
        <v>0</v>
      </c>
      <c r="X166" s="503">
        <v>0</v>
      </c>
      <c r="Y166" s="503">
        <v>0</v>
      </c>
      <c r="AA166" s="503">
        <v>0</v>
      </c>
      <c r="AB166" s="503">
        <v>0</v>
      </c>
      <c r="AC166" s="503">
        <v>0</v>
      </c>
    </row>
    <row r="167" spans="1:29" x14ac:dyDescent="0.25">
      <c r="B167" s="503">
        <v>37119</v>
      </c>
      <c r="C167" s="503">
        <v>4</v>
      </c>
      <c r="D167" s="503">
        <v>23</v>
      </c>
      <c r="E167" s="503" t="s">
        <v>31</v>
      </c>
      <c r="F167" s="503" t="s">
        <v>524</v>
      </c>
      <c r="G167" s="503" t="s">
        <v>515</v>
      </c>
    </row>
    <row r="168" spans="1:29" x14ac:dyDescent="0.25">
      <c r="B168" s="503">
        <v>37119</v>
      </c>
      <c r="C168" s="503">
        <v>4</v>
      </c>
      <c r="D168" s="503">
        <v>24</v>
      </c>
      <c r="E168" s="503" t="s">
        <v>31</v>
      </c>
      <c r="F168" s="503" t="s">
        <v>524</v>
      </c>
      <c r="G168" s="503" t="s">
        <v>514</v>
      </c>
    </row>
    <row r="169" spans="1:29" x14ac:dyDescent="0.25">
      <c r="B169" s="503">
        <v>37119</v>
      </c>
      <c r="C169" s="503">
        <v>4</v>
      </c>
      <c r="D169" s="503">
        <v>25</v>
      </c>
      <c r="E169" s="503" t="s">
        <v>31</v>
      </c>
      <c r="F169" s="503" t="s">
        <v>524</v>
      </c>
      <c r="G169" s="503" t="s">
        <v>513</v>
      </c>
    </row>
    <row r="170" spans="1:29" x14ac:dyDescent="0.25">
      <c r="A170" s="503">
        <v>37119482</v>
      </c>
      <c r="B170" s="503">
        <v>37119</v>
      </c>
      <c r="C170" s="503">
        <v>4</v>
      </c>
      <c r="D170" s="503">
        <v>82</v>
      </c>
      <c r="E170" s="503" t="s">
        <v>31</v>
      </c>
      <c r="F170" s="503" t="s">
        <v>524</v>
      </c>
      <c r="G170" s="503" t="s">
        <v>512</v>
      </c>
      <c r="H170" s="503">
        <v>4.4033000000000003E-2</v>
      </c>
      <c r="I170" s="503">
        <v>8.8067000000000006E-2</v>
      </c>
      <c r="J170" s="503">
        <v>22.831278000000001</v>
      </c>
      <c r="K170" s="503">
        <v>1.214817</v>
      </c>
      <c r="L170" s="503">
        <v>0</v>
      </c>
      <c r="M170" s="503">
        <v>0</v>
      </c>
      <c r="N170" s="503">
        <v>44.673670999999999</v>
      </c>
      <c r="O170" s="503">
        <v>2.3805900000000002</v>
      </c>
      <c r="P170" s="503">
        <v>0</v>
      </c>
      <c r="Q170" s="503">
        <v>0</v>
      </c>
      <c r="S170" s="503">
        <v>0</v>
      </c>
      <c r="T170" s="503">
        <v>0</v>
      </c>
      <c r="U170" s="503">
        <v>0</v>
      </c>
      <c r="W170" s="503">
        <v>0</v>
      </c>
      <c r="X170" s="503">
        <v>0</v>
      </c>
      <c r="Y170" s="503">
        <v>0</v>
      </c>
      <c r="AA170" s="503">
        <v>0</v>
      </c>
      <c r="AB170" s="503">
        <v>0</v>
      </c>
      <c r="AC170" s="503">
        <v>0</v>
      </c>
    </row>
    <row r="171" spans="1:29" x14ac:dyDescent="0.25">
      <c r="B171" s="503">
        <v>37119</v>
      </c>
      <c r="C171" s="503">
        <v>4</v>
      </c>
      <c r="D171" s="503">
        <v>83</v>
      </c>
      <c r="E171" s="503" t="s">
        <v>31</v>
      </c>
      <c r="F171" s="503" t="s">
        <v>524</v>
      </c>
      <c r="G171" s="503" t="s">
        <v>511</v>
      </c>
    </row>
    <row r="172" spans="1:29" x14ac:dyDescent="0.25">
      <c r="A172" s="503">
        <v>37119490</v>
      </c>
      <c r="B172" s="503">
        <v>37119</v>
      </c>
      <c r="C172" s="503">
        <v>4</v>
      </c>
      <c r="D172" s="503">
        <v>90</v>
      </c>
      <c r="E172" s="503" t="s">
        <v>31</v>
      </c>
      <c r="F172" s="503" t="s">
        <v>524</v>
      </c>
      <c r="G172" s="503" t="s">
        <v>510</v>
      </c>
      <c r="H172" s="503">
        <v>194.41587799999999</v>
      </c>
      <c r="I172" s="503">
        <v>388.831748</v>
      </c>
      <c r="J172" s="503">
        <v>187649.11689500001</v>
      </c>
      <c r="K172" s="503">
        <v>7602.210137</v>
      </c>
      <c r="L172" s="503">
        <v>331231.41133899998</v>
      </c>
      <c r="M172" s="503">
        <v>13394.817471</v>
      </c>
      <c r="N172" s="503">
        <v>216169.908448</v>
      </c>
      <c r="O172" s="503">
        <v>8766.9189399999996</v>
      </c>
      <c r="P172" s="503">
        <v>162501.70745300001</v>
      </c>
      <c r="Q172" s="503">
        <v>6557.9608230000003</v>
      </c>
      <c r="S172" s="503">
        <v>0</v>
      </c>
      <c r="T172" s="503">
        <v>0</v>
      </c>
      <c r="U172" s="503">
        <v>0</v>
      </c>
      <c r="W172" s="503">
        <v>0</v>
      </c>
      <c r="X172" s="503">
        <v>0</v>
      </c>
      <c r="Y172" s="503">
        <v>0</v>
      </c>
      <c r="AA172" s="503">
        <v>0</v>
      </c>
      <c r="AB172" s="503">
        <v>0</v>
      </c>
      <c r="AC172" s="503">
        <v>0</v>
      </c>
    </row>
    <row r="173" spans="1:29" x14ac:dyDescent="0.25">
      <c r="A173" s="503">
        <v>37119501</v>
      </c>
      <c r="B173" s="503">
        <v>37119</v>
      </c>
      <c r="C173" s="503">
        <v>5</v>
      </c>
      <c r="D173" s="503">
        <v>1</v>
      </c>
      <c r="E173" s="503" t="s">
        <v>31</v>
      </c>
      <c r="F173" s="503" t="s">
        <v>41</v>
      </c>
      <c r="G173" s="503" t="s">
        <v>115</v>
      </c>
      <c r="H173" s="503">
        <v>2.0190429999999999</v>
      </c>
      <c r="I173" s="503">
        <v>6.9375359999999997</v>
      </c>
      <c r="J173" s="503">
        <v>37605.921042000002</v>
      </c>
      <c r="K173" s="503">
        <v>713.32940499999995</v>
      </c>
      <c r="L173" s="503">
        <v>46610.066114000001</v>
      </c>
      <c r="M173" s="503">
        <v>669.32262100000003</v>
      </c>
      <c r="N173" s="503">
        <v>40168.304139</v>
      </c>
      <c r="O173" s="503">
        <v>918.65082800000005</v>
      </c>
      <c r="P173" s="503">
        <v>29479.797010999999</v>
      </c>
      <c r="Q173" s="503">
        <v>411.456659</v>
      </c>
      <c r="R173" s="503">
        <v>82600</v>
      </c>
      <c r="S173" s="503">
        <v>93028.003213000004</v>
      </c>
      <c r="T173" s="503">
        <v>1</v>
      </c>
      <c r="U173" s="503">
        <v>108743251.01306599</v>
      </c>
      <c r="W173" s="503">
        <v>0</v>
      </c>
      <c r="X173" s="503">
        <v>0</v>
      </c>
      <c r="Y173" s="503">
        <v>0</v>
      </c>
      <c r="AA173" s="503">
        <v>0</v>
      </c>
      <c r="AB173" s="503">
        <v>0</v>
      </c>
      <c r="AC173" s="503">
        <v>0</v>
      </c>
    </row>
    <row r="174" spans="1:29" x14ac:dyDescent="0.25">
      <c r="B174" s="503">
        <v>37119</v>
      </c>
      <c r="C174" s="503">
        <v>5</v>
      </c>
      <c r="D174" s="503">
        <v>2</v>
      </c>
      <c r="E174" s="503" t="s">
        <v>31</v>
      </c>
      <c r="F174" s="503" t="s">
        <v>41</v>
      </c>
      <c r="G174" s="503" t="s">
        <v>523</v>
      </c>
    </row>
    <row r="175" spans="1:29" x14ac:dyDescent="0.25">
      <c r="B175" s="503">
        <v>37119</v>
      </c>
      <c r="C175" s="503">
        <v>5</v>
      </c>
      <c r="D175" s="503">
        <v>3</v>
      </c>
      <c r="E175" s="503" t="s">
        <v>31</v>
      </c>
      <c r="F175" s="503" t="s">
        <v>41</v>
      </c>
      <c r="G175" s="503" t="s">
        <v>522</v>
      </c>
    </row>
    <row r="176" spans="1:29" x14ac:dyDescent="0.25">
      <c r="A176" s="503">
        <v>37119504</v>
      </c>
      <c r="B176" s="503">
        <v>37119</v>
      </c>
      <c r="C176" s="503">
        <v>5</v>
      </c>
      <c r="D176" s="503">
        <v>4</v>
      </c>
      <c r="E176" s="503" t="s">
        <v>31</v>
      </c>
      <c r="F176" s="503" t="s">
        <v>41</v>
      </c>
      <c r="G176" s="503" t="s">
        <v>521</v>
      </c>
      <c r="H176" s="503">
        <v>4.3098390000000002</v>
      </c>
      <c r="I176" s="503">
        <v>10.585991999999999</v>
      </c>
      <c r="J176" s="503">
        <v>18752.024269000001</v>
      </c>
      <c r="K176" s="503">
        <v>1284.6374350000001</v>
      </c>
      <c r="L176" s="503">
        <v>29041.209538999999</v>
      </c>
      <c r="M176" s="503">
        <v>1624.705185</v>
      </c>
      <c r="N176" s="503">
        <v>20061.199700000001</v>
      </c>
      <c r="O176" s="503">
        <v>1417.598956</v>
      </c>
      <c r="P176" s="503">
        <v>18607.385316</v>
      </c>
      <c r="Q176" s="503">
        <v>471.786585</v>
      </c>
      <c r="R176" s="503">
        <v>57900</v>
      </c>
      <c r="S176" s="503">
        <v>63839.562167999997</v>
      </c>
      <c r="T176" s="503">
        <v>3</v>
      </c>
      <c r="U176" s="503">
        <v>35093140.326999001</v>
      </c>
      <c r="W176" s="503">
        <v>0</v>
      </c>
      <c r="X176" s="503">
        <v>0</v>
      </c>
      <c r="Y176" s="503">
        <v>0</v>
      </c>
      <c r="AA176" s="503">
        <v>0</v>
      </c>
      <c r="AB176" s="503">
        <v>0</v>
      </c>
      <c r="AC176" s="503">
        <v>0</v>
      </c>
    </row>
    <row r="177" spans="1:29" x14ac:dyDescent="0.25">
      <c r="A177" s="503">
        <v>37119505</v>
      </c>
      <c r="B177" s="503">
        <v>37119</v>
      </c>
      <c r="C177" s="503">
        <v>5</v>
      </c>
      <c r="D177" s="503">
        <v>5</v>
      </c>
      <c r="E177" s="503" t="s">
        <v>31</v>
      </c>
      <c r="F177" s="503" t="s">
        <v>41</v>
      </c>
      <c r="G177" s="503" t="s">
        <v>520</v>
      </c>
      <c r="H177" s="503">
        <v>2.8513009999999999</v>
      </c>
      <c r="I177" s="503">
        <v>5.7026019999999997</v>
      </c>
      <c r="J177" s="503">
        <v>4140.5283049999998</v>
      </c>
      <c r="K177" s="503">
        <v>232.181364</v>
      </c>
      <c r="L177" s="503">
        <v>6163.5567540000002</v>
      </c>
      <c r="M177" s="503">
        <v>299.57625400000001</v>
      </c>
      <c r="N177" s="503">
        <v>5072.9904720000004</v>
      </c>
      <c r="O177" s="503">
        <v>308.87910299999999</v>
      </c>
      <c r="P177" s="503">
        <v>2827.351604</v>
      </c>
      <c r="Q177" s="503">
        <v>68.476022</v>
      </c>
      <c r="R177" s="503">
        <v>32000</v>
      </c>
      <c r="S177" s="503">
        <v>40557.721453999999</v>
      </c>
      <c r="T177" s="503">
        <v>4</v>
      </c>
      <c r="U177" s="503">
        <v>18872047.596909001</v>
      </c>
      <c r="V177" s="503">
        <v>220</v>
      </c>
      <c r="W177" s="503">
        <v>4809.6634409999997</v>
      </c>
      <c r="X177" s="503">
        <v>1</v>
      </c>
      <c r="Y177" s="503">
        <v>294.66136499999999</v>
      </c>
      <c r="Z177" s="503">
        <v>50</v>
      </c>
      <c r="AA177" s="503">
        <v>4809.6634409999997</v>
      </c>
      <c r="AB177" s="503">
        <v>1</v>
      </c>
      <c r="AC177" s="503">
        <v>43366.169871999999</v>
      </c>
    </row>
    <row r="178" spans="1:29" x14ac:dyDescent="0.25">
      <c r="A178" s="503">
        <v>37119506</v>
      </c>
      <c r="B178" s="503">
        <v>37119</v>
      </c>
      <c r="C178" s="503">
        <v>5</v>
      </c>
      <c r="D178" s="503">
        <v>6</v>
      </c>
      <c r="E178" s="503" t="s">
        <v>31</v>
      </c>
      <c r="F178" s="503" t="s">
        <v>41</v>
      </c>
      <c r="G178" s="503" t="s">
        <v>519</v>
      </c>
      <c r="H178" s="503">
        <v>5.880776</v>
      </c>
      <c r="I178" s="503">
        <v>11.761552</v>
      </c>
      <c r="J178" s="503">
        <v>4687.483733</v>
      </c>
      <c r="K178" s="503">
        <v>99.137838000000002</v>
      </c>
      <c r="L178" s="503">
        <v>5963.2718880000002</v>
      </c>
      <c r="M178" s="503">
        <v>125.065568</v>
      </c>
      <c r="N178" s="503">
        <v>5978.6461429999999</v>
      </c>
      <c r="O178" s="503">
        <v>127.878018</v>
      </c>
      <c r="P178" s="503">
        <v>2586.3749800000001</v>
      </c>
      <c r="Q178" s="503">
        <v>54.541139999999999</v>
      </c>
      <c r="R178" s="503">
        <v>900</v>
      </c>
      <c r="S178" s="503">
        <v>3144.2508269999998</v>
      </c>
      <c r="T178" s="503">
        <v>1</v>
      </c>
      <c r="U178" s="503">
        <v>5036661.7761070002</v>
      </c>
      <c r="V178" s="503">
        <v>80</v>
      </c>
      <c r="W178" s="503">
        <v>3144.2508269999998</v>
      </c>
      <c r="X178" s="503">
        <v>1</v>
      </c>
      <c r="Y178" s="503">
        <v>6435.9021949999997</v>
      </c>
      <c r="Z178" s="503">
        <v>20</v>
      </c>
      <c r="AA178" s="503">
        <v>3144.2508269999998</v>
      </c>
      <c r="AB178" s="503">
        <v>1</v>
      </c>
      <c r="AC178" s="503">
        <v>4534.8617009999998</v>
      </c>
    </row>
    <row r="179" spans="1:29" x14ac:dyDescent="0.25">
      <c r="B179" s="503">
        <v>37119</v>
      </c>
      <c r="C179" s="503">
        <v>5</v>
      </c>
      <c r="D179" s="503">
        <v>7</v>
      </c>
      <c r="E179" s="503" t="s">
        <v>31</v>
      </c>
      <c r="F179" s="503" t="s">
        <v>41</v>
      </c>
      <c r="G179" s="503" t="s">
        <v>160</v>
      </c>
    </row>
    <row r="180" spans="1:29" x14ac:dyDescent="0.25">
      <c r="B180" s="503">
        <v>37119</v>
      </c>
      <c r="C180" s="503">
        <v>5</v>
      </c>
      <c r="D180" s="503">
        <v>8</v>
      </c>
      <c r="E180" s="503" t="s">
        <v>31</v>
      </c>
      <c r="F180" s="503" t="s">
        <v>41</v>
      </c>
      <c r="G180" s="503" t="s">
        <v>518</v>
      </c>
    </row>
    <row r="181" spans="1:29" x14ac:dyDescent="0.25">
      <c r="B181" s="503">
        <v>37119</v>
      </c>
      <c r="C181" s="503">
        <v>5</v>
      </c>
      <c r="D181" s="503">
        <v>9</v>
      </c>
      <c r="E181" s="503" t="s">
        <v>31</v>
      </c>
      <c r="F181" s="503" t="s">
        <v>41</v>
      </c>
      <c r="G181" s="503" t="s">
        <v>517</v>
      </c>
    </row>
    <row r="182" spans="1:29" x14ac:dyDescent="0.25">
      <c r="B182" s="503">
        <v>37119</v>
      </c>
      <c r="C182" s="503">
        <v>5</v>
      </c>
      <c r="D182" s="503">
        <v>22</v>
      </c>
      <c r="E182" s="503" t="s">
        <v>31</v>
      </c>
      <c r="F182" s="503" t="s">
        <v>41</v>
      </c>
      <c r="G182" s="503" t="s">
        <v>516</v>
      </c>
    </row>
    <row r="183" spans="1:29" x14ac:dyDescent="0.25">
      <c r="B183" s="503">
        <v>37119</v>
      </c>
      <c r="C183" s="503">
        <v>5</v>
      </c>
      <c r="D183" s="503">
        <v>23</v>
      </c>
      <c r="E183" s="503" t="s">
        <v>31</v>
      </c>
      <c r="F183" s="503" t="s">
        <v>41</v>
      </c>
      <c r="G183" s="503" t="s">
        <v>515</v>
      </c>
    </row>
    <row r="184" spans="1:29" x14ac:dyDescent="0.25">
      <c r="B184" s="503">
        <v>37119</v>
      </c>
      <c r="C184" s="503">
        <v>5</v>
      </c>
      <c r="D184" s="503">
        <v>24</v>
      </c>
      <c r="E184" s="503" t="s">
        <v>31</v>
      </c>
      <c r="F184" s="503" t="s">
        <v>41</v>
      </c>
      <c r="G184" s="503" t="s">
        <v>514</v>
      </c>
    </row>
    <row r="185" spans="1:29" x14ac:dyDescent="0.25">
      <c r="B185" s="503">
        <v>37119</v>
      </c>
      <c r="C185" s="503">
        <v>5</v>
      </c>
      <c r="D185" s="503">
        <v>25</v>
      </c>
      <c r="E185" s="503" t="s">
        <v>31</v>
      </c>
      <c r="F185" s="503" t="s">
        <v>41</v>
      </c>
      <c r="G185" s="503" t="s">
        <v>513</v>
      </c>
    </row>
    <row r="186" spans="1:29" x14ac:dyDescent="0.25">
      <c r="B186" s="503">
        <v>37119</v>
      </c>
      <c r="C186" s="503">
        <v>5</v>
      </c>
      <c r="D186" s="503">
        <v>82</v>
      </c>
      <c r="E186" s="503" t="s">
        <v>31</v>
      </c>
      <c r="F186" s="503" t="s">
        <v>41</v>
      </c>
      <c r="G186" s="503" t="s">
        <v>512</v>
      </c>
    </row>
    <row r="187" spans="1:29" x14ac:dyDescent="0.25">
      <c r="B187" s="503">
        <v>37119</v>
      </c>
      <c r="C187" s="503">
        <v>5</v>
      </c>
      <c r="D187" s="503">
        <v>83</v>
      </c>
      <c r="E187" s="503" t="s">
        <v>31</v>
      </c>
      <c r="F187" s="503" t="s">
        <v>41</v>
      </c>
      <c r="G187" s="503" t="s">
        <v>511</v>
      </c>
    </row>
    <row r="188" spans="1:29" x14ac:dyDescent="0.25">
      <c r="A188" s="503">
        <v>37119590</v>
      </c>
      <c r="B188" s="503">
        <v>37119</v>
      </c>
      <c r="C188" s="503">
        <v>5</v>
      </c>
      <c r="D188" s="503">
        <v>90</v>
      </c>
      <c r="E188" s="503" t="s">
        <v>31</v>
      </c>
      <c r="F188" s="503" t="s">
        <v>41</v>
      </c>
      <c r="G188" s="503" t="s">
        <v>510</v>
      </c>
      <c r="H188" s="503">
        <v>6.8063609999999999</v>
      </c>
      <c r="I188" s="503">
        <v>13.612721000000001</v>
      </c>
      <c r="J188" s="503">
        <v>3162.5809129999998</v>
      </c>
      <c r="K188" s="503">
        <v>128.851056</v>
      </c>
      <c r="L188" s="503">
        <v>5687.8670089999996</v>
      </c>
      <c r="M188" s="503">
        <v>231.262809</v>
      </c>
      <c r="N188" s="503">
        <v>3546.860576</v>
      </c>
      <c r="O188" s="503">
        <v>144.56008299999999</v>
      </c>
      <c r="P188" s="503">
        <v>2796.412828</v>
      </c>
      <c r="Q188" s="503">
        <v>113.296451</v>
      </c>
      <c r="S188" s="503">
        <v>0</v>
      </c>
      <c r="T188" s="503">
        <v>0</v>
      </c>
      <c r="U188" s="503">
        <v>0</v>
      </c>
      <c r="W188" s="503">
        <v>0</v>
      </c>
      <c r="X188" s="503">
        <v>0</v>
      </c>
      <c r="Y188" s="503">
        <v>0</v>
      </c>
      <c r="AA188" s="503">
        <v>0</v>
      </c>
      <c r="AB188" s="503">
        <v>0</v>
      </c>
      <c r="AC188" s="503">
        <v>0</v>
      </c>
    </row>
    <row r="189" spans="1:29" x14ac:dyDescent="0.25">
      <c r="A189" s="503">
        <v>37159210</v>
      </c>
      <c r="B189" s="503">
        <v>37159</v>
      </c>
      <c r="C189" s="503">
        <v>2</v>
      </c>
      <c r="D189" s="503">
        <v>10</v>
      </c>
      <c r="E189" s="503" t="s">
        <v>32</v>
      </c>
      <c r="F189" s="503" t="s">
        <v>509</v>
      </c>
      <c r="G189" s="503" t="s">
        <v>115</v>
      </c>
      <c r="H189" s="503">
        <v>18.535038</v>
      </c>
      <c r="I189" s="503">
        <v>61.691606999999998</v>
      </c>
      <c r="J189" s="503">
        <v>184188.26036700001</v>
      </c>
      <c r="K189" s="503">
        <v>2952.3849100000002</v>
      </c>
      <c r="L189" s="503">
        <v>194394.58457800001</v>
      </c>
      <c r="M189" s="503">
        <v>2922.0010769999999</v>
      </c>
      <c r="N189" s="503">
        <v>172398.93135500001</v>
      </c>
      <c r="O189" s="503">
        <v>2717.5869229999998</v>
      </c>
      <c r="P189" s="503">
        <v>125488.967297</v>
      </c>
      <c r="Q189" s="503">
        <v>1885.8226560000001</v>
      </c>
      <c r="R189" s="503">
        <v>401603</v>
      </c>
      <c r="S189" s="503">
        <v>466496.41647599998</v>
      </c>
      <c r="T189" s="503">
        <v>12</v>
      </c>
      <c r="U189" s="503">
        <v>3354109156.74369</v>
      </c>
      <c r="W189" s="503">
        <v>0</v>
      </c>
      <c r="X189" s="503">
        <v>0</v>
      </c>
      <c r="Y189" s="503">
        <v>0</v>
      </c>
      <c r="AA189" s="503">
        <v>0</v>
      </c>
      <c r="AB189" s="503">
        <v>0</v>
      </c>
      <c r="AC189" s="503">
        <v>0</v>
      </c>
    </row>
    <row r="190" spans="1:29" x14ac:dyDescent="0.25">
      <c r="A190" s="503">
        <v>37159220</v>
      </c>
      <c r="B190" s="503">
        <v>37159</v>
      </c>
      <c r="C190" s="503">
        <v>2</v>
      </c>
      <c r="D190" s="503">
        <v>20</v>
      </c>
      <c r="E190" s="503" t="s">
        <v>32</v>
      </c>
      <c r="F190" s="503" t="s">
        <v>509</v>
      </c>
      <c r="G190" s="503" t="s">
        <v>387</v>
      </c>
      <c r="H190" s="503">
        <v>2.5449030000000001</v>
      </c>
      <c r="I190" s="503">
        <v>4.5980189999999999</v>
      </c>
      <c r="J190" s="503">
        <v>6548.12111</v>
      </c>
      <c r="K190" s="503">
        <v>110.05447599999999</v>
      </c>
      <c r="L190" s="503">
        <v>8600.2370640000008</v>
      </c>
      <c r="M190" s="503">
        <v>144.575343</v>
      </c>
      <c r="N190" s="503">
        <v>6484.6008229999998</v>
      </c>
      <c r="O190" s="503">
        <v>108.977085</v>
      </c>
      <c r="P190" s="503">
        <v>5535.8965920000001</v>
      </c>
      <c r="Q190" s="503">
        <v>93.077411999999995</v>
      </c>
      <c r="S190" s="503">
        <v>0</v>
      </c>
      <c r="T190" s="503">
        <v>0</v>
      </c>
      <c r="U190" s="503">
        <v>0</v>
      </c>
      <c r="W190" s="503">
        <v>0</v>
      </c>
      <c r="X190" s="503">
        <v>0</v>
      </c>
      <c r="Y190" s="503">
        <v>0</v>
      </c>
      <c r="AA190" s="503">
        <v>0</v>
      </c>
      <c r="AB190" s="503">
        <v>0</v>
      </c>
      <c r="AC190" s="503">
        <v>0</v>
      </c>
    </row>
    <row r="191" spans="1:29" x14ac:dyDescent="0.25">
      <c r="A191" s="503">
        <v>37159230</v>
      </c>
      <c r="B191" s="503">
        <v>37159</v>
      </c>
      <c r="C191" s="503">
        <v>2</v>
      </c>
      <c r="D191" s="503">
        <v>30</v>
      </c>
      <c r="E191" s="503" t="s">
        <v>32</v>
      </c>
      <c r="F191" s="503" t="s">
        <v>509</v>
      </c>
      <c r="G191" s="503" t="s">
        <v>388</v>
      </c>
      <c r="H191" s="503">
        <v>127.93227400000001</v>
      </c>
      <c r="I191" s="503">
        <v>307.65720099999999</v>
      </c>
      <c r="J191" s="503">
        <v>224291.602159</v>
      </c>
      <c r="K191" s="503">
        <v>5396.2584720000004</v>
      </c>
      <c r="L191" s="503">
        <v>316661.77278499998</v>
      </c>
      <c r="M191" s="503">
        <v>7652.5451949999997</v>
      </c>
      <c r="N191" s="503">
        <v>241225.441685</v>
      </c>
      <c r="O191" s="503">
        <v>5863.8130220000003</v>
      </c>
      <c r="P191" s="503">
        <v>179671.37792599999</v>
      </c>
      <c r="Q191" s="503">
        <v>4100.6018590000003</v>
      </c>
      <c r="R191" s="503">
        <v>1423800</v>
      </c>
      <c r="S191" s="503">
        <v>1234852.2955690001</v>
      </c>
      <c r="T191" s="503">
        <v>129</v>
      </c>
      <c r="U191" s="503">
        <v>3218658827.5453801</v>
      </c>
      <c r="V191" s="503">
        <v>910</v>
      </c>
      <c r="W191" s="503">
        <v>15381.967284</v>
      </c>
      <c r="X191" s="503">
        <v>3</v>
      </c>
      <c r="Y191" s="503">
        <v>80403.002699999997</v>
      </c>
      <c r="Z191" s="503">
        <v>160</v>
      </c>
      <c r="AA191" s="503">
        <v>15381.967284</v>
      </c>
      <c r="AB191" s="503">
        <v>3</v>
      </c>
      <c r="AC191" s="503">
        <v>191328.80115099999</v>
      </c>
    </row>
    <row r="192" spans="1:29" x14ac:dyDescent="0.25">
      <c r="A192" s="503">
        <v>37159240</v>
      </c>
      <c r="B192" s="503">
        <v>37159</v>
      </c>
      <c r="C192" s="503">
        <v>2</v>
      </c>
      <c r="D192" s="503">
        <v>40</v>
      </c>
      <c r="E192" s="503" t="s">
        <v>32</v>
      </c>
      <c r="F192" s="503" t="s">
        <v>509</v>
      </c>
      <c r="G192" s="503" t="s">
        <v>201</v>
      </c>
      <c r="H192" s="503">
        <v>92.836403000000004</v>
      </c>
      <c r="I192" s="503">
        <v>180.95438999999999</v>
      </c>
      <c r="J192" s="503">
        <v>39177.176174</v>
      </c>
      <c r="K192" s="503">
        <v>1136.296597</v>
      </c>
      <c r="L192" s="503">
        <v>55879.067336</v>
      </c>
      <c r="M192" s="503">
        <v>1608.98947</v>
      </c>
      <c r="N192" s="503">
        <v>44709.277375999998</v>
      </c>
      <c r="O192" s="503">
        <v>1281.2911079999999</v>
      </c>
      <c r="P192" s="503">
        <v>29228.490985</v>
      </c>
      <c r="Q192" s="503">
        <v>813.37463600000001</v>
      </c>
      <c r="R192" s="503">
        <v>128600</v>
      </c>
      <c r="S192" s="503">
        <v>96672.624156999998</v>
      </c>
      <c r="T192" s="503">
        <v>43</v>
      </c>
      <c r="U192" s="503">
        <v>206367049.46899101</v>
      </c>
      <c r="V192" s="503">
        <v>780</v>
      </c>
      <c r="W192" s="503">
        <v>13014.537648</v>
      </c>
      <c r="X192" s="503">
        <v>5</v>
      </c>
      <c r="Y192" s="503">
        <v>34908.834940000001</v>
      </c>
      <c r="Z192" s="503">
        <v>120</v>
      </c>
      <c r="AA192" s="503">
        <v>13014.537648</v>
      </c>
      <c r="AB192" s="503">
        <v>5</v>
      </c>
      <c r="AC192" s="503">
        <v>22381.051696999999</v>
      </c>
    </row>
    <row r="193" spans="1:29" x14ac:dyDescent="0.25">
      <c r="B193" s="503">
        <v>37159</v>
      </c>
      <c r="C193" s="503">
        <v>2</v>
      </c>
      <c r="D193" s="503">
        <v>50</v>
      </c>
      <c r="E193" s="503" t="s">
        <v>32</v>
      </c>
      <c r="F193" s="503" t="s">
        <v>509</v>
      </c>
      <c r="G193" s="503" t="s">
        <v>389</v>
      </c>
    </row>
    <row r="194" spans="1:29" x14ac:dyDescent="0.25">
      <c r="A194" s="503">
        <v>37159260</v>
      </c>
      <c r="B194" s="503">
        <v>37159</v>
      </c>
      <c r="C194" s="503">
        <v>2</v>
      </c>
      <c r="D194" s="503">
        <v>60</v>
      </c>
      <c r="E194" s="503" t="s">
        <v>32</v>
      </c>
      <c r="F194" s="503" t="s">
        <v>509</v>
      </c>
      <c r="G194" s="503" t="s">
        <v>507</v>
      </c>
      <c r="H194" s="503">
        <v>85.266120999999998</v>
      </c>
      <c r="I194" s="503">
        <v>170.53224700000001</v>
      </c>
      <c r="J194" s="503">
        <v>79587.778634999995</v>
      </c>
      <c r="K194" s="503">
        <v>3294.9132410000002</v>
      </c>
      <c r="L194" s="503">
        <v>146003.68805699999</v>
      </c>
      <c r="M194" s="503">
        <v>6326.5448429999997</v>
      </c>
      <c r="N194" s="503">
        <v>87441.596625999999</v>
      </c>
      <c r="O194" s="503">
        <v>3657.644526</v>
      </c>
      <c r="P194" s="503">
        <v>75401.877504999997</v>
      </c>
      <c r="Q194" s="503">
        <v>3078.5641179999998</v>
      </c>
      <c r="S194" s="503">
        <v>0</v>
      </c>
      <c r="T194" s="503">
        <v>0</v>
      </c>
      <c r="U194" s="503">
        <v>0</v>
      </c>
      <c r="W194" s="503">
        <v>0</v>
      </c>
      <c r="X194" s="503">
        <v>0</v>
      </c>
      <c r="Y194" s="503">
        <v>0</v>
      </c>
      <c r="AA194" s="503">
        <v>0</v>
      </c>
      <c r="AB194" s="503">
        <v>0</v>
      </c>
      <c r="AC194" s="503">
        <v>0</v>
      </c>
    </row>
    <row r="195" spans="1:29" x14ac:dyDescent="0.25">
      <c r="A195" s="503">
        <v>37159310</v>
      </c>
      <c r="B195" s="503">
        <v>37159</v>
      </c>
      <c r="C195" s="503">
        <v>3</v>
      </c>
      <c r="D195" s="503">
        <v>10</v>
      </c>
      <c r="E195" s="503" t="s">
        <v>32</v>
      </c>
      <c r="F195" s="503" t="s">
        <v>508</v>
      </c>
      <c r="G195" s="503" t="s">
        <v>115</v>
      </c>
      <c r="H195" s="503">
        <v>1.6410039999999999</v>
      </c>
      <c r="I195" s="503">
        <v>6.5640169999999998</v>
      </c>
      <c r="J195" s="503">
        <v>15876.387414999999</v>
      </c>
      <c r="K195" s="503">
        <v>239.86944399999999</v>
      </c>
      <c r="L195" s="503">
        <v>15857.752538999999</v>
      </c>
      <c r="M195" s="503">
        <v>239.53475700000001</v>
      </c>
      <c r="N195" s="503">
        <v>12063.314968999999</v>
      </c>
      <c r="O195" s="503">
        <v>182.22320099999999</v>
      </c>
      <c r="P195" s="503">
        <v>10317.620817999999</v>
      </c>
      <c r="Q195" s="503">
        <v>155.849571</v>
      </c>
      <c r="R195" s="503">
        <v>45400</v>
      </c>
      <c r="S195" s="503">
        <v>35207.420571000002</v>
      </c>
      <c r="T195" s="503">
        <v>1</v>
      </c>
      <c r="U195" s="503">
        <v>103888675.41457701</v>
      </c>
      <c r="W195" s="503">
        <v>0</v>
      </c>
      <c r="X195" s="503">
        <v>0</v>
      </c>
      <c r="Y195" s="503">
        <v>0</v>
      </c>
      <c r="AA195" s="503">
        <v>0</v>
      </c>
      <c r="AB195" s="503">
        <v>0</v>
      </c>
      <c r="AC195" s="503">
        <v>0</v>
      </c>
    </row>
    <row r="196" spans="1:29" x14ac:dyDescent="0.25">
      <c r="B196" s="503">
        <v>37159</v>
      </c>
      <c r="C196" s="503">
        <v>3</v>
      </c>
      <c r="D196" s="503">
        <v>20</v>
      </c>
      <c r="E196" s="503" t="s">
        <v>32</v>
      </c>
      <c r="F196" s="503" t="s">
        <v>508</v>
      </c>
      <c r="G196" s="503" t="s">
        <v>387</v>
      </c>
    </row>
    <row r="197" spans="1:29" x14ac:dyDescent="0.25">
      <c r="A197" s="503">
        <v>37159330</v>
      </c>
      <c r="B197" s="503">
        <v>37159</v>
      </c>
      <c r="C197" s="503">
        <v>3</v>
      </c>
      <c r="D197" s="503">
        <v>30</v>
      </c>
      <c r="E197" s="503" t="s">
        <v>32</v>
      </c>
      <c r="F197" s="503" t="s">
        <v>508</v>
      </c>
      <c r="G197" s="503" t="s">
        <v>388</v>
      </c>
      <c r="H197" s="503">
        <v>20.946090999999999</v>
      </c>
      <c r="I197" s="503">
        <v>59.957214</v>
      </c>
      <c r="J197" s="503">
        <v>41733.721043999998</v>
      </c>
      <c r="K197" s="503">
        <v>1588.9844210000001</v>
      </c>
      <c r="L197" s="503">
        <v>68127.259487000003</v>
      </c>
      <c r="M197" s="503">
        <v>2485.26676</v>
      </c>
      <c r="N197" s="503">
        <v>44879.822616999998</v>
      </c>
      <c r="O197" s="503">
        <v>1723.660717</v>
      </c>
      <c r="P197" s="503">
        <v>35673.931228000001</v>
      </c>
      <c r="Q197" s="503">
        <v>1153.74901</v>
      </c>
      <c r="R197" s="503">
        <v>227000</v>
      </c>
      <c r="S197" s="503">
        <v>158488.783616</v>
      </c>
      <c r="T197" s="503">
        <v>19</v>
      </c>
      <c r="U197" s="503">
        <v>599387092.48588502</v>
      </c>
      <c r="V197" s="503">
        <v>320</v>
      </c>
      <c r="W197" s="503">
        <v>3280.5302099999999</v>
      </c>
      <c r="X197" s="503">
        <v>1</v>
      </c>
      <c r="Y197" s="503">
        <v>29173.569586000001</v>
      </c>
      <c r="Z197" s="503">
        <v>60</v>
      </c>
      <c r="AA197" s="503">
        <v>3280.5302099999999</v>
      </c>
      <c r="AB197" s="503">
        <v>1</v>
      </c>
      <c r="AC197" s="503">
        <v>35.708691000000002</v>
      </c>
    </row>
    <row r="198" spans="1:29" x14ac:dyDescent="0.25">
      <c r="A198" s="503">
        <v>37159340</v>
      </c>
      <c r="B198" s="503">
        <v>37159</v>
      </c>
      <c r="C198" s="503">
        <v>3</v>
      </c>
      <c r="D198" s="503">
        <v>40</v>
      </c>
      <c r="E198" s="503" t="s">
        <v>32</v>
      </c>
      <c r="F198" s="503" t="s">
        <v>508</v>
      </c>
      <c r="G198" s="503" t="s">
        <v>201</v>
      </c>
      <c r="H198" s="503">
        <v>12.045377999999999</v>
      </c>
      <c r="I198" s="503">
        <v>23.612553999999999</v>
      </c>
      <c r="J198" s="503">
        <v>9667.1688940000004</v>
      </c>
      <c r="K198" s="503">
        <v>363.79976399999998</v>
      </c>
      <c r="L198" s="503">
        <v>15641.375357999999</v>
      </c>
      <c r="M198" s="503">
        <v>610.857257</v>
      </c>
      <c r="N198" s="503">
        <v>10004.185133999999</v>
      </c>
      <c r="O198" s="503">
        <v>389.58337499999999</v>
      </c>
      <c r="P198" s="503">
        <v>7943.0723289999996</v>
      </c>
      <c r="Q198" s="503">
        <v>268.94076799999999</v>
      </c>
      <c r="R198" s="503">
        <v>13500</v>
      </c>
      <c r="S198" s="503">
        <v>29743.786240000001</v>
      </c>
      <c r="T198" s="503">
        <v>3</v>
      </c>
      <c r="U198" s="503">
        <v>91201452.664612994</v>
      </c>
      <c r="W198" s="503">
        <v>0</v>
      </c>
      <c r="X198" s="503">
        <v>0</v>
      </c>
      <c r="Y198" s="503">
        <v>0</v>
      </c>
      <c r="AA198" s="503">
        <v>0</v>
      </c>
      <c r="AB198" s="503">
        <v>0</v>
      </c>
      <c r="AC198" s="503">
        <v>0</v>
      </c>
    </row>
    <row r="199" spans="1:29" x14ac:dyDescent="0.25">
      <c r="B199" s="503">
        <v>37159</v>
      </c>
      <c r="C199" s="503">
        <v>3</v>
      </c>
      <c r="D199" s="503">
        <v>50</v>
      </c>
      <c r="E199" s="503" t="s">
        <v>32</v>
      </c>
      <c r="F199" s="503" t="s">
        <v>508</v>
      </c>
      <c r="G199" s="503" t="s">
        <v>389</v>
      </c>
    </row>
    <row r="200" spans="1:29" x14ac:dyDescent="0.25">
      <c r="A200" s="503">
        <v>37159360</v>
      </c>
      <c r="B200" s="503">
        <v>37159</v>
      </c>
      <c r="C200" s="503">
        <v>3</v>
      </c>
      <c r="D200" s="503">
        <v>60</v>
      </c>
      <c r="E200" s="503" t="s">
        <v>32</v>
      </c>
      <c r="F200" s="503" t="s">
        <v>508</v>
      </c>
      <c r="G200" s="503" t="s">
        <v>507</v>
      </c>
      <c r="H200" s="503">
        <v>10.880595</v>
      </c>
      <c r="I200" s="503">
        <v>21.761189999999999</v>
      </c>
      <c r="J200" s="503">
        <v>16753.098644000002</v>
      </c>
      <c r="K200" s="503">
        <v>746.50266299999998</v>
      </c>
      <c r="L200" s="503">
        <v>31890.338033</v>
      </c>
      <c r="M200" s="503">
        <v>1447.791768</v>
      </c>
      <c r="N200" s="503">
        <v>18367.80457</v>
      </c>
      <c r="O200" s="503">
        <v>824.39911099999995</v>
      </c>
      <c r="P200" s="503">
        <v>14576.373227</v>
      </c>
      <c r="Q200" s="503">
        <v>665.27116000000001</v>
      </c>
      <c r="S200" s="503">
        <v>0</v>
      </c>
      <c r="T200" s="503">
        <v>0</v>
      </c>
      <c r="U200" s="503">
        <v>0</v>
      </c>
      <c r="W200" s="503">
        <v>0</v>
      </c>
      <c r="X200" s="503">
        <v>0</v>
      </c>
      <c r="Y200" s="503">
        <v>0</v>
      </c>
      <c r="AA200" s="503">
        <v>0</v>
      </c>
      <c r="AB200" s="503">
        <v>0</v>
      </c>
      <c r="AC200" s="503">
        <v>0</v>
      </c>
    </row>
    <row r="201" spans="1:29" x14ac:dyDescent="0.25">
      <c r="A201" s="503">
        <v>37159510</v>
      </c>
      <c r="B201" s="503">
        <v>37159</v>
      </c>
      <c r="C201" s="503">
        <v>5</v>
      </c>
      <c r="D201" s="503">
        <v>10</v>
      </c>
      <c r="E201" s="503" t="s">
        <v>32</v>
      </c>
      <c r="F201" s="503" t="s">
        <v>41</v>
      </c>
      <c r="G201" s="503" t="s">
        <v>115</v>
      </c>
      <c r="H201" s="503">
        <v>18.779007</v>
      </c>
      <c r="I201" s="503">
        <v>63.976120999999999</v>
      </c>
      <c r="J201" s="503">
        <v>195349.45262600001</v>
      </c>
      <c r="K201" s="503">
        <v>3243.331799</v>
      </c>
      <c r="L201" s="503">
        <v>212708.548293</v>
      </c>
      <c r="M201" s="503">
        <v>3352.797861</v>
      </c>
      <c r="N201" s="503">
        <v>183967.503031</v>
      </c>
      <c r="O201" s="503">
        <v>3073.8482220000001</v>
      </c>
      <c r="P201" s="503">
        <v>134342.44334999999</v>
      </c>
      <c r="Q201" s="503">
        <v>2108.213694</v>
      </c>
      <c r="R201" s="503">
        <v>461200</v>
      </c>
      <c r="S201" s="503">
        <v>400429.110437</v>
      </c>
      <c r="T201" s="503">
        <v>10</v>
      </c>
      <c r="U201" s="503">
        <v>486953733.94366401</v>
      </c>
      <c r="V201" s="503">
        <v>3360</v>
      </c>
      <c r="W201" s="503">
        <v>85214.160604999997</v>
      </c>
      <c r="X201" s="503">
        <v>2</v>
      </c>
      <c r="Y201" s="503">
        <v>353.37651499999998</v>
      </c>
      <c r="Z201" s="503">
        <v>9780</v>
      </c>
      <c r="AA201" s="503">
        <v>85214.160604999997</v>
      </c>
      <c r="AB201" s="503">
        <v>2</v>
      </c>
      <c r="AC201" s="503">
        <v>5825.1673629999996</v>
      </c>
    </row>
    <row r="202" spans="1:29" x14ac:dyDescent="0.25">
      <c r="B202" s="503">
        <v>37159</v>
      </c>
      <c r="C202" s="503">
        <v>5</v>
      </c>
      <c r="D202" s="503">
        <v>20</v>
      </c>
      <c r="E202" s="503" t="s">
        <v>32</v>
      </c>
      <c r="F202" s="503" t="s">
        <v>41</v>
      </c>
      <c r="G202" s="503" t="s">
        <v>387</v>
      </c>
    </row>
    <row r="203" spans="1:29" x14ac:dyDescent="0.25">
      <c r="A203" s="503">
        <v>37159530</v>
      </c>
      <c r="B203" s="503">
        <v>37159</v>
      </c>
      <c r="C203" s="503">
        <v>5</v>
      </c>
      <c r="D203" s="503">
        <v>30</v>
      </c>
      <c r="E203" s="503" t="s">
        <v>32</v>
      </c>
      <c r="F203" s="503" t="s">
        <v>41</v>
      </c>
      <c r="G203" s="503" t="s">
        <v>388</v>
      </c>
      <c r="H203" s="503">
        <v>175.38372799999999</v>
      </c>
      <c r="I203" s="503">
        <v>379.86737099999999</v>
      </c>
      <c r="J203" s="503">
        <v>275613.04629500001</v>
      </c>
      <c r="K203" s="503">
        <v>4924.3350479999999</v>
      </c>
      <c r="L203" s="503">
        <v>304727.10884399997</v>
      </c>
      <c r="M203" s="503">
        <v>5399.5879839999998</v>
      </c>
      <c r="N203" s="503">
        <v>288121.699532</v>
      </c>
      <c r="O203" s="503">
        <v>5188.8644649999997</v>
      </c>
      <c r="P203" s="503">
        <v>194743.36811899999</v>
      </c>
      <c r="Q203" s="503">
        <v>3409.8956290000001</v>
      </c>
      <c r="R203" s="503">
        <v>476600</v>
      </c>
      <c r="S203" s="503">
        <v>548720.10337100003</v>
      </c>
      <c r="T203" s="503">
        <v>88</v>
      </c>
      <c r="U203" s="503">
        <v>847108671.41717601</v>
      </c>
      <c r="V203" s="503">
        <v>1320</v>
      </c>
      <c r="W203" s="503">
        <v>41675.482335000001</v>
      </c>
      <c r="X203" s="503">
        <v>7</v>
      </c>
      <c r="Y203" s="503">
        <v>15025.599270000001</v>
      </c>
      <c r="Z203" s="503">
        <v>810</v>
      </c>
      <c r="AA203" s="503">
        <v>41675.482335000001</v>
      </c>
      <c r="AB203" s="503">
        <v>7</v>
      </c>
      <c r="AC203" s="503">
        <v>508472.50753800001</v>
      </c>
    </row>
    <row r="204" spans="1:29" x14ac:dyDescent="0.25">
      <c r="A204" s="503">
        <v>37159540</v>
      </c>
      <c r="B204" s="503">
        <v>37159</v>
      </c>
      <c r="C204" s="503">
        <v>5</v>
      </c>
      <c r="D204" s="503">
        <v>40</v>
      </c>
      <c r="E204" s="503" t="s">
        <v>32</v>
      </c>
      <c r="F204" s="503" t="s">
        <v>41</v>
      </c>
      <c r="G204" s="503" t="s">
        <v>201</v>
      </c>
      <c r="H204" s="503">
        <v>137.36041299999999</v>
      </c>
      <c r="I204" s="503">
        <v>271.91286300000002</v>
      </c>
      <c r="J204" s="503">
        <v>85359.252500000002</v>
      </c>
      <c r="K204" s="503">
        <v>1875.631322</v>
      </c>
      <c r="L204" s="503">
        <v>84901.578834999993</v>
      </c>
      <c r="M204" s="503">
        <v>1859.1659509999999</v>
      </c>
      <c r="N204" s="503">
        <v>90763.927324000004</v>
      </c>
      <c r="O204" s="503">
        <v>2019.305235</v>
      </c>
      <c r="P204" s="503">
        <v>47910.161910000003</v>
      </c>
      <c r="Q204" s="503">
        <v>1041.0198190000001</v>
      </c>
      <c r="R204" s="503">
        <v>86900</v>
      </c>
      <c r="S204" s="503">
        <v>96840.813393000004</v>
      </c>
      <c r="T204" s="503">
        <v>37</v>
      </c>
      <c r="U204" s="503">
        <v>87349317.999372005</v>
      </c>
      <c r="V204" s="503">
        <v>620</v>
      </c>
      <c r="W204" s="503">
        <v>14491.167425</v>
      </c>
      <c r="X204" s="503">
        <v>5</v>
      </c>
      <c r="Y204" s="503">
        <v>44625.213752000003</v>
      </c>
      <c r="Z204" s="503">
        <v>270</v>
      </c>
      <c r="AA204" s="503">
        <v>14491.167425</v>
      </c>
      <c r="AB204" s="503">
        <v>5</v>
      </c>
      <c r="AC204" s="503">
        <v>471126.38642699999</v>
      </c>
    </row>
    <row r="205" spans="1:29" x14ac:dyDescent="0.25">
      <c r="B205" s="503">
        <v>37159</v>
      </c>
      <c r="C205" s="503">
        <v>5</v>
      </c>
      <c r="D205" s="503">
        <v>50</v>
      </c>
      <c r="E205" s="503" t="s">
        <v>32</v>
      </c>
      <c r="F205" s="503" t="s">
        <v>41</v>
      </c>
      <c r="G205" s="503" t="s">
        <v>389</v>
      </c>
    </row>
    <row r="206" spans="1:29" x14ac:dyDescent="0.25">
      <c r="A206" s="503">
        <v>37159560</v>
      </c>
      <c r="B206" s="503">
        <v>37159</v>
      </c>
      <c r="C206" s="503">
        <v>5</v>
      </c>
      <c r="D206" s="503">
        <v>60</v>
      </c>
      <c r="E206" s="503" t="s">
        <v>32</v>
      </c>
      <c r="F206" s="503" t="s">
        <v>41</v>
      </c>
      <c r="G206" s="503" t="s">
        <v>507</v>
      </c>
      <c r="H206" s="503">
        <v>156.17636100000001</v>
      </c>
      <c r="I206" s="503">
        <v>312.35271</v>
      </c>
      <c r="J206" s="503">
        <v>70293.116553999993</v>
      </c>
      <c r="K206" s="503">
        <v>2790.7951480000002</v>
      </c>
      <c r="L206" s="503">
        <v>114863.502801</v>
      </c>
      <c r="M206" s="503">
        <v>4550.5600089999998</v>
      </c>
      <c r="N206" s="503">
        <v>76356.789283999999</v>
      </c>
      <c r="O206" s="503">
        <v>3032.6250380000001</v>
      </c>
      <c r="P206" s="503">
        <v>63353.681089999998</v>
      </c>
      <c r="Q206" s="503">
        <v>2507.2982339999999</v>
      </c>
      <c r="S206" s="503">
        <v>0</v>
      </c>
      <c r="T206" s="503">
        <v>0</v>
      </c>
      <c r="U206" s="503">
        <v>0</v>
      </c>
      <c r="W206" s="503">
        <v>0</v>
      </c>
      <c r="X206" s="503">
        <v>0</v>
      </c>
      <c r="Y206" s="503">
        <v>0</v>
      </c>
      <c r="AA206" s="503">
        <v>0</v>
      </c>
      <c r="AB206" s="503">
        <v>0</v>
      </c>
      <c r="AC206" s="503">
        <v>0</v>
      </c>
    </row>
    <row r="207" spans="1:29" x14ac:dyDescent="0.25">
      <c r="B207" s="503">
        <v>37167</v>
      </c>
      <c r="C207" s="503">
        <v>2</v>
      </c>
      <c r="D207" s="503">
        <v>10</v>
      </c>
      <c r="E207" s="503" t="s">
        <v>33</v>
      </c>
      <c r="F207" s="503" t="s">
        <v>509</v>
      </c>
      <c r="G207" s="503" t="s">
        <v>115</v>
      </c>
    </row>
    <row r="208" spans="1:29" x14ac:dyDescent="0.25">
      <c r="B208" s="503">
        <v>37167</v>
      </c>
      <c r="C208" s="503">
        <v>2</v>
      </c>
      <c r="D208" s="503">
        <v>20</v>
      </c>
      <c r="E208" s="503" t="s">
        <v>33</v>
      </c>
      <c r="F208" s="503" t="s">
        <v>509</v>
      </c>
      <c r="G208" s="503" t="s">
        <v>387</v>
      </c>
    </row>
    <row r="209" spans="1:29" x14ac:dyDescent="0.25">
      <c r="A209" s="503">
        <v>37167230</v>
      </c>
      <c r="B209" s="503">
        <v>37167</v>
      </c>
      <c r="C209" s="503">
        <v>2</v>
      </c>
      <c r="D209" s="503">
        <v>30</v>
      </c>
      <c r="E209" s="503" t="s">
        <v>33</v>
      </c>
      <c r="F209" s="503" t="s">
        <v>509</v>
      </c>
      <c r="G209" s="503" t="s">
        <v>388</v>
      </c>
      <c r="H209" s="503">
        <v>25.126566</v>
      </c>
      <c r="I209" s="503">
        <v>69.461954000000006</v>
      </c>
      <c r="J209" s="503">
        <v>43799.589732</v>
      </c>
      <c r="K209" s="503">
        <v>1090.7939630000001</v>
      </c>
      <c r="L209" s="503">
        <v>64139.432676999997</v>
      </c>
      <c r="M209" s="503">
        <v>1587.5453809999999</v>
      </c>
      <c r="N209" s="503">
        <v>45754.515443999997</v>
      </c>
      <c r="O209" s="503">
        <v>1142.186009</v>
      </c>
      <c r="P209" s="503">
        <v>36916.888874999997</v>
      </c>
      <c r="Q209" s="503">
        <v>889.25804500000004</v>
      </c>
      <c r="R209" s="503">
        <v>325800</v>
      </c>
      <c r="S209" s="503">
        <v>249170.68478899999</v>
      </c>
      <c r="T209" s="503">
        <v>28</v>
      </c>
      <c r="U209" s="503">
        <v>686265997.48148704</v>
      </c>
      <c r="W209" s="503">
        <v>0</v>
      </c>
      <c r="X209" s="503">
        <v>0</v>
      </c>
      <c r="Y209" s="503">
        <v>0</v>
      </c>
      <c r="AA209" s="503">
        <v>0</v>
      </c>
      <c r="AB209" s="503">
        <v>0</v>
      </c>
      <c r="AC209" s="503">
        <v>0</v>
      </c>
    </row>
    <row r="210" spans="1:29" x14ac:dyDescent="0.25">
      <c r="A210" s="503">
        <v>37167240</v>
      </c>
      <c r="B210" s="503">
        <v>37167</v>
      </c>
      <c r="C210" s="503">
        <v>2</v>
      </c>
      <c r="D210" s="503">
        <v>40</v>
      </c>
      <c r="E210" s="503" t="s">
        <v>33</v>
      </c>
      <c r="F210" s="503" t="s">
        <v>509</v>
      </c>
      <c r="G210" s="503" t="s">
        <v>201</v>
      </c>
      <c r="H210" s="503">
        <v>14.999876</v>
      </c>
      <c r="I210" s="503">
        <v>29.999752999999998</v>
      </c>
      <c r="J210" s="503">
        <v>3237.08889</v>
      </c>
      <c r="K210" s="503">
        <v>105.309083</v>
      </c>
      <c r="L210" s="503">
        <v>5632.6129330000003</v>
      </c>
      <c r="M210" s="503">
        <v>182.57474999999999</v>
      </c>
      <c r="N210" s="503">
        <v>3461.2736730000001</v>
      </c>
      <c r="O210" s="503">
        <v>112.156943</v>
      </c>
      <c r="P210" s="503">
        <v>2916.2824540000001</v>
      </c>
      <c r="Q210" s="503">
        <v>93.918169000000006</v>
      </c>
      <c r="R210" s="503">
        <v>11700</v>
      </c>
      <c r="S210" s="503">
        <v>10449.631907999999</v>
      </c>
      <c r="T210" s="503">
        <v>7</v>
      </c>
      <c r="U210" s="503">
        <v>2758469.1907700002</v>
      </c>
      <c r="W210" s="503">
        <v>0</v>
      </c>
      <c r="X210" s="503">
        <v>0</v>
      </c>
      <c r="Y210" s="503">
        <v>0</v>
      </c>
      <c r="AA210" s="503">
        <v>0</v>
      </c>
      <c r="AB210" s="503">
        <v>0</v>
      </c>
      <c r="AC210" s="503">
        <v>0</v>
      </c>
    </row>
    <row r="211" spans="1:29" x14ac:dyDescent="0.25">
      <c r="B211" s="503">
        <v>37167</v>
      </c>
      <c r="C211" s="503">
        <v>2</v>
      </c>
      <c r="D211" s="503">
        <v>50</v>
      </c>
      <c r="E211" s="503" t="s">
        <v>33</v>
      </c>
      <c r="F211" s="503" t="s">
        <v>509</v>
      </c>
      <c r="G211" s="503" t="s">
        <v>389</v>
      </c>
    </row>
    <row r="212" spans="1:29" x14ac:dyDescent="0.25">
      <c r="A212" s="503">
        <v>37167260</v>
      </c>
      <c r="B212" s="503">
        <v>37167</v>
      </c>
      <c r="C212" s="503">
        <v>2</v>
      </c>
      <c r="D212" s="503">
        <v>60</v>
      </c>
      <c r="E212" s="503" t="s">
        <v>33</v>
      </c>
      <c r="F212" s="503" t="s">
        <v>509</v>
      </c>
      <c r="G212" s="503" t="s">
        <v>507</v>
      </c>
      <c r="H212" s="503">
        <v>22.08736</v>
      </c>
      <c r="I212" s="503">
        <v>44.174722000000003</v>
      </c>
      <c r="J212" s="503">
        <v>13331.490191999999</v>
      </c>
      <c r="K212" s="503">
        <v>558.36507200000005</v>
      </c>
      <c r="L212" s="503">
        <v>26251.581955000001</v>
      </c>
      <c r="M212" s="503">
        <v>1106.2974360000001</v>
      </c>
      <c r="N212" s="503">
        <v>14728.544459000001</v>
      </c>
      <c r="O212" s="503">
        <v>618.21683800000005</v>
      </c>
      <c r="P212" s="503">
        <v>12842.926525000001</v>
      </c>
      <c r="Q212" s="503">
        <v>542.29986499999995</v>
      </c>
      <c r="S212" s="503">
        <v>0</v>
      </c>
      <c r="T212" s="503">
        <v>0</v>
      </c>
      <c r="U212" s="503">
        <v>0</v>
      </c>
      <c r="W212" s="503">
        <v>0</v>
      </c>
      <c r="X212" s="503">
        <v>0</v>
      </c>
      <c r="Y212" s="503">
        <v>0</v>
      </c>
      <c r="AA212" s="503">
        <v>0</v>
      </c>
      <c r="AB212" s="503">
        <v>0</v>
      </c>
      <c r="AC212" s="503">
        <v>0</v>
      </c>
    </row>
    <row r="213" spans="1:29" x14ac:dyDescent="0.25">
      <c r="B213" s="503">
        <v>37167</v>
      </c>
      <c r="C213" s="503">
        <v>3</v>
      </c>
      <c r="D213" s="503">
        <v>10</v>
      </c>
      <c r="E213" s="503" t="s">
        <v>33</v>
      </c>
      <c r="F213" s="503" t="s">
        <v>508</v>
      </c>
      <c r="G213" s="503" t="s">
        <v>115</v>
      </c>
    </row>
    <row r="214" spans="1:29" x14ac:dyDescent="0.25">
      <c r="B214" s="503">
        <v>37167</v>
      </c>
      <c r="C214" s="503">
        <v>3</v>
      </c>
      <c r="D214" s="503">
        <v>20</v>
      </c>
      <c r="E214" s="503" t="s">
        <v>33</v>
      </c>
      <c r="F214" s="503" t="s">
        <v>508</v>
      </c>
      <c r="G214" s="503" t="s">
        <v>387</v>
      </c>
    </row>
    <row r="215" spans="1:29" x14ac:dyDescent="0.25">
      <c r="A215" s="503">
        <v>37167330</v>
      </c>
      <c r="B215" s="503">
        <v>37167</v>
      </c>
      <c r="C215" s="503">
        <v>3</v>
      </c>
      <c r="D215" s="503">
        <v>30</v>
      </c>
      <c r="E215" s="503" t="s">
        <v>33</v>
      </c>
      <c r="F215" s="503" t="s">
        <v>508</v>
      </c>
      <c r="G215" s="503" t="s">
        <v>388</v>
      </c>
      <c r="H215" s="503">
        <v>2.267633</v>
      </c>
      <c r="I215" s="503">
        <v>5.311566</v>
      </c>
      <c r="J215" s="503">
        <v>1600.9080710000001</v>
      </c>
      <c r="K215" s="503">
        <v>53.69388</v>
      </c>
      <c r="L215" s="503">
        <v>2936.0867739999999</v>
      </c>
      <c r="M215" s="503">
        <v>99.410527999999999</v>
      </c>
      <c r="N215" s="503">
        <v>1760.43055</v>
      </c>
      <c r="O215" s="503">
        <v>59.594265999999998</v>
      </c>
      <c r="P215" s="503">
        <v>1474.856548</v>
      </c>
      <c r="Q215" s="503">
        <v>49.465829999999997</v>
      </c>
      <c r="R215" s="503">
        <v>8400</v>
      </c>
      <c r="S215" s="503">
        <v>6272.8492340000003</v>
      </c>
      <c r="T215" s="503">
        <v>2</v>
      </c>
      <c r="U215" s="503">
        <v>2263994.3724540002</v>
      </c>
      <c r="W215" s="503">
        <v>0</v>
      </c>
      <c r="X215" s="503">
        <v>0</v>
      </c>
      <c r="Y215" s="503">
        <v>0</v>
      </c>
      <c r="AA215" s="503">
        <v>0</v>
      </c>
      <c r="AB215" s="503">
        <v>0</v>
      </c>
      <c r="AC215" s="503">
        <v>0</v>
      </c>
    </row>
    <row r="216" spans="1:29" x14ac:dyDescent="0.25">
      <c r="A216" s="503">
        <v>37167340</v>
      </c>
      <c r="B216" s="503">
        <v>37167</v>
      </c>
      <c r="C216" s="503">
        <v>3</v>
      </c>
      <c r="D216" s="503">
        <v>40</v>
      </c>
      <c r="E216" s="503" t="s">
        <v>33</v>
      </c>
      <c r="F216" s="503" t="s">
        <v>508</v>
      </c>
      <c r="G216" s="503" t="s">
        <v>201</v>
      </c>
      <c r="H216" s="503">
        <v>1.3617440000000001</v>
      </c>
      <c r="I216" s="503">
        <v>2.7234880000000001</v>
      </c>
      <c r="J216" s="503">
        <v>689.58540700000003</v>
      </c>
      <c r="K216" s="503">
        <v>20.306633999999999</v>
      </c>
      <c r="L216" s="503">
        <v>1165.8756639999999</v>
      </c>
      <c r="M216" s="503">
        <v>34.849195999999999</v>
      </c>
      <c r="N216" s="503">
        <v>736.97118399999999</v>
      </c>
      <c r="O216" s="503">
        <v>21.897953999999999</v>
      </c>
      <c r="P216" s="503">
        <v>605.03287499999999</v>
      </c>
      <c r="Q216" s="503">
        <v>17.783587000000001</v>
      </c>
      <c r="S216" s="503">
        <v>0</v>
      </c>
      <c r="T216" s="503">
        <v>0</v>
      </c>
      <c r="U216" s="503">
        <v>0</v>
      </c>
      <c r="W216" s="503">
        <v>0</v>
      </c>
      <c r="X216" s="503">
        <v>0</v>
      </c>
      <c r="Y216" s="503">
        <v>0</v>
      </c>
      <c r="AA216" s="503">
        <v>0</v>
      </c>
      <c r="AB216" s="503">
        <v>0</v>
      </c>
      <c r="AC216" s="503">
        <v>0</v>
      </c>
    </row>
    <row r="217" spans="1:29" x14ac:dyDescent="0.25">
      <c r="B217" s="503">
        <v>37167</v>
      </c>
      <c r="C217" s="503">
        <v>3</v>
      </c>
      <c r="D217" s="503">
        <v>50</v>
      </c>
      <c r="E217" s="503" t="s">
        <v>33</v>
      </c>
      <c r="F217" s="503" t="s">
        <v>508</v>
      </c>
      <c r="G217" s="503" t="s">
        <v>389</v>
      </c>
    </row>
    <row r="218" spans="1:29" x14ac:dyDescent="0.25">
      <c r="A218" s="503">
        <v>37167360</v>
      </c>
      <c r="B218" s="503">
        <v>37167</v>
      </c>
      <c r="C218" s="503">
        <v>3</v>
      </c>
      <c r="D218" s="503">
        <v>60</v>
      </c>
      <c r="E218" s="503" t="s">
        <v>33</v>
      </c>
      <c r="F218" s="503" t="s">
        <v>508</v>
      </c>
      <c r="G218" s="503" t="s">
        <v>507</v>
      </c>
      <c r="H218" s="503">
        <v>1.8010949999999999</v>
      </c>
      <c r="I218" s="503">
        <v>3.6021890000000001</v>
      </c>
      <c r="J218" s="503">
        <v>2023.6240989999999</v>
      </c>
      <c r="K218" s="503">
        <v>86.137387000000004</v>
      </c>
      <c r="L218" s="503">
        <v>3762.7590599999999</v>
      </c>
      <c r="M218" s="503">
        <v>163.74784500000001</v>
      </c>
      <c r="N218" s="503">
        <v>2205.739106</v>
      </c>
      <c r="O218" s="503">
        <v>94.486564000000001</v>
      </c>
      <c r="P218" s="503">
        <v>1872.987494</v>
      </c>
      <c r="Q218" s="503">
        <v>81.523600000000002</v>
      </c>
      <c r="S218" s="503">
        <v>0</v>
      </c>
      <c r="T218" s="503">
        <v>0</v>
      </c>
      <c r="U218" s="503">
        <v>0</v>
      </c>
      <c r="W218" s="503">
        <v>0</v>
      </c>
      <c r="X218" s="503">
        <v>0</v>
      </c>
      <c r="Y218" s="503">
        <v>0</v>
      </c>
      <c r="AA218" s="503">
        <v>0</v>
      </c>
      <c r="AB218" s="503">
        <v>0</v>
      </c>
      <c r="AC218" s="503">
        <v>0</v>
      </c>
    </row>
    <row r="219" spans="1:29" x14ac:dyDescent="0.25">
      <c r="B219" s="503">
        <v>37167</v>
      </c>
      <c r="C219" s="503">
        <v>5</v>
      </c>
      <c r="D219" s="503">
        <v>10</v>
      </c>
      <c r="E219" s="503" t="s">
        <v>33</v>
      </c>
      <c r="F219" s="503" t="s">
        <v>41</v>
      </c>
      <c r="G219" s="503" t="s">
        <v>115</v>
      </c>
    </row>
    <row r="220" spans="1:29" x14ac:dyDescent="0.25">
      <c r="A220" s="503">
        <v>37167520</v>
      </c>
      <c r="B220" s="503">
        <v>37167</v>
      </c>
      <c r="C220" s="503">
        <v>5</v>
      </c>
      <c r="D220" s="503">
        <v>20</v>
      </c>
      <c r="E220" s="503" t="s">
        <v>33</v>
      </c>
      <c r="F220" s="503" t="s">
        <v>41</v>
      </c>
      <c r="G220" s="503" t="s">
        <v>387</v>
      </c>
      <c r="H220" s="503">
        <v>2.5540310000000002</v>
      </c>
      <c r="I220" s="503">
        <v>5.1080620000000003</v>
      </c>
      <c r="J220" s="503">
        <v>3125.8142379999999</v>
      </c>
      <c r="K220" s="503">
        <v>51.667923999999999</v>
      </c>
      <c r="L220" s="503">
        <v>3477.7804150000002</v>
      </c>
      <c r="M220" s="503">
        <v>57.421734000000001</v>
      </c>
      <c r="N220" s="503">
        <v>2968.7618320000001</v>
      </c>
      <c r="O220" s="503">
        <v>48.991205999999998</v>
      </c>
      <c r="P220" s="503">
        <v>2114.4576809999999</v>
      </c>
      <c r="Q220" s="503">
        <v>34.888778000000002</v>
      </c>
      <c r="S220" s="503">
        <v>0</v>
      </c>
      <c r="T220" s="503">
        <v>0</v>
      </c>
      <c r="U220" s="503">
        <v>0</v>
      </c>
      <c r="W220" s="503">
        <v>0</v>
      </c>
      <c r="X220" s="503">
        <v>0</v>
      </c>
      <c r="Y220" s="503">
        <v>0</v>
      </c>
      <c r="AA220" s="503">
        <v>0</v>
      </c>
      <c r="AB220" s="503">
        <v>0</v>
      </c>
      <c r="AC220" s="503">
        <v>0</v>
      </c>
    </row>
    <row r="221" spans="1:29" x14ac:dyDescent="0.25">
      <c r="A221" s="503">
        <v>37167530</v>
      </c>
      <c r="B221" s="503">
        <v>37167</v>
      </c>
      <c r="C221" s="503">
        <v>5</v>
      </c>
      <c r="D221" s="503">
        <v>30</v>
      </c>
      <c r="E221" s="503" t="s">
        <v>33</v>
      </c>
      <c r="F221" s="503" t="s">
        <v>41</v>
      </c>
      <c r="G221" s="503" t="s">
        <v>388</v>
      </c>
      <c r="H221" s="503">
        <v>165.36921699999999</v>
      </c>
      <c r="I221" s="503">
        <v>375.670524</v>
      </c>
      <c r="J221" s="503">
        <v>215443.52557599999</v>
      </c>
      <c r="K221" s="503">
        <v>4027.4162030000002</v>
      </c>
      <c r="L221" s="503">
        <v>242377.73351699999</v>
      </c>
      <c r="M221" s="503">
        <v>4529.2671659999996</v>
      </c>
      <c r="N221" s="503">
        <v>217053.92360899999</v>
      </c>
      <c r="O221" s="503">
        <v>4053.9783200000002</v>
      </c>
      <c r="P221" s="503">
        <v>154774.78333499999</v>
      </c>
      <c r="Q221" s="503">
        <v>2880.4668339999998</v>
      </c>
      <c r="R221" s="503">
        <v>634500</v>
      </c>
      <c r="S221" s="503">
        <v>539877.94083099999</v>
      </c>
      <c r="T221" s="503">
        <v>101</v>
      </c>
      <c r="U221" s="503">
        <v>1219309438.0209501</v>
      </c>
      <c r="V221" s="503">
        <v>1700</v>
      </c>
      <c r="W221" s="503">
        <v>32933.926338999998</v>
      </c>
      <c r="X221" s="503">
        <v>6</v>
      </c>
      <c r="Y221" s="503">
        <v>28023.752152000001</v>
      </c>
      <c r="Z221" s="503">
        <v>1780</v>
      </c>
      <c r="AA221" s="503">
        <v>32933.926338999998</v>
      </c>
      <c r="AB221" s="503">
        <v>6</v>
      </c>
      <c r="AC221" s="503">
        <v>217424.98186599999</v>
      </c>
    </row>
    <row r="222" spans="1:29" x14ac:dyDescent="0.25">
      <c r="A222" s="503">
        <v>37167540</v>
      </c>
      <c r="B222" s="503">
        <v>37167</v>
      </c>
      <c r="C222" s="503">
        <v>5</v>
      </c>
      <c r="D222" s="503">
        <v>40</v>
      </c>
      <c r="E222" s="503" t="s">
        <v>33</v>
      </c>
      <c r="F222" s="503" t="s">
        <v>41</v>
      </c>
      <c r="G222" s="503" t="s">
        <v>201</v>
      </c>
      <c r="H222" s="503">
        <v>202.17155500000001</v>
      </c>
      <c r="I222" s="503">
        <v>404.34311700000001</v>
      </c>
      <c r="J222" s="503">
        <v>74349.303245999996</v>
      </c>
      <c r="K222" s="503">
        <v>1523.3424660000001</v>
      </c>
      <c r="L222" s="503">
        <v>90633.483838</v>
      </c>
      <c r="M222" s="503">
        <v>1862.884</v>
      </c>
      <c r="N222" s="503">
        <v>75229.999509999994</v>
      </c>
      <c r="O222" s="503">
        <v>1543.1032929999999</v>
      </c>
      <c r="P222" s="503">
        <v>54932.850404999997</v>
      </c>
      <c r="Q222" s="503">
        <v>1125.8860299999999</v>
      </c>
      <c r="R222" s="503">
        <v>75800</v>
      </c>
      <c r="S222" s="503">
        <v>111932.235724</v>
      </c>
      <c r="T222" s="503">
        <v>48</v>
      </c>
      <c r="U222" s="503">
        <v>121784379.957403</v>
      </c>
      <c r="V222" s="503">
        <v>670</v>
      </c>
      <c r="W222" s="503">
        <v>9293.0529740000002</v>
      </c>
      <c r="X222" s="503">
        <v>6</v>
      </c>
      <c r="Y222" s="503">
        <v>37363.570282000001</v>
      </c>
      <c r="Z222" s="503">
        <v>450</v>
      </c>
      <c r="AA222" s="503">
        <v>9293.0529740000002</v>
      </c>
      <c r="AB222" s="503">
        <v>6</v>
      </c>
      <c r="AC222" s="503">
        <v>14269.398827000001</v>
      </c>
    </row>
    <row r="223" spans="1:29" x14ac:dyDescent="0.25">
      <c r="B223" s="503">
        <v>37167</v>
      </c>
      <c r="C223" s="503">
        <v>5</v>
      </c>
      <c r="D223" s="503">
        <v>50</v>
      </c>
      <c r="E223" s="503" t="s">
        <v>33</v>
      </c>
      <c r="F223" s="503" t="s">
        <v>41</v>
      </c>
      <c r="G223" s="503" t="s">
        <v>389</v>
      </c>
    </row>
    <row r="224" spans="1:29" x14ac:dyDescent="0.25">
      <c r="A224" s="503">
        <v>37167560</v>
      </c>
      <c r="B224" s="503">
        <v>37167</v>
      </c>
      <c r="C224" s="503">
        <v>5</v>
      </c>
      <c r="D224" s="503">
        <v>60</v>
      </c>
      <c r="E224" s="503" t="s">
        <v>33</v>
      </c>
      <c r="F224" s="503" t="s">
        <v>41</v>
      </c>
      <c r="G224" s="503" t="s">
        <v>507</v>
      </c>
      <c r="H224" s="503">
        <v>213.05427599999999</v>
      </c>
      <c r="I224" s="503">
        <v>426.10854799999998</v>
      </c>
      <c r="J224" s="503">
        <v>57983.833393000001</v>
      </c>
      <c r="K224" s="503">
        <v>2311.0086630000001</v>
      </c>
      <c r="L224" s="503">
        <v>99998.892533999999</v>
      </c>
      <c r="M224" s="503">
        <v>3979.4823230000002</v>
      </c>
      <c r="N224" s="503">
        <v>63170.850915000003</v>
      </c>
      <c r="O224" s="503">
        <v>2516.92803</v>
      </c>
      <c r="P224" s="503">
        <v>53876.866607000004</v>
      </c>
      <c r="Q224" s="503">
        <v>2143.0477839999999</v>
      </c>
      <c r="S224" s="503">
        <v>0</v>
      </c>
      <c r="T224" s="503">
        <v>0</v>
      </c>
      <c r="U224" s="503">
        <v>0</v>
      </c>
      <c r="W224" s="503">
        <v>0</v>
      </c>
      <c r="X224" s="503">
        <v>0</v>
      </c>
      <c r="Y224" s="503">
        <v>0</v>
      </c>
      <c r="AA224" s="503">
        <v>0</v>
      </c>
      <c r="AB224" s="503">
        <v>0</v>
      </c>
      <c r="AC224" s="503">
        <v>0</v>
      </c>
    </row>
    <row r="225" spans="1:29" x14ac:dyDescent="0.25">
      <c r="A225" s="503">
        <v>37179210</v>
      </c>
      <c r="B225" s="503">
        <v>37179</v>
      </c>
      <c r="C225" s="503">
        <v>2</v>
      </c>
      <c r="D225" s="503">
        <v>10</v>
      </c>
      <c r="E225" s="503" t="s">
        <v>34</v>
      </c>
      <c r="F225" s="503" t="s">
        <v>509</v>
      </c>
      <c r="G225" s="503" t="s">
        <v>115</v>
      </c>
      <c r="H225" s="503">
        <v>26.026876000000001</v>
      </c>
      <c r="I225" s="503">
        <v>52.053752000000003</v>
      </c>
      <c r="J225" s="503">
        <v>94097.908184</v>
      </c>
      <c r="K225" s="503">
        <v>1419.8848720000001</v>
      </c>
      <c r="L225" s="503">
        <v>103709.25658</v>
      </c>
      <c r="M225" s="503">
        <v>1564.1367399999999</v>
      </c>
      <c r="N225" s="503">
        <v>90983.406686000002</v>
      </c>
      <c r="O225" s="503">
        <v>1372.9822160000001</v>
      </c>
      <c r="P225" s="503">
        <v>59674.023635999998</v>
      </c>
      <c r="Q225" s="503">
        <v>899.79755</v>
      </c>
      <c r="S225" s="503">
        <v>0</v>
      </c>
      <c r="T225" s="503">
        <v>0</v>
      </c>
      <c r="U225" s="503">
        <v>0</v>
      </c>
      <c r="W225" s="503">
        <v>0</v>
      </c>
      <c r="X225" s="503">
        <v>0</v>
      </c>
      <c r="Y225" s="503">
        <v>0</v>
      </c>
      <c r="AA225" s="503">
        <v>0</v>
      </c>
      <c r="AB225" s="503">
        <v>0</v>
      </c>
      <c r="AC225" s="503">
        <v>0</v>
      </c>
    </row>
    <row r="226" spans="1:29" x14ac:dyDescent="0.25">
      <c r="A226" s="503">
        <v>37179220</v>
      </c>
      <c r="B226" s="503">
        <v>37179</v>
      </c>
      <c r="C226" s="503">
        <v>2</v>
      </c>
      <c r="D226" s="503">
        <v>20</v>
      </c>
      <c r="E226" s="503" t="s">
        <v>34</v>
      </c>
      <c r="F226" s="503" t="s">
        <v>509</v>
      </c>
      <c r="G226" s="503" t="s">
        <v>387</v>
      </c>
      <c r="H226" s="503">
        <v>1.7724660000000001</v>
      </c>
      <c r="I226" s="503">
        <v>5.1983829999999998</v>
      </c>
      <c r="J226" s="503">
        <v>14483.912484</v>
      </c>
      <c r="K226" s="503">
        <v>240.11908299999999</v>
      </c>
      <c r="L226" s="503">
        <v>19457.525433999999</v>
      </c>
      <c r="M226" s="503">
        <v>321.31674900000002</v>
      </c>
      <c r="N226" s="503">
        <v>15266.972696000001</v>
      </c>
      <c r="O226" s="503">
        <v>253.645523</v>
      </c>
      <c r="P226" s="503">
        <v>11631.234934</v>
      </c>
      <c r="Q226" s="503">
        <v>191.81871100000001</v>
      </c>
      <c r="S226" s="503">
        <v>0</v>
      </c>
      <c r="T226" s="503">
        <v>0</v>
      </c>
      <c r="U226" s="503">
        <v>0</v>
      </c>
      <c r="W226" s="503">
        <v>0</v>
      </c>
      <c r="X226" s="503">
        <v>0</v>
      </c>
      <c r="Y226" s="503">
        <v>0</v>
      </c>
      <c r="AA226" s="503">
        <v>0</v>
      </c>
      <c r="AB226" s="503">
        <v>0</v>
      </c>
      <c r="AC226" s="503">
        <v>0</v>
      </c>
    </row>
    <row r="227" spans="1:29" x14ac:dyDescent="0.25">
      <c r="A227" s="503">
        <v>37179230</v>
      </c>
      <c r="B227" s="503">
        <v>37179</v>
      </c>
      <c r="C227" s="503">
        <v>2</v>
      </c>
      <c r="D227" s="503">
        <v>30</v>
      </c>
      <c r="E227" s="503" t="s">
        <v>34</v>
      </c>
      <c r="F227" s="503" t="s">
        <v>509</v>
      </c>
      <c r="G227" s="503" t="s">
        <v>388</v>
      </c>
      <c r="H227" s="503">
        <v>182.66181900000001</v>
      </c>
      <c r="I227" s="503">
        <v>395.012272</v>
      </c>
      <c r="J227" s="503">
        <v>477606.02173500002</v>
      </c>
      <c r="K227" s="503">
        <v>14525.731003000001</v>
      </c>
      <c r="L227" s="503">
        <v>702655.29766899999</v>
      </c>
      <c r="M227" s="503">
        <v>20109.183477999999</v>
      </c>
      <c r="N227" s="503">
        <v>528708.41222399997</v>
      </c>
      <c r="O227" s="503">
        <v>17807.588842000001</v>
      </c>
      <c r="P227" s="503">
        <v>388145.279866</v>
      </c>
      <c r="Q227" s="503">
        <v>9027.2966899999992</v>
      </c>
      <c r="R227" s="503">
        <v>1499800</v>
      </c>
      <c r="S227" s="503">
        <v>1420955.185388</v>
      </c>
      <c r="T227" s="503">
        <v>115</v>
      </c>
      <c r="U227" s="503">
        <v>5365441862.1672297</v>
      </c>
      <c r="V227" s="503">
        <v>5500</v>
      </c>
      <c r="W227" s="503">
        <v>138524.769099</v>
      </c>
      <c r="X227" s="503">
        <v>11</v>
      </c>
      <c r="Y227" s="503">
        <v>537249.44486000005</v>
      </c>
      <c r="Z227" s="503">
        <v>2760</v>
      </c>
      <c r="AA227" s="503">
        <v>138524.769099</v>
      </c>
      <c r="AB227" s="503">
        <v>11</v>
      </c>
      <c r="AC227" s="503">
        <v>278005.81412900001</v>
      </c>
    </row>
    <row r="228" spans="1:29" x14ac:dyDescent="0.25">
      <c r="A228" s="503">
        <v>37179240</v>
      </c>
      <c r="B228" s="503">
        <v>37179</v>
      </c>
      <c r="C228" s="503">
        <v>2</v>
      </c>
      <c r="D228" s="503">
        <v>40</v>
      </c>
      <c r="E228" s="503" t="s">
        <v>34</v>
      </c>
      <c r="F228" s="503" t="s">
        <v>509</v>
      </c>
      <c r="G228" s="503" t="s">
        <v>201</v>
      </c>
      <c r="H228" s="503">
        <v>42.764373999999997</v>
      </c>
      <c r="I228" s="503">
        <v>81.358911000000006</v>
      </c>
      <c r="J228" s="503">
        <v>42554.603733999997</v>
      </c>
      <c r="K228" s="503">
        <v>1333.49386</v>
      </c>
      <c r="L228" s="503">
        <v>60903.025405</v>
      </c>
      <c r="M228" s="503">
        <v>1848.772923</v>
      </c>
      <c r="N228" s="503">
        <v>49744.507466000003</v>
      </c>
      <c r="O228" s="503">
        <v>1620.298884</v>
      </c>
      <c r="P228" s="503">
        <v>30143.740759</v>
      </c>
      <c r="Q228" s="503">
        <v>796.103656</v>
      </c>
      <c r="R228" s="503">
        <v>47700</v>
      </c>
      <c r="S228" s="503">
        <v>38262.319201999999</v>
      </c>
      <c r="T228" s="503">
        <v>9</v>
      </c>
      <c r="U228" s="503">
        <v>24301962.024602</v>
      </c>
      <c r="W228" s="503">
        <v>0</v>
      </c>
      <c r="X228" s="503">
        <v>0</v>
      </c>
      <c r="Y228" s="503">
        <v>0</v>
      </c>
      <c r="AA228" s="503">
        <v>0</v>
      </c>
      <c r="AB228" s="503">
        <v>0</v>
      </c>
      <c r="AC228" s="503">
        <v>0</v>
      </c>
    </row>
    <row r="229" spans="1:29" x14ac:dyDescent="0.25">
      <c r="B229" s="503">
        <v>37179</v>
      </c>
      <c r="C229" s="503">
        <v>2</v>
      </c>
      <c r="D229" s="503">
        <v>50</v>
      </c>
      <c r="E229" s="503" t="s">
        <v>34</v>
      </c>
      <c r="F229" s="503" t="s">
        <v>509</v>
      </c>
      <c r="G229" s="503" t="s">
        <v>389</v>
      </c>
    </row>
    <row r="230" spans="1:29" x14ac:dyDescent="0.25">
      <c r="A230" s="503">
        <v>37179260</v>
      </c>
      <c r="B230" s="503">
        <v>37179</v>
      </c>
      <c r="C230" s="503">
        <v>2</v>
      </c>
      <c r="D230" s="503">
        <v>60</v>
      </c>
      <c r="E230" s="503" t="s">
        <v>34</v>
      </c>
      <c r="F230" s="503" t="s">
        <v>509</v>
      </c>
      <c r="G230" s="503" t="s">
        <v>507</v>
      </c>
      <c r="H230" s="503">
        <v>135.86676</v>
      </c>
      <c r="I230" s="503">
        <v>271.73352299999999</v>
      </c>
      <c r="J230" s="503">
        <v>161884.47612800001</v>
      </c>
      <c r="K230" s="503">
        <v>6506.0048720000004</v>
      </c>
      <c r="L230" s="503">
        <v>290008.51102999999</v>
      </c>
      <c r="M230" s="503">
        <v>11689.965469999999</v>
      </c>
      <c r="N230" s="503">
        <v>183676.999251</v>
      </c>
      <c r="O230" s="503">
        <v>7392.0318960000004</v>
      </c>
      <c r="P230" s="503">
        <v>145352.12583500001</v>
      </c>
      <c r="Q230" s="503">
        <v>5821.9558909999996</v>
      </c>
      <c r="S230" s="503">
        <v>0</v>
      </c>
      <c r="T230" s="503">
        <v>0</v>
      </c>
      <c r="U230" s="503">
        <v>0</v>
      </c>
      <c r="W230" s="503">
        <v>0</v>
      </c>
      <c r="X230" s="503">
        <v>0</v>
      </c>
      <c r="Y230" s="503">
        <v>0</v>
      </c>
      <c r="AA230" s="503">
        <v>0</v>
      </c>
      <c r="AB230" s="503">
        <v>0</v>
      </c>
      <c r="AC230" s="503">
        <v>0</v>
      </c>
    </row>
    <row r="231" spans="1:29" x14ac:dyDescent="0.25">
      <c r="A231" s="503">
        <v>37179310</v>
      </c>
      <c r="B231" s="503">
        <v>37179</v>
      </c>
      <c r="C231" s="503">
        <v>3</v>
      </c>
      <c r="D231" s="503">
        <v>10</v>
      </c>
      <c r="E231" s="503" t="s">
        <v>34</v>
      </c>
      <c r="F231" s="503" t="s">
        <v>508</v>
      </c>
      <c r="G231" s="503" t="s">
        <v>115</v>
      </c>
      <c r="H231" s="503">
        <v>0.75863100000000006</v>
      </c>
      <c r="I231" s="503">
        <v>1.5172620000000001</v>
      </c>
      <c r="J231" s="503">
        <v>3641.758073</v>
      </c>
      <c r="K231" s="503">
        <v>55.019244999999998</v>
      </c>
      <c r="L231" s="503">
        <v>3864.040575</v>
      </c>
      <c r="M231" s="503">
        <v>58.366635000000002</v>
      </c>
      <c r="N231" s="503">
        <v>3758.0891790000001</v>
      </c>
      <c r="O231" s="503">
        <v>56.775067</v>
      </c>
      <c r="P231" s="503">
        <v>2087.2202000000002</v>
      </c>
      <c r="Q231" s="503">
        <v>31.527570999999998</v>
      </c>
      <c r="S231" s="503">
        <v>0</v>
      </c>
      <c r="T231" s="503">
        <v>0</v>
      </c>
      <c r="U231" s="503">
        <v>0</v>
      </c>
      <c r="W231" s="503">
        <v>0</v>
      </c>
      <c r="X231" s="503">
        <v>0</v>
      </c>
      <c r="Y231" s="503">
        <v>0</v>
      </c>
      <c r="AA231" s="503">
        <v>0</v>
      </c>
      <c r="AB231" s="503">
        <v>0</v>
      </c>
      <c r="AC231" s="503">
        <v>0</v>
      </c>
    </row>
    <row r="232" spans="1:29" x14ac:dyDescent="0.25">
      <c r="B232" s="503">
        <v>37179</v>
      </c>
      <c r="C232" s="503">
        <v>3</v>
      </c>
      <c r="D232" s="503">
        <v>20</v>
      </c>
      <c r="E232" s="503" t="s">
        <v>34</v>
      </c>
      <c r="F232" s="503" t="s">
        <v>508</v>
      </c>
      <c r="G232" s="503" t="s">
        <v>387</v>
      </c>
    </row>
    <row r="233" spans="1:29" x14ac:dyDescent="0.25">
      <c r="A233" s="503">
        <v>37179330</v>
      </c>
      <c r="B233" s="503">
        <v>37179</v>
      </c>
      <c r="C233" s="503">
        <v>3</v>
      </c>
      <c r="D233" s="503">
        <v>30</v>
      </c>
      <c r="E233" s="503" t="s">
        <v>34</v>
      </c>
      <c r="F233" s="503" t="s">
        <v>508</v>
      </c>
      <c r="G233" s="503" t="s">
        <v>388</v>
      </c>
      <c r="H233" s="503">
        <v>44.772216999999998</v>
      </c>
      <c r="I233" s="503">
        <v>113.225916</v>
      </c>
      <c r="J233" s="503">
        <v>117251.866681</v>
      </c>
      <c r="K233" s="503">
        <v>4289.799473</v>
      </c>
      <c r="L233" s="503">
        <v>176287.75222600001</v>
      </c>
      <c r="M233" s="503">
        <v>6009.904364</v>
      </c>
      <c r="N233" s="503">
        <v>129713.788826</v>
      </c>
      <c r="O233" s="503">
        <v>5202.0811080000003</v>
      </c>
      <c r="P233" s="503">
        <v>92775.317169999995</v>
      </c>
      <c r="Q233" s="503">
        <v>2640.927064</v>
      </c>
      <c r="R233" s="503">
        <v>529100</v>
      </c>
      <c r="S233" s="503">
        <v>387068.112051</v>
      </c>
      <c r="T233" s="503">
        <v>30</v>
      </c>
      <c r="U233" s="503">
        <v>2742095671.06709</v>
      </c>
      <c r="V233" s="503">
        <v>2780</v>
      </c>
      <c r="W233" s="503">
        <v>44040.260521999997</v>
      </c>
      <c r="X233" s="503">
        <v>4</v>
      </c>
      <c r="Y233" s="503">
        <v>750151.44708800002</v>
      </c>
      <c r="Z233" s="503">
        <v>1100</v>
      </c>
      <c r="AA233" s="503">
        <v>44040.260521999997</v>
      </c>
      <c r="AB233" s="503">
        <v>4</v>
      </c>
      <c r="AC233" s="503">
        <v>73397.412171000004</v>
      </c>
    </row>
    <row r="234" spans="1:29" x14ac:dyDescent="0.25">
      <c r="A234" s="503">
        <v>37179340</v>
      </c>
      <c r="B234" s="503">
        <v>37179</v>
      </c>
      <c r="C234" s="503">
        <v>3</v>
      </c>
      <c r="D234" s="503">
        <v>40</v>
      </c>
      <c r="E234" s="503" t="s">
        <v>34</v>
      </c>
      <c r="F234" s="503" t="s">
        <v>508</v>
      </c>
      <c r="G234" s="503" t="s">
        <v>201</v>
      </c>
      <c r="H234" s="503">
        <v>8.3326429999999991</v>
      </c>
      <c r="I234" s="503">
        <v>20.064865999999999</v>
      </c>
      <c r="J234" s="503">
        <v>7410.0397650000004</v>
      </c>
      <c r="K234" s="503">
        <v>258.594067</v>
      </c>
      <c r="L234" s="503">
        <v>10895.829024999999</v>
      </c>
      <c r="M234" s="503">
        <v>367.71184799999997</v>
      </c>
      <c r="N234" s="503">
        <v>8530.7334219999993</v>
      </c>
      <c r="O234" s="503">
        <v>313.48177299999998</v>
      </c>
      <c r="P234" s="503">
        <v>5547.0103790000003</v>
      </c>
      <c r="Q234" s="503">
        <v>175.92586399999999</v>
      </c>
      <c r="R234" s="503">
        <v>50500</v>
      </c>
      <c r="S234" s="503">
        <v>41702.403108999999</v>
      </c>
      <c r="T234" s="503">
        <v>5</v>
      </c>
      <c r="U234" s="503">
        <v>77258431.336436003</v>
      </c>
      <c r="W234" s="503">
        <v>0</v>
      </c>
      <c r="X234" s="503">
        <v>0</v>
      </c>
      <c r="Y234" s="503">
        <v>0</v>
      </c>
      <c r="AA234" s="503">
        <v>0</v>
      </c>
      <c r="AB234" s="503">
        <v>0</v>
      </c>
      <c r="AC234" s="503">
        <v>0</v>
      </c>
    </row>
    <row r="235" spans="1:29" x14ac:dyDescent="0.25">
      <c r="B235" s="503">
        <v>37179</v>
      </c>
      <c r="C235" s="503">
        <v>3</v>
      </c>
      <c r="D235" s="503">
        <v>50</v>
      </c>
      <c r="E235" s="503" t="s">
        <v>34</v>
      </c>
      <c r="F235" s="503" t="s">
        <v>508</v>
      </c>
      <c r="G235" s="503" t="s">
        <v>389</v>
      </c>
    </row>
    <row r="236" spans="1:29" x14ac:dyDescent="0.25">
      <c r="A236" s="503">
        <v>37179360</v>
      </c>
      <c r="B236" s="503">
        <v>37179</v>
      </c>
      <c r="C236" s="503">
        <v>3</v>
      </c>
      <c r="D236" s="503">
        <v>60</v>
      </c>
      <c r="E236" s="503" t="s">
        <v>34</v>
      </c>
      <c r="F236" s="503" t="s">
        <v>508</v>
      </c>
      <c r="G236" s="503" t="s">
        <v>507</v>
      </c>
      <c r="H236" s="503">
        <v>26.964334000000001</v>
      </c>
      <c r="I236" s="503">
        <v>53.928669999999997</v>
      </c>
      <c r="J236" s="503">
        <v>49336.722483999998</v>
      </c>
      <c r="K236" s="503">
        <v>2043.0661070000001</v>
      </c>
      <c r="L236" s="503">
        <v>86330.661607999995</v>
      </c>
      <c r="M236" s="503">
        <v>3572.5091200000002</v>
      </c>
      <c r="N236" s="503">
        <v>56537.838794000003</v>
      </c>
      <c r="O236" s="503">
        <v>2356.8914479999999</v>
      </c>
      <c r="P236" s="503">
        <v>43930.229180000002</v>
      </c>
      <c r="Q236" s="503">
        <v>1798.3519080000001</v>
      </c>
      <c r="S236" s="503">
        <v>0</v>
      </c>
      <c r="T236" s="503">
        <v>0</v>
      </c>
      <c r="U236" s="503">
        <v>0</v>
      </c>
      <c r="W236" s="503">
        <v>0</v>
      </c>
      <c r="X236" s="503">
        <v>0</v>
      </c>
      <c r="Y236" s="503">
        <v>0</v>
      </c>
      <c r="AA236" s="503">
        <v>0</v>
      </c>
      <c r="AB236" s="503">
        <v>0</v>
      </c>
      <c r="AC236" s="503">
        <v>0</v>
      </c>
    </row>
    <row r="237" spans="1:29" x14ac:dyDescent="0.25">
      <c r="A237" s="503">
        <v>37179510</v>
      </c>
      <c r="B237" s="503">
        <v>37179</v>
      </c>
      <c r="C237" s="503">
        <v>5</v>
      </c>
      <c r="D237" s="503">
        <v>10</v>
      </c>
      <c r="E237" s="503" t="s">
        <v>34</v>
      </c>
      <c r="F237" s="503" t="s">
        <v>41</v>
      </c>
      <c r="G237" s="503" t="s">
        <v>115</v>
      </c>
      <c r="H237" s="503">
        <v>10.027205</v>
      </c>
      <c r="I237" s="503">
        <v>20.054411999999999</v>
      </c>
      <c r="J237" s="503">
        <v>29916.942819</v>
      </c>
      <c r="K237" s="503">
        <v>453.78788500000002</v>
      </c>
      <c r="L237" s="503">
        <v>34954.690149000002</v>
      </c>
      <c r="M237" s="503">
        <v>530.64177900000004</v>
      </c>
      <c r="N237" s="503">
        <v>29532.279890000002</v>
      </c>
      <c r="O237" s="503">
        <v>447.723634</v>
      </c>
      <c r="P237" s="503">
        <v>21950.958718999998</v>
      </c>
      <c r="Q237" s="503">
        <v>333.41323</v>
      </c>
      <c r="S237" s="503">
        <v>0</v>
      </c>
      <c r="T237" s="503">
        <v>0</v>
      </c>
      <c r="U237" s="503">
        <v>0</v>
      </c>
      <c r="W237" s="503">
        <v>0</v>
      </c>
      <c r="X237" s="503">
        <v>0</v>
      </c>
      <c r="Y237" s="503">
        <v>0</v>
      </c>
      <c r="AA237" s="503">
        <v>0</v>
      </c>
      <c r="AB237" s="503">
        <v>0</v>
      </c>
      <c r="AC237" s="503">
        <v>0</v>
      </c>
    </row>
    <row r="238" spans="1:29" x14ac:dyDescent="0.25">
      <c r="B238" s="503">
        <v>37179</v>
      </c>
      <c r="C238" s="503">
        <v>5</v>
      </c>
      <c r="D238" s="503">
        <v>20</v>
      </c>
      <c r="E238" s="503" t="s">
        <v>34</v>
      </c>
      <c r="F238" s="503" t="s">
        <v>41</v>
      </c>
      <c r="G238" s="503" t="s">
        <v>387</v>
      </c>
    </row>
    <row r="239" spans="1:29" x14ac:dyDescent="0.25">
      <c r="A239" s="503">
        <v>37179530</v>
      </c>
      <c r="B239" s="503">
        <v>37179</v>
      </c>
      <c r="C239" s="503">
        <v>5</v>
      </c>
      <c r="D239" s="503">
        <v>30</v>
      </c>
      <c r="E239" s="503" t="s">
        <v>34</v>
      </c>
      <c r="F239" s="503" t="s">
        <v>41</v>
      </c>
      <c r="G239" s="503" t="s">
        <v>388</v>
      </c>
      <c r="H239" s="503">
        <v>348.173767</v>
      </c>
      <c r="I239" s="503">
        <v>740.47133199999996</v>
      </c>
      <c r="J239" s="503">
        <v>369830.92490899999</v>
      </c>
      <c r="K239" s="503">
        <v>6950.839817</v>
      </c>
      <c r="L239" s="503">
        <v>439066.824609</v>
      </c>
      <c r="M239" s="503">
        <v>8062.2970919999998</v>
      </c>
      <c r="N239" s="503">
        <v>377085.88656999997</v>
      </c>
      <c r="O239" s="503">
        <v>7235.465518</v>
      </c>
      <c r="P239" s="503">
        <v>261356.94218899999</v>
      </c>
      <c r="Q239" s="503">
        <v>4778.4775669999999</v>
      </c>
      <c r="R239" s="503">
        <v>852900</v>
      </c>
      <c r="S239" s="503">
        <v>816670.93115600001</v>
      </c>
      <c r="T239" s="503">
        <v>151</v>
      </c>
      <c r="U239" s="503">
        <v>1754362916.2662599</v>
      </c>
      <c r="V239" s="503">
        <v>3054</v>
      </c>
      <c r="W239" s="503">
        <v>65055.250086</v>
      </c>
      <c r="X239" s="503">
        <v>16</v>
      </c>
      <c r="Y239" s="503">
        <v>69532.684336000006</v>
      </c>
      <c r="Z239" s="503">
        <v>5541</v>
      </c>
      <c r="AA239" s="503">
        <v>65055.250086</v>
      </c>
      <c r="AB239" s="503">
        <v>16</v>
      </c>
      <c r="AC239" s="503">
        <v>334528.21204299998</v>
      </c>
    </row>
    <row r="240" spans="1:29" x14ac:dyDescent="0.25">
      <c r="A240" s="503">
        <v>37179540</v>
      </c>
      <c r="B240" s="503">
        <v>37179</v>
      </c>
      <c r="C240" s="503">
        <v>5</v>
      </c>
      <c r="D240" s="503">
        <v>40</v>
      </c>
      <c r="E240" s="503" t="s">
        <v>34</v>
      </c>
      <c r="F240" s="503" t="s">
        <v>41</v>
      </c>
      <c r="G240" s="503" t="s">
        <v>201</v>
      </c>
      <c r="H240" s="503">
        <v>189.85408000000001</v>
      </c>
      <c r="I240" s="503">
        <v>378.98526199999998</v>
      </c>
      <c r="J240" s="503">
        <v>66679.272127000004</v>
      </c>
      <c r="K240" s="503">
        <v>1516.115548</v>
      </c>
      <c r="L240" s="503">
        <v>79534.334333999999</v>
      </c>
      <c r="M240" s="503">
        <v>1744.4271779999999</v>
      </c>
      <c r="N240" s="503">
        <v>69583.696639000002</v>
      </c>
      <c r="O240" s="503">
        <v>1588.862024</v>
      </c>
      <c r="P240" s="503">
        <v>44636.366227999999</v>
      </c>
      <c r="Q240" s="503">
        <v>973.49251900000002</v>
      </c>
      <c r="R240" s="503">
        <v>57500</v>
      </c>
      <c r="S240" s="503">
        <v>74476.226290999999</v>
      </c>
      <c r="T240" s="503">
        <v>45</v>
      </c>
      <c r="U240" s="503">
        <v>104870666.305531</v>
      </c>
      <c r="V240" s="503">
        <v>480</v>
      </c>
      <c r="W240" s="503">
        <v>14721.302508999999</v>
      </c>
      <c r="X240" s="503">
        <v>5</v>
      </c>
      <c r="Y240" s="503">
        <v>50771.014901000002</v>
      </c>
      <c r="Z240" s="503">
        <v>220</v>
      </c>
      <c r="AA240" s="503">
        <v>14721.302508999999</v>
      </c>
      <c r="AB240" s="503">
        <v>5</v>
      </c>
      <c r="AC240" s="503">
        <v>485774.54240500001</v>
      </c>
    </row>
    <row r="241" spans="1:29" x14ac:dyDescent="0.25">
      <c r="B241" s="503">
        <v>37179</v>
      </c>
      <c r="C241" s="503">
        <v>5</v>
      </c>
      <c r="D241" s="503">
        <v>50</v>
      </c>
      <c r="E241" s="503" t="s">
        <v>34</v>
      </c>
      <c r="F241" s="503" t="s">
        <v>41</v>
      </c>
      <c r="G241" s="503" t="s">
        <v>389</v>
      </c>
    </row>
    <row r="242" spans="1:29" x14ac:dyDescent="0.25">
      <c r="A242" s="503">
        <v>37179560</v>
      </c>
      <c r="B242" s="503">
        <v>37179</v>
      </c>
      <c r="C242" s="503">
        <v>5</v>
      </c>
      <c r="D242" s="503">
        <v>60</v>
      </c>
      <c r="E242" s="503" t="s">
        <v>34</v>
      </c>
      <c r="F242" s="503" t="s">
        <v>41</v>
      </c>
      <c r="G242" s="503" t="s">
        <v>507</v>
      </c>
      <c r="H242" s="503">
        <v>302.48620599999998</v>
      </c>
      <c r="I242" s="503">
        <v>604.97243900000001</v>
      </c>
      <c r="J242" s="503">
        <v>73976.070976999996</v>
      </c>
      <c r="K242" s="503">
        <v>2946.5477729999998</v>
      </c>
      <c r="L242" s="503">
        <v>123032.14995000001</v>
      </c>
      <c r="M242" s="503">
        <v>4888.2869289999999</v>
      </c>
      <c r="N242" s="503">
        <v>79570.682721000005</v>
      </c>
      <c r="O242" s="503">
        <v>3166.0647060000001</v>
      </c>
      <c r="P242" s="503">
        <v>66863.297785000002</v>
      </c>
      <c r="Q242" s="503">
        <v>2654.8399890000001</v>
      </c>
      <c r="S242" s="503">
        <v>0</v>
      </c>
      <c r="T242" s="503">
        <v>0</v>
      </c>
      <c r="U242" s="503">
        <v>0</v>
      </c>
      <c r="W242" s="503">
        <v>0</v>
      </c>
      <c r="X242" s="503">
        <v>0</v>
      </c>
      <c r="Y242" s="503">
        <v>0</v>
      </c>
      <c r="AA242" s="503">
        <v>0</v>
      </c>
      <c r="AB242" s="503">
        <v>0</v>
      </c>
      <c r="AC242" s="503">
        <v>0</v>
      </c>
    </row>
    <row r="243" spans="1:29" x14ac:dyDescent="0.25">
      <c r="B243" s="503">
        <v>45057</v>
      </c>
      <c r="C243" s="503">
        <v>2</v>
      </c>
      <c r="D243" s="503">
        <v>10</v>
      </c>
      <c r="E243" s="503" t="s">
        <v>35</v>
      </c>
      <c r="F243" s="503" t="s">
        <v>509</v>
      </c>
      <c r="G243" s="503" t="s">
        <v>115</v>
      </c>
    </row>
    <row r="244" spans="1:29" x14ac:dyDescent="0.25">
      <c r="B244" s="503">
        <v>45057</v>
      </c>
      <c r="C244" s="503">
        <v>2</v>
      </c>
      <c r="D244" s="503">
        <v>20</v>
      </c>
      <c r="E244" s="503" t="s">
        <v>35</v>
      </c>
      <c r="F244" s="503" t="s">
        <v>509</v>
      </c>
      <c r="G244" s="503" t="s">
        <v>387</v>
      </c>
    </row>
    <row r="245" spans="1:29" x14ac:dyDescent="0.25">
      <c r="A245" s="503">
        <v>45057230</v>
      </c>
      <c r="B245" s="503">
        <v>45057</v>
      </c>
      <c r="C245" s="503">
        <v>2</v>
      </c>
      <c r="D245" s="503">
        <v>30</v>
      </c>
      <c r="E245" s="503" t="s">
        <v>35</v>
      </c>
      <c r="F245" s="503" t="s">
        <v>509</v>
      </c>
      <c r="G245" s="503" t="s">
        <v>388</v>
      </c>
      <c r="H245" s="503">
        <v>23.116275999999999</v>
      </c>
      <c r="I245" s="503">
        <v>63.923051000000001</v>
      </c>
      <c r="J245" s="503">
        <v>90313.869126999998</v>
      </c>
      <c r="K245" s="503">
        <v>2981.3951529999999</v>
      </c>
      <c r="L245" s="503">
        <v>144936.90948100001</v>
      </c>
      <c r="M245" s="503">
        <v>4373.1187140000002</v>
      </c>
      <c r="N245" s="503">
        <v>97463.854151000007</v>
      </c>
      <c r="O245" s="503">
        <v>3645.7666119999999</v>
      </c>
      <c r="P245" s="503">
        <v>88049.953632999997</v>
      </c>
      <c r="Q245" s="503">
        <v>1988.081015</v>
      </c>
      <c r="R245" s="503">
        <v>178200</v>
      </c>
      <c r="S245" s="503">
        <v>198097.57321900001</v>
      </c>
      <c r="T245" s="503">
        <v>11</v>
      </c>
      <c r="U245" s="503">
        <v>312347647.453206</v>
      </c>
      <c r="V245" s="503">
        <v>790</v>
      </c>
      <c r="W245" s="503">
        <v>24659.027310000001</v>
      </c>
      <c r="X245" s="503">
        <v>2</v>
      </c>
      <c r="Y245" s="503">
        <v>87328.030228999996</v>
      </c>
      <c r="Z245" s="503">
        <v>230</v>
      </c>
      <c r="AA245" s="503">
        <v>24659.027310000001</v>
      </c>
      <c r="AB245" s="503">
        <v>2</v>
      </c>
      <c r="AC245" s="503">
        <v>223862.74205900001</v>
      </c>
    </row>
    <row r="246" spans="1:29" x14ac:dyDescent="0.25">
      <c r="A246" s="503">
        <v>45057240</v>
      </c>
      <c r="B246" s="503">
        <v>45057</v>
      </c>
      <c r="C246" s="503">
        <v>2</v>
      </c>
      <c r="D246" s="503">
        <v>40</v>
      </c>
      <c r="E246" s="503" t="s">
        <v>35</v>
      </c>
      <c r="F246" s="503" t="s">
        <v>509</v>
      </c>
      <c r="G246" s="503" t="s">
        <v>201</v>
      </c>
      <c r="H246" s="503">
        <v>12.116372999999999</v>
      </c>
      <c r="I246" s="503">
        <v>24.232745000000001</v>
      </c>
      <c r="J246" s="503">
        <v>17989.504279000001</v>
      </c>
      <c r="K246" s="503">
        <v>519.37141299999996</v>
      </c>
      <c r="L246" s="503">
        <v>26771.576776999998</v>
      </c>
      <c r="M246" s="503">
        <v>813.53026399999999</v>
      </c>
      <c r="N246" s="503">
        <v>20724.344333000001</v>
      </c>
      <c r="O246" s="503">
        <v>627.46622100000002</v>
      </c>
      <c r="P246" s="503">
        <v>9222.2415230000006</v>
      </c>
      <c r="Q246" s="503">
        <v>241.30042900000001</v>
      </c>
      <c r="R246" s="503">
        <v>22900</v>
      </c>
      <c r="S246" s="503">
        <v>34569.478307999998</v>
      </c>
      <c r="T246" s="503">
        <v>4</v>
      </c>
      <c r="U246" s="503">
        <v>127171599.32883801</v>
      </c>
      <c r="V246" s="503">
        <v>220</v>
      </c>
      <c r="W246" s="503">
        <v>19354.39976</v>
      </c>
      <c r="X246" s="503">
        <v>2</v>
      </c>
      <c r="Y246" s="503">
        <v>293685.37626599998</v>
      </c>
      <c r="Z246" s="503">
        <v>40</v>
      </c>
      <c r="AA246" s="503">
        <v>19354.39976</v>
      </c>
      <c r="AB246" s="503">
        <v>2</v>
      </c>
      <c r="AC246" s="503">
        <v>72471.938584999996</v>
      </c>
    </row>
    <row r="247" spans="1:29" x14ac:dyDescent="0.25">
      <c r="B247" s="503">
        <v>45057</v>
      </c>
      <c r="C247" s="503">
        <v>2</v>
      </c>
      <c r="D247" s="503">
        <v>50</v>
      </c>
      <c r="E247" s="503" t="s">
        <v>35</v>
      </c>
      <c r="F247" s="503" t="s">
        <v>509</v>
      </c>
      <c r="G247" s="503" t="s">
        <v>389</v>
      </c>
    </row>
    <row r="248" spans="1:29" x14ac:dyDescent="0.25">
      <c r="A248" s="503">
        <v>45057260</v>
      </c>
      <c r="B248" s="503">
        <v>45057</v>
      </c>
      <c r="C248" s="503">
        <v>2</v>
      </c>
      <c r="D248" s="503">
        <v>60</v>
      </c>
      <c r="E248" s="503" t="s">
        <v>35</v>
      </c>
      <c r="F248" s="503" t="s">
        <v>509</v>
      </c>
      <c r="G248" s="503" t="s">
        <v>507</v>
      </c>
      <c r="H248" s="503">
        <v>17.934767000000001</v>
      </c>
      <c r="I248" s="503">
        <v>35.869534999999999</v>
      </c>
      <c r="J248" s="503">
        <v>47034.082455999996</v>
      </c>
      <c r="K248" s="503">
        <v>2005.8046400000001</v>
      </c>
      <c r="L248" s="503">
        <v>86180.953248999998</v>
      </c>
      <c r="M248" s="503">
        <v>3649.2038510000002</v>
      </c>
      <c r="N248" s="503">
        <v>52587.300101000001</v>
      </c>
      <c r="O248" s="503">
        <v>2331.1381280000001</v>
      </c>
      <c r="P248" s="503">
        <v>43852.964786999997</v>
      </c>
      <c r="Q248" s="503">
        <v>1733.8947330000001</v>
      </c>
      <c r="S248" s="503">
        <v>0</v>
      </c>
      <c r="T248" s="503">
        <v>0</v>
      </c>
      <c r="U248" s="503">
        <v>0</v>
      </c>
      <c r="W248" s="503">
        <v>0</v>
      </c>
      <c r="X248" s="503">
        <v>0</v>
      </c>
      <c r="Y248" s="503">
        <v>0</v>
      </c>
      <c r="AA248" s="503">
        <v>0</v>
      </c>
      <c r="AB248" s="503">
        <v>0</v>
      </c>
      <c r="AC248" s="503">
        <v>0</v>
      </c>
    </row>
    <row r="249" spans="1:29" x14ac:dyDescent="0.25">
      <c r="B249" s="503">
        <v>45057</v>
      </c>
      <c r="C249" s="503">
        <v>3</v>
      </c>
      <c r="D249" s="503">
        <v>10</v>
      </c>
      <c r="E249" s="503" t="s">
        <v>35</v>
      </c>
      <c r="F249" s="503" t="s">
        <v>508</v>
      </c>
      <c r="G249" s="503" t="s">
        <v>115</v>
      </c>
    </row>
    <row r="250" spans="1:29" x14ac:dyDescent="0.25">
      <c r="B250" s="503">
        <v>45057</v>
      </c>
      <c r="C250" s="503">
        <v>3</v>
      </c>
      <c r="D250" s="503">
        <v>20</v>
      </c>
      <c r="E250" s="503" t="s">
        <v>35</v>
      </c>
      <c r="F250" s="503" t="s">
        <v>508</v>
      </c>
      <c r="G250" s="503" t="s">
        <v>387</v>
      </c>
    </row>
    <row r="251" spans="1:29" x14ac:dyDescent="0.25">
      <c r="A251" s="503">
        <v>45057330</v>
      </c>
      <c r="B251" s="503">
        <v>45057</v>
      </c>
      <c r="C251" s="503">
        <v>3</v>
      </c>
      <c r="D251" s="503">
        <v>30</v>
      </c>
      <c r="E251" s="503" t="s">
        <v>35</v>
      </c>
      <c r="F251" s="503" t="s">
        <v>508</v>
      </c>
      <c r="G251" s="503" t="s">
        <v>388</v>
      </c>
      <c r="H251" s="503">
        <v>1.3784540000000001</v>
      </c>
      <c r="I251" s="503">
        <v>2.8367460000000002</v>
      </c>
      <c r="J251" s="503">
        <v>3249.8262239999999</v>
      </c>
      <c r="K251" s="503">
        <v>134.550715</v>
      </c>
      <c r="L251" s="503">
        <v>5090.4798689999998</v>
      </c>
      <c r="M251" s="503">
        <v>181.11747199999999</v>
      </c>
      <c r="N251" s="503">
        <v>3512.2480310000001</v>
      </c>
      <c r="O251" s="503">
        <v>161.88201900000001</v>
      </c>
      <c r="P251" s="503">
        <v>2567.5455969999998</v>
      </c>
      <c r="Q251" s="503">
        <v>72.427636000000007</v>
      </c>
      <c r="R251" s="503">
        <v>48900</v>
      </c>
      <c r="S251" s="503">
        <v>46096.419604000002</v>
      </c>
      <c r="T251" s="503">
        <v>2</v>
      </c>
      <c r="U251" s="503">
        <v>39025565.106850997</v>
      </c>
      <c r="W251" s="503">
        <v>0</v>
      </c>
      <c r="X251" s="503">
        <v>0</v>
      </c>
      <c r="Y251" s="503">
        <v>0</v>
      </c>
      <c r="AA251" s="503">
        <v>0</v>
      </c>
      <c r="AB251" s="503">
        <v>0</v>
      </c>
      <c r="AC251" s="503">
        <v>0</v>
      </c>
    </row>
    <row r="252" spans="1:29" x14ac:dyDescent="0.25">
      <c r="A252" s="503">
        <v>45057340</v>
      </c>
      <c r="B252" s="503">
        <v>45057</v>
      </c>
      <c r="C252" s="503">
        <v>3</v>
      </c>
      <c r="D252" s="503">
        <v>40</v>
      </c>
      <c r="E252" s="503" t="s">
        <v>35</v>
      </c>
      <c r="F252" s="503" t="s">
        <v>508</v>
      </c>
      <c r="G252" s="503" t="s">
        <v>201</v>
      </c>
      <c r="H252" s="503">
        <v>0.78109399999999996</v>
      </c>
      <c r="I252" s="503">
        <v>1.5621879999999999</v>
      </c>
      <c r="J252" s="503">
        <v>1384.455925</v>
      </c>
      <c r="K252" s="503">
        <v>77.975846000000004</v>
      </c>
      <c r="L252" s="503">
        <v>2426.2801599999998</v>
      </c>
      <c r="M252" s="503">
        <v>113.571066</v>
      </c>
      <c r="N252" s="503">
        <v>1569.6930870000001</v>
      </c>
      <c r="O252" s="503">
        <v>113.416889</v>
      </c>
      <c r="P252" s="503">
        <v>1581.6600109999999</v>
      </c>
      <c r="Q252" s="503">
        <v>44.556559999999998</v>
      </c>
      <c r="S252" s="503">
        <v>0</v>
      </c>
      <c r="T252" s="503">
        <v>0</v>
      </c>
      <c r="U252" s="503">
        <v>0</v>
      </c>
      <c r="W252" s="503">
        <v>0</v>
      </c>
      <c r="X252" s="503">
        <v>0</v>
      </c>
      <c r="Y252" s="503">
        <v>0</v>
      </c>
      <c r="AA252" s="503">
        <v>0</v>
      </c>
      <c r="AB252" s="503">
        <v>0</v>
      </c>
      <c r="AC252" s="503">
        <v>0</v>
      </c>
    </row>
    <row r="253" spans="1:29" x14ac:dyDescent="0.25">
      <c r="B253" s="503">
        <v>45057</v>
      </c>
      <c r="C253" s="503">
        <v>3</v>
      </c>
      <c r="D253" s="503">
        <v>50</v>
      </c>
      <c r="E253" s="503" t="s">
        <v>35</v>
      </c>
      <c r="F253" s="503" t="s">
        <v>508</v>
      </c>
      <c r="G253" s="503" t="s">
        <v>389</v>
      </c>
    </row>
    <row r="254" spans="1:29" x14ac:dyDescent="0.25">
      <c r="A254" s="503">
        <v>45057360</v>
      </c>
      <c r="B254" s="503">
        <v>45057</v>
      </c>
      <c r="C254" s="503">
        <v>3</v>
      </c>
      <c r="D254" s="503">
        <v>60</v>
      </c>
      <c r="E254" s="503" t="s">
        <v>35</v>
      </c>
      <c r="F254" s="503" t="s">
        <v>508</v>
      </c>
      <c r="G254" s="503" t="s">
        <v>507</v>
      </c>
      <c r="H254" s="503">
        <v>0.81781400000000004</v>
      </c>
      <c r="I254" s="503">
        <v>1.6356280000000001</v>
      </c>
      <c r="J254" s="503">
        <v>869.41061200000001</v>
      </c>
      <c r="K254" s="503">
        <v>36.217207999999999</v>
      </c>
      <c r="L254" s="503">
        <v>1562.3008150000001</v>
      </c>
      <c r="M254" s="503">
        <v>64.489391999999995</v>
      </c>
      <c r="N254" s="503">
        <v>1008.118786</v>
      </c>
      <c r="O254" s="503">
        <v>41.827852999999998</v>
      </c>
      <c r="P254" s="503">
        <v>869.26491599999997</v>
      </c>
      <c r="Q254" s="503">
        <v>35.821100000000001</v>
      </c>
      <c r="S254" s="503">
        <v>0</v>
      </c>
      <c r="T254" s="503">
        <v>0</v>
      </c>
      <c r="U254" s="503">
        <v>0</v>
      </c>
      <c r="W254" s="503">
        <v>0</v>
      </c>
      <c r="X254" s="503">
        <v>0</v>
      </c>
      <c r="Y254" s="503">
        <v>0</v>
      </c>
      <c r="AA254" s="503">
        <v>0</v>
      </c>
      <c r="AB254" s="503">
        <v>0</v>
      </c>
      <c r="AC254" s="503">
        <v>0</v>
      </c>
    </row>
    <row r="255" spans="1:29" x14ac:dyDescent="0.25">
      <c r="B255" s="503">
        <v>45057</v>
      </c>
      <c r="C255" s="503">
        <v>5</v>
      </c>
      <c r="D255" s="503">
        <v>10</v>
      </c>
      <c r="E255" s="503" t="s">
        <v>35</v>
      </c>
      <c r="F255" s="503" t="s">
        <v>41</v>
      </c>
      <c r="G255" s="503" t="s">
        <v>115</v>
      </c>
    </row>
    <row r="256" spans="1:29" x14ac:dyDescent="0.25">
      <c r="B256" s="503">
        <v>45057</v>
      </c>
      <c r="C256" s="503">
        <v>5</v>
      </c>
      <c r="D256" s="503">
        <v>20</v>
      </c>
      <c r="E256" s="503" t="s">
        <v>35</v>
      </c>
      <c r="F256" s="503" t="s">
        <v>41</v>
      </c>
      <c r="G256" s="503" t="s">
        <v>387</v>
      </c>
    </row>
    <row r="257" spans="1:29" x14ac:dyDescent="0.25">
      <c r="A257" s="503">
        <v>45057530</v>
      </c>
      <c r="B257" s="503">
        <v>45057</v>
      </c>
      <c r="C257" s="503">
        <v>5</v>
      </c>
      <c r="D257" s="503">
        <v>30</v>
      </c>
      <c r="E257" s="503" t="s">
        <v>35</v>
      </c>
      <c r="F257" s="503" t="s">
        <v>41</v>
      </c>
      <c r="G257" s="503" t="s">
        <v>388</v>
      </c>
      <c r="H257" s="503">
        <v>9.9542009999999994</v>
      </c>
      <c r="I257" s="503">
        <v>32.24062</v>
      </c>
      <c r="J257" s="503">
        <v>41960.340961000002</v>
      </c>
      <c r="K257" s="503">
        <v>795.98816899999997</v>
      </c>
      <c r="L257" s="503">
        <v>55025.542914999998</v>
      </c>
      <c r="M257" s="503">
        <v>908.82095000000004</v>
      </c>
      <c r="N257" s="503">
        <v>38259.745584999997</v>
      </c>
      <c r="O257" s="503">
        <v>760.01858500000003</v>
      </c>
      <c r="P257" s="503">
        <v>30163.574807000001</v>
      </c>
      <c r="Q257" s="503">
        <v>489.40421600000002</v>
      </c>
      <c r="R257" s="503">
        <v>63200</v>
      </c>
      <c r="S257" s="503">
        <v>69291.924459999995</v>
      </c>
      <c r="T257" s="503">
        <v>4</v>
      </c>
      <c r="U257" s="503">
        <v>41448640.470408998</v>
      </c>
      <c r="V257" s="503">
        <v>860</v>
      </c>
      <c r="W257" s="503">
        <v>22884.622189000002</v>
      </c>
      <c r="X257" s="503">
        <v>1</v>
      </c>
      <c r="Y257" s="503">
        <v>953.107936</v>
      </c>
      <c r="Z257" s="503">
        <v>600</v>
      </c>
      <c r="AA257" s="503">
        <v>22884.622189000002</v>
      </c>
      <c r="AB257" s="503">
        <v>1</v>
      </c>
      <c r="AC257" s="503">
        <v>93.129681000000005</v>
      </c>
    </row>
    <row r="258" spans="1:29" x14ac:dyDescent="0.25">
      <c r="A258" s="503">
        <v>45057540</v>
      </c>
      <c r="B258" s="503">
        <v>45057</v>
      </c>
      <c r="C258" s="503">
        <v>5</v>
      </c>
      <c r="D258" s="503">
        <v>40</v>
      </c>
      <c r="E258" s="503" t="s">
        <v>35</v>
      </c>
      <c r="F258" s="503" t="s">
        <v>41</v>
      </c>
      <c r="G258" s="503" t="s">
        <v>201</v>
      </c>
      <c r="H258" s="503">
        <v>3.023755</v>
      </c>
      <c r="I258" s="503">
        <v>6.0475099999999999</v>
      </c>
      <c r="J258" s="503">
        <v>6071.1563029999998</v>
      </c>
      <c r="K258" s="503">
        <v>131.72811200000001</v>
      </c>
      <c r="L258" s="503">
        <v>8243.351901</v>
      </c>
      <c r="M258" s="503">
        <v>176.26011399999999</v>
      </c>
      <c r="N258" s="503">
        <v>7575.9208330000001</v>
      </c>
      <c r="O258" s="503">
        <v>170.85189600000001</v>
      </c>
      <c r="P258" s="503">
        <v>3326.7550809999998</v>
      </c>
      <c r="Q258" s="503">
        <v>70.157619999999994</v>
      </c>
      <c r="R258" s="503">
        <v>1100</v>
      </c>
      <c r="S258" s="503">
        <v>8661.2452880000001</v>
      </c>
      <c r="T258" s="503">
        <v>1</v>
      </c>
      <c r="U258" s="503">
        <v>57172430.307814002</v>
      </c>
      <c r="W258" s="503">
        <v>0</v>
      </c>
      <c r="X258" s="503">
        <v>0</v>
      </c>
      <c r="Y258" s="503">
        <v>0</v>
      </c>
      <c r="AA258" s="503">
        <v>0</v>
      </c>
      <c r="AB258" s="503">
        <v>0</v>
      </c>
      <c r="AC258" s="503">
        <v>0</v>
      </c>
    </row>
    <row r="259" spans="1:29" x14ac:dyDescent="0.25">
      <c r="B259" s="503">
        <v>45057</v>
      </c>
      <c r="C259" s="503">
        <v>5</v>
      </c>
      <c r="D259" s="503">
        <v>50</v>
      </c>
      <c r="E259" s="503" t="s">
        <v>35</v>
      </c>
      <c r="F259" s="503" t="s">
        <v>41</v>
      </c>
      <c r="G259" s="503" t="s">
        <v>389</v>
      </c>
    </row>
    <row r="260" spans="1:29" x14ac:dyDescent="0.25">
      <c r="A260" s="503">
        <v>45057560</v>
      </c>
      <c r="B260" s="503">
        <v>45057</v>
      </c>
      <c r="C260" s="503">
        <v>5</v>
      </c>
      <c r="D260" s="503">
        <v>60</v>
      </c>
      <c r="E260" s="503" t="s">
        <v>35</v>
      </c>
      <c r="F260" s="503" t="s">
        <v>41</v>
      </c>
      <c r="G260" s="503" t="s">
        <v>507</v>
      </c>
      <c r="H260" s="503">
        <v>7.4129569999999996</v>
      </c>
      <c r="I260" s="503">
        <v>14.825913</v>
      </c>
      <c r="J260" s="503">
        <v>1294.823997</v>
      </c>
      <c r="K260" s="503">
        <v>51.542951000000002</v>
      </c>
      <c r="L260" s="503">
        <v>2256.4909349999998</v>
      </c>
      <c r="M260" s="503">
        <v>88.902625999999998</v>
      </c>
      <c r="N260" s="503">
        <v>1351.9992219999999</v>
      </c>
      <c r="O260" s="503">
        <v>53.504876000000003</v>
      </c>
      <c r="P260" s="503">
        <v>1333.149396</v>
      </c>
      <c r="Q260" s="503">
        <v>52.429814999999998</v>
      </c>
      <c r="S260" s="503">
        <v>0</v>
      </c>
      <c r="T260" s="503">
        <v>0</v>
      </c>
      <c r="U260" s="503">
        <v>0</v>
      </c>
      <c r="W260" s="503">
        <v>0</v>
      </c>
      <c r="X260" s="503">
        <v>0</v>
      </c>
      <c r="Y260" s="503">
        <v>0</v>
      </c>
      <c r="AA260" s="503">
        <v>0</v>
      </c>
      <c r="AB260" s="503">
        <v>0</v>
      </c>
      <c r="AC260" s="503">
        <v>0</v>
      </c>
    </row>
    <row r="261" spans="1:29" x14ac:dyDescent="0.25">
      <c r="A261" s="503">
        <v>45091210</v>
      </c>
      <c r="B261" s="503">
        <v>45091</v>
      </c>
      <c r="C261" s="503">
        <v>2</v>
      </c>
      <c r="D261" s="503">
        <v>10</v>
      </c>
      <c r="E261" s="503" t="s">
        <v>36</v>
      </c>
      <c r="F261" s="503" t="s">
        <v>509</v>
      </c>
      <c r="G261" s="503" t="s">
        <v>115</v>
      </c>
      <c r="H261" s="503">
        <v>20.084734000000001</v>
      </c>
      <c r="I261" s="503">
        <v>77.749126000000004</v>
      </c>
      <c r="J261" s="503">
        <v>279597.12937500002</v>
      </c>
      <c r="K261" s="503">
        <v>4864.0209359999999</v>
      </c>
      <c r="L261" s="503">
        <v>327098.98437800002</v>
      </c>
      <c r="M261" s="503">
        <v>5362.7804900000001</v>
      </c>
      <c r="N261" s="503">
        <v>281817.48894700001</v>
      </c>
      <c r="O261" s="503">
        <v>4950.5528089999998</v>
      </c>
      <c r="P261" s="503">
        <v>196699.74066099999</v>
      </c>
      <c r="Q261" s="503">
        <v>3219.790074</v>
      </c>
      <c r="R261" s="503">
        <v>86900</v>
      </c>
      <c r="S261" s="503">
        <v>82087.672886999993</v>
      </c>
      <c r="T261" s="503">
        <v>1</v>
      </c>
      <c r="U261" s="503">
        <v>23158492.246022999</v>
      </c>
      <c r="W261" s="503">
        <v>0</v>
      </c>
      <c r="X261" s="503">
        <v>0</v>
      </c>
      <c r="Y261" s="503">
        <v>0</v>
      </c>
      <c r="AA261" s="503">
        <v>0</v>
      </c>
      <c r="AB261" s="503">
        <v>0</v>
      </c>
      <c r="AC261" s="503">
        <v>0</v>
      </c>
    </row>
    <row r="262" spans="1:29" x14ac:dyDescent="0.25">
      <c r="A262" s="503">
        <v>45091220</v>
      </c>
      <c r="B262" s="503">
        <v>45091</v>
      </c>
      <c r="C262" s="503">
        <v>2</v>
      </c>
      <c r="D262" s="503">
        <v>20</v>
      </c>
      <c r="E262" s="503" t="s">
        <v>36</v>
      </c>
      <c r="F262" s="503" t="s">
        <v>509</v>
      </c>
      <c r="G262" s="503" t="s">
        <v>387</v>
      </c>
      <c r="H262" s="503">
        <v>0.30804799999999999</v>
      </c>
      <c r="I262" s="503">
        <v>1.232192</v>
      </c>
      <c r="J262" s="503">
        <v>2038.776836</v>
      </c>
      <c r="K262" s="503">
        <v>47.898308999999998</v>
      </c>
      <c r="L262" s="503">
        <v>3260.5386429999999</v>
      </c>
      <c r="M262" s="503">
        <v>76.333091999999994</v>
      </c>
      <c r="N262" s="503">
        <v>2163.283833</v>
      </c>
      <c r="O262" s="503">
        <v>51.130555000000001</v>
      </c>
      <c r="P262" s="503">
        <v>1434.0442270000001</v>
      </c>
      <c r="Q262" s="503">
        <v>33.352986000000001</v>
      </c>
      <c r="S262" s="503">
        <v>0</v>
      </c>
      <c r="T262" s="503">
        <v>0</v>
      </c>
      <c r="U262" s="503">
        <v>0</v>
      </c>
      <c r="W262" s="503">
        <v>0</v>
      </c>
      <c r="X262" s="503">
        <v>0</v>
      </c>
      <c r="Y262" s="503">
        <v>0</v>
      </c>
      <c r="AA262" s="503">
        <v>0</v>
      </c>
      <c r="AB262" s="503">
        <v>0</v>
      </c>
      <c r="AC262" s="503">
        <v>0</v>
      </c>
    </row>
    <row r="263" spans="1:29" x14ac:dyDescent="0.25">
      <c r="A263" s="503">
        <v>45091230</v>
      </c>
      <c r="B263" s="503">
        <v>45091</v>
      </c>
      <c r="C263" s="503">
        <v>2</v>
      </c>
      <c r="D263" s="503">
        <v>30</v>
      </c>
      <c r="E263" s="503" t="s">
        <v>36</v>
      </c>
      <c r="F263" s="503" t="s">
        <v>509</v>
      </c>
      <c r="G263" s="503" t="s">
        <v>388</v>
      </c>
      <c r="H263" s="503">
        <v>133.86961400000001</v>
      </c>
      <c r="I263" s="503">
        <v>365.770104</v>
      </c>
      <c r="J263" s="503">
        <v>393117.08049199998</v>
      </c>
      <c r="K263" s="503">
        <v>12985.259692</v>
      </c>
      <c r="L263" s="503">
        <v>580571.22412699996</v>
      </c>
      <c r="M263" s="503">
        <v>18074.999989</v>
      </c>
      <c r="N263" s="503">
        <v>423516.72456100001</v>
      </c>
      <c r="O263" s="503">
        <v>15392.966474999999</v>
      </c>
      <c r="P263" s="503">
        <v>340184.25707499997</v>
      </c>
      <c r="Q263" s="503">
        <v>8253.3106819999994</v>
      </c>
      <c r="R263" s="503">
        <v>945700</v>
      </c>
      <c r="S263" s="503">
        <v>898139.88576900004</v>
      </c>
      <c r="T263" s="503">
        <v>75</v>
      </c>
      <c r="U263" s="503">
        <v>1856728554.6851399</v>
      </c>
      <c r="V263" s="503">
        <v>1350</v>
      </c>
      <c r="W263" s="503">
        <v>42591.368251</v>
      </c>
      <c r="X263" s="503">
        <v>3</v>
      </c>
      <c r="Y263" s="503">
        <v>538551.63501299999</v>
      </c>
      <c r="Z263" s="503">
        <v>740</v>
      </c>
      <c r="AA263" s="503">
        <v>42591.368251</v>
      </c>
      <c r="AB263" s="503">
        <v>3</v>
      </c>
      <c r="AC263" s="503">
        <v>290150.99321099999</v>
      </c>
    </row>
    <row r="264" spans="1:29" x14ac:dyDescent="0.25">
      <c r="A264" s="503">
        <v>45091240</v>
      </c>
      <c r="B264" s="503">
        <v>45091</v>
      </c>
      <c r="C264" s="503">
        <v>2</v>
      </c>
      <c r="D264" s="503">
        <v>40</v>
      </c>
      <c r="E264" s="503" t="s">
        <v>36</v>
      </c>
      <c r="F264" s="503" t="s">
        <v>509</v>
      </c>
      <c r="G264" s="503" t="s">
        <v>201</v>
      </c>
      <c r="H264" s="503">
        <v>89.215018999999998</v>
      </c>
      <c r="I264" s="503">
        <v>173.061452</v>
      </c>
      <c r="J264" s="503">
        <v>85085.188781999997</v>
      </c>
      <c r="K264" s="503">
        <v>3616.1298390000002</v>
      </c>
      <c r="L264" s="503">
        <v>134031.83427299999</v>
      </c>
      <c r="M264" s="503">
        <v>5272.2640469999997</v>
      </c>
      <c r="N264" s="503">
        <v>95479.097817999995</v>
      </c>
      <c r="O264" s="503">
        <v>4518.197854</v>
      </c>
      <c r="P264" s="503">
        <v>63331.438761999998</v>
      </c>
      <c r="Q264" s="503">
        <v>1767.612983</v>
      </c>
      <c r="R264" s="503">
        <v>152900</v>
      </c>
      <c r="S264" s="503">
        <v>149746.919811</v>
      </c>
      <c r="T264" s="503">
        <v>35</v>
      </c>
      <c r="U264" s="503">
        <v>288936746.10283703</v>
      </c>
      <c r="W264" s="503">
        <v>0</v>
      </c>
      <c r="X264" s="503">
        <v>0</v>
      </c>
      <c r="Y264" s="503">
        <v>0</v>
      </c>
      <c r="AA264" s="503">
        <v>0</v>
      </c>
      <c r="AB264" s="503">
        <v>0</v>
      </c>
      <c r="AC264" s="503">
        <v>0</v>
      </c>
    </row>
    <row r="265" spans="1:29" x14ac:dyDescent="0.25">
      <c r="B265" s="503">
        <v>45091</v>
      </c>
      <c r="C265" s="503">
        <v>2</v>
      </c>
      <c r="D265" s="503">
        <v>50</v>
      </c>
      <c r="E265" s="503" t="s">
        <v>36</v>
      </c>
      <c r="F265" s="503" t="s">
        <v>509</v>
      </c>
      <c r="G265" s="503" t="s">
        <v>389</v>
      </c>
    </row>
    <row r="266" spans="1:29" x14ac:dyDescent="0.25">
      <c r="A266" s="503">
        <v>45091260</v>
      </c>
      <c r="B266" s="503">
        <v>45091</v>
      </c>
      <c r="C266" s="503">
        <v>2</v>
      </c>
      <c r="D266" s="503">
        <v>60</v>
      </c>
      <c r="E266" s="503" t="s">
        <v>36</v>
      </c>
      <c r="F266" s="503" t="s">
        <v>509</v>
      </c>
      <c r="G266" s="503" t="s">
        <v>507</v>
      </c>
      <c r="H266" s="503">
        <v>111.925888</v>
      </c>
      <c r="I266" s="503">
        <v>223.85177300000001</v>
      </c>
      <c r="J266" s="503">
        <v>152516.69334699999</v>
      </c>
      <c r="K266" s="503">
        <v>6261.4614439999996</v>
      </c>
      <c r="L266" s="503">
        <v>291880.99884999997</v>
      </c>
      <c r="M266" s="503">
        <v>12071.021949</v>
      </c>
      <c r="N266" s="503">
        <v>172891.071455</v>
      </c>
      <c r="O266" s="503">
        <v>7150.6422320000001</v>
      </c>
      <c r="P266" s="503">
        <v>143959.251055</v>
      </c>
      <c r="Q266" s="503">
        <v>5822.6676980000002</v>
      </c>
      <c r="S266" s="503">
        <v>0</v>
      </c>
      <c r="T266" s="503">
        <v>0</v>
      </c>
      <c r="U266" s="503">
        <v>0</v>
      </c>
      <c r="W266" s="503">
        <v>0</v>
      </c>
      <c r="X266" s="503">
        <v>0</v>
      </c>
      <c r="Y266" s="503">
        <v>0</v>
      </c>
      <c r="AA266" s="503">
        <v>0</v>
      </c>
      <c r="AB266" s="503">
        <v>0</v>
      </c>
      <c r="AC266" s="503">
        <v>0</v>
      </c>
    </row>
    <row r="267" spans="1:29" x14ac:dyDescent="0.25">
      <c r="A267" s="503">
        <v>45091310</v>
      </c>
      <c r="B267" s="503">
        <v>45091</v>
      </c>
      <c r="C267" s="503">
        <v>3</v>
      </c>
      <c r="D267" s="503">
        <v>10</v>
      </c>
      <c r="E267" s="503" t="s">
        <v>36</v>
      </c>
      <c r="F267" s="503" t="s">
        <v>508</v>
      </c>
      <c r="G267" s="503" t="s">
        <v>115</v>
      </c>
      <c r="H267" s="503">
        <v>9.7916509999999999</v>
      </c>
      <c r="I267" s="503">
        <v>39.166604</v>
      </c>
      <c r="J267" s="503">
        <v>151142.118628</v>
      </c>
      <c r="K267" s="503">
        <v>2692.934647</v>
      </c>
      <c r="L267" s="503">
        <v>189368.712551</v>
      </c>
      <c r="M267" s="503">
        <v>3138.112987</v>
      </c>
      <c r="N267" s="503">
        <v>159087.38497700001</v>
      </c>
      <c r="O267" s="503">
        <v>2911.8103649999998</v>
      </c>
      <c r="P267" s="503">
        <v>112837.349449</v>
      </c>
      <c r="Q267" s="503">
        <v>1862.614947</v>
      </c>
      <c r="R267" s="503">
        <v>86900</v>
      </c>
      <c r="S267" s="503">
        <v>78690.996989000007</v>
      </c>
      <c r="T267" s="503">
        <v>1</v>
      </c>
      <c r="U267" s="503">
        <v>67387730.428386003</v>
      </c>
      <c r="W267" s="503">
        <v>0</v>
      </c>
      <c r="X267" s="503">
        <v>0</v>
      </c>
      <c r="Y267" s="503">
        <v>0</v>
      </c>
      <c r="AA267" s="503">
        <v>0</v>
      </c>
      <c r="AB267" s="503">
        <v>0</v>
      </c>
      <c r="AC267" s="503">
        <v>0</v>
      </c>
    </row>
    <row r="268" spans="1:29" x14ac:dyDescent="0.25">
      <c r="A268" s="503">
        <v>45091320</v>
      </c>
      <c r="B268" s="503">
        <v>45091</v>
      </c>
      <c r="C268" s="503">
        <v>3</v>
      </c>
      <c r="D268" s="503">
        <v>20</v>
      </c>
      <c r="E268" s="503" t="s">
        <v>36</v>
      </c>
      <c r="F268" s="503" t="s">
        <v>508</v>
      </c>
      <c r="G268" s="503" t="s">
        <v>387</v>
      </c>
      <c r="H268" s="503">
        <v>2.787344</v>
      </c>
      <c r="I268" s="503">
        <v>11.149378</v>
      </c>
      <c r="J268" s="503">
        <v>17089.953729000001</v>
      </c>
      <c r="K268" s="503">
        <v>369.80105400000002</v>
      </c>
      <c r="L268" s="503">
        <v>26497.621790000001</v>
      </c>
      <c r="M268" s="503">
        <v>569.92255799999998</v>
      </c>
      <c r="N268" s="503">
        <v>19198.063533</v>
      </c>
      <c r="O268" s="503">
        <v>419.24163600000003</v>
      </c>
      <c r="P268" s="503">
        <v>11979.386428</v>
      </c>
      <c r="Q268" s="503">
        <v>260.44611500000002</v>
      </c>
      <c r="R268" s="503">
        <v>67100</v>
      </c>
      <c r="S268" s="503">
        <v>85567.164682999995</v>
      </c>
      <c r="T268" s="503">
        <v>3</v>
      </c>
      <c r="U268" s="503">
        <v>142417430.74202701</v>
      </c>
      <c r="W268" s="503">
        <v>0</v>
      </c>
      <c r="X268" s="503">
        <v>0</v>
      </c>
      <c r="Y268" s="503">
        <v>0</v>
      </c>
      <c r="AA268" s="503">
        <v>0</v>
      </c>
      <c r="AB268" s="503">
        <v>0</v>
      </c>
      <c r="AC268" s="503">
        <v>0</v>
      </c>
    </row>
    <row r="269" spans="1:29" x14ac:dyDescent="0.25">
      <c r="A269" s="503">
        <v>45091330</v>
      </c>
      <c r="B269" s="503">
        <v>45091</v>
      </c>
      <c r="C269" s="503">
        <v>3</v>
      </c>
      <c r="D269" s="503">
        <v>30</v>
      </c>
      <c r="E269" s="503" t="s">
        <v>36</v>
      </c>
      <c r="F269" s="503" t="s">
        <v>508</v>
      </c>
      <c r="G269" s="503" t="s">
        <v>388</v>
      </c>
      <c r="H269" s="503">
        <v>50.622551000000001</v>
      </c>
      <c r="I269" s="503">
        <v>175.089743</v>
      </c>
      <c r="J269" s="503">
        <v>167030.32790599999</v>
      </c>
      <c r="K269" s="503">
        <v>6692.9550099999997</v>
      </c>
      <c r="L269" s="503">
        <v>268843.99942599999</v>
      </c>
      <c r="M269" s="503">
        <v>10062.936829</v>
      </c>
      <c r="N269" s="503">
        <v>183220.53018900001</v>
      </c>
      <c r="O269" s="503">
        <v>7998.5164960000002</v>
      </c>
      <c r="P269" s="503">
        <v>151446.85829900001</v>
      </c>
      <c r="Q269" s="503">
        <v>4486.842294</v>
      </c>
      <c r="R269" s="503">
        <v>966500</v>
      </c>
      <c r="S269" s="503">
        <v>842115.03662799997</v>
      </c>
      <c r="T269" s="503">
        <v>61</v>
      </c>
      <c r="U269" s="503">
        <v>1863696997.7523601</v>
      </c>
      <c r="V269" s="503">
        <v>870</v>
      </c>
      <c r="W269" s="503">
        <v>33790.338196999997</v>
      </c>
      <c r="X269" s="503">
        <v>1</v>
      </c>
      <c r="Y269" s="503">
        <v>2021469.039751</v>
      </c>
      <c r="Z269" s="503">
        <v>500</v>
      </c>
      <c r="AA269" s="503">
        <v>33790.338196999997</v>
      </c>
      <c r="AB269" s="503">
        <v>1</v>
      </c>
      <c r="AC269" s="503">
        <v>234820.019069</v>
      </c>
    </row>
    <row r="270" spans="1:29" x14ac:dyDescent="0.25">
      <c r="A270" s="503">
        <v>45091340</v>
      </c>
      <c r="B270" s="503">
        <v>45091</v>
      </c>
      <c r="C270" s="503">
        <v>3</v>
      </c>
      <c r="D270" s="503">
        <v>40</v>
      </c>
      <c r="E270" s="503" t="s">
        <v>36</v>
      </c>
      <c r="F270" s="503" t="s">
        <v>508</v>
      </c>
      <c r="G270" s="503" t="s">
        <v>201</v>
      </c>
      <c r="H270" s="503">
        <v>45.561656999999997</v>
      </c>
      <c r="I270" s="503">
        <v>93.056365</v>
      </c>
      <c r="J270" s="503">
        <v>50441.339389000001</v>
      </c>
      <c r="K270" s="503">
        <v>2488.841312</v>
      </c>
      <c r="L270" s="503">
        <v>82182.205230000007</v>
      </c>
      <c r="M270" s="503">
        <v>3557.1714259999999</v>
      </c>
      <c r="N270" s="503">
        <v>56687.162241999999</v>
      </c>
      <c r="O270" s="503">
        <v>2957.6700449999998</v>
      </c>
      <c r="P270" s="503">
        <v>40948.604733</v>
      </c>
      <c r="Q270" s="503">
        <v>1321.2732229999999</v>
      </c>
      <c r="R270" s="503">
        <v>161900</v>
      </c>
      <c r="S270" s="503">
        <v>143892.340001</v>
      </c>
      <c r="T270" s="503">
        <v>38</v>
      </c>
      <c r="U270" s="503">
        <v>214168152.74348101</v>
      </c>
      <c r="V270" s="503">
        <v>580</v>
      </c>
      <c r="W270" s="503">
        <v>14267.420212000001</v>
      </c>
      <c r="X270" s="503">
        <v>1</v>
      </c>
      <c r="Y270" s="503">
        <v>402.97951799999998</v>
      </c>
      <c r="Z270" s="503">
        <v>70</v>
      </c>
      <c r="AA270" s="503">
        <v>14267.420212000001</v>
      </c>
      <c r="AB270" s="503">
        <v>1</v>
      </c>
      <c r="AC270" s="503">
        <v>19763.797223000001</v>
      </c>
    </row>
    <row r="271" spans="1:29" x14ac:dyDescent="0.25">
      <c r="B271" s="503">
        <v>45091</v>
      </c>
      <c r="C271" s="503">
        <v>3</v>
      </c>
      <c r="D271" s="503">
        <v>50</v>
      </c>
      <c r="E271" s="503" t="s">
        <v>36</v>
      </c>
      <c r="F271" s="503" t="s">
        <v>508</v>
      </c>
      <c r="G271" s="503" t="s">
        <v>389</v>
      </c>
    </row>
    <row r="272" spans="1:29" x14ac:dyDescent="0.25">
      <c r="A272" s="503">
        <v>45091360</v>
      </c>
      <c r="B272" s="503">
        <v>45091</v>
      </c>
      <c r="C272" s="503">
        <v>3</v>
      </c>
      <c r="D272" s="503">
        <v>60</v>
      </c>
      <c r="E272" s="503" t="s">
        <v>36</v>
      </c>
      <c r="F272" s="503" t="s">
        <v>508</v>
      </c>
      <c r="G272" s="503" t="s">
        <v>507</v>
      </c>
      <c r="H272" s="503">
        <v>52.509987000000002</v>
      </c>
      <c r="I272" s="503">
        <v>105.019972</v>
      </c>
      <c r="J272" s="503">
        <v>63014.823060000002</v>
      </c>
      <c r="K272" s="503">
        <v>2704.1204200000002</v>
      </c>
      <c r="L272" s="503">
        <v>122032.111401</v>
      </c>
      <c r="M272" s="503">
        <v>5268.8802599999999</v>
      </c>
      <c r="N272" s="503">
        <v>71997.126371999999</v>
      </c>
      <c r="O272" s="503">
        <v>3120.0841799999998</v>
      </c>
      <c r="P272" s="503">
        <v>59458.340704000002</v>
      </c>
      <c r="Q272" s="503">
        <v>2522.7790879999998</v>
      </c>
      <c r="S272" s="503">
        <v>0</v>
      </c>
      <c r="T272" s="503">
        <v>0</v>
      </c>
      <c r="U272" s="503">
        <v>0</v>
      </c>
      <c r="W272" s="503">
        <v>0</v>
      </c>
      <c r="X272" s="503">
        <v>0</v>
      </c>
      <c r="Y272" s="503">
        <v>0</v>
      </c>
      <c r="AA272" s="503">
        <v>0</v>
      </c>
      <c r="AB272" s="503">
        <v>0</v>
      </c>
      <c r="AC272" s="503">
        <v>0</v>
      </c>
    </row>
    <row r="273" spans="1:29" x14ac:dyDescent="0.25">
      <c r="A273" s="503">
        <v>45091510</v>
      </c>
      <c r="B273" s="503">
        <v>45091</v>
      </c>
      <c r="C273" s="503">
        <v>5</v>
      </c>
      <c r="D273" s="503">
        <v>10</v>
      </c>
      <c r="E273" s="503" t="s">
        <v>36</v>
      </c>
      <c r="F273" s="503" t="s">
        <v>41</v>
      </c>
      <c r="G273" s="503" t="s">
        <v>115</v>
      </c>
      <c r="H273" s="503">
        <v>13.501087999999999</v>
      </c>
      <c r="I273" s="503">
        <v>27.002177</v>
      </c>
      <c r="J273" s="503">
        <v>97732.956210000004</v>
      </c>
      <c r="K273" s="503">
        <v>1463.6275559999999</v>
      </c>
      <c r="L273" s="503">
        <v>119369.68464399999</v>
      </c>
      <c r="M273" s="503">
        <v>1723.0524869999999</v>
      </c>
      <c r="N273" s="503">
        <v>85983.921497999996</v>
      </c>
      <c r="O273" s="503">
        <v>1256.9190289999999</v>
      </c>
      <c r="P273" s="503">
        <v>67510.542440999998</v>
      </c>
      <c r="Q273" s="503">
        <v>973.33943499999998</v>
      </c>
      <c r="R273" s="503">
        <v>57400</v>
      </c>
      <c r="S273" s="503">
        <v>58370.743719999999</v>
      </c>
      <c r="T273" s="503">
        <v>2</v>
      </c>
      <c r="U273" s="503">
        <v>633802.09827199997</v>
      </c>
      <c r="V273" s="503">
        <v>2700</v>
      </c>
      <c r="W273" s="503">
        <v>58370.743719999999</v>
      </c>
      <c r="X273" s="503">
        <v>2</v>
      </c>
      <c r="Y273" s="503">
        <v>43159.250473</v>
      </c>
      <c r="Z273" s="503">
        <v>11780</v>
      </c>
      <c r="AA273" s="503">
        <v>58370.743719999999</v>
      </c>
      <c r="AB273" s="503">
        <v>2</v>
      </c>
      <c r="AC273" s="503">
        <v>1690.231444</v>
      </c>
    </row>
    <row r="274" spans="1:29" x14ac:dyDescent="0.25">
      <c r="B274" s="503">
        <v>45091</v>
      </c>
      <c r="C274" s="503">
        <v>5</v>
      </c>
      <c r="D274" s="503">
        <v>20</v>
      </c>
      <c r="E274" s="503" t="s">
        <v>36</v>
      </c>
      <c r="F274" s="503" t="s">
        <v>41</v>
      </c>
      <c r="G274" s="503" t="s">
        <v>387</v>
      </c>
    </row>
    <row r="275" spans="1:29" x14ac:dyDescent="0.25">
      <c r="A275" s="503">
        <v>45091530</v>
      </c>
      <c r="B275" s="503">
        <v>45091</v>
      </c>
      <c r="C275" s="503">
        <v>5</v>
      </c>
      <c r="D275" s="503">
        <v>30</v>
      </c>
      <c r="E275" s="503" t="s">
        <v>36</v>
      </c>
      <c r="F275" s="503" t="s">
        <v>41</v>
      </c>
      <c r="G275" s="503" t="s">
        <v>388</v>
      </c>
      <c r="H275" s="503">
        <v>169.16435200000001</v>
      </c>
      <c r="I275" s="503">
        <v>392.58205700000002</v>
      </c>
      <c r="J275" s="503">
        <v>259213.300624</v>
      </c>
      <c r="K275" s="503">
        <v>5453.7784240000001</v>
      </c>
      <c r="L275" s="503">
        <v>336700.40417499997</v>
      </c>
      <c r="M275" s="503">
        <v>6161.9346240000004</v>
      </c>
      <c r="N275" s="503">
        <v>266402.75192399998</v>
      </c>
      <c r="O275" s="503">
        <v>5803.5757649999996</v>
      </c>
      <c r="P275" s="503">
        <v>201113.89119299999</v>
      </c>
      <c r="Q275" s="503">
        <v>3491.2919940000002</v>
      </c>
      <c r="R275" s="503">
        <v>269500</v>
      </c>
      <c r="S275" s="503">
        <v>326418.55230799998</v>
      </c>
      <c r="T275" s="503">
        <v>47</v>
      </c>
      <c r="U275" s="503">
        <v>510599371.85390502</v>
      </c>
      <c r="V275" s="503">
        <v>4648</v>
      </c>
      <c r="W275" s="503">
        <v>106289.416616</v>
      </c>
      <c r="X275" s="503">
        <v>15</v>
      </c>
      <c r="Y275" s="503">
        <v>229946.11998600001</v>
      </c>
      <c r="Z275" s="503">
        <v>3677</v>
      </c>
      <c r="AA275" s="503">
        <v>106289.416616</v>
      </c>
      <c r="AB275" s="503">
        <v>15</v>
      </c>
      <c r="AC275" s="503">
        <v>1184860.3075910001</v>
      </c>
    </row>
    <row r="276" spans="1:29" x14ac:dyDescent="0.25">
      <c r="A276" s="503">
        <v>45091540</v>
      </c>
      <c r="B276" s="503">
        <v>45091</v>
      </c>
      <c r="C276" s="503">
        <v>5</v>
      </c>
      <c r="D276" s="503">
        <v>40</v>
      </c>
      <c r="E276" s="503" t="s">
        <v>36</v>
      </c>
      <c r="F276" s="503" t="s">
        <v>41</v>
      </c>
      <c r="G276" s="503" t="s">
        <v>201</v>
      </c>
      <c r="H276" s="503">
        <v>156.03009</v>
      </c>
      <c r="I276" s="503">
        <v>309.02479099999999</v>
      </c>
      <c r="J276" s="503">
        <v>97920.719811000003</v>
      </c>
      <c r="K276" s="503">
        <v>2285.5904390000001</v>
      </c>
      <c r="L276" s="503">
        <v>118365.237246</v>
      </c>
      <c r="M276" s="503">
        <v>2629.7195200000001</v>
      </c>
      <c r="N276" s="503">
        <v>106552.226291</v>
      </c>
      <c r="O276" s="503">
        <v>2577.305574</v>
      </c>
      <c r="P276" s="503">
        <v>61379.485550999998</v>
      </c>
      <c r="Q276" s="503">
        <v>1300.7484999999999</v>
      </c>
      <c r="R276" s="503">
        <v>65500</v>
      </c>
      <c r="S276" s="503">
        <v>87698.600271999996</v>
      </c>
      <c r="T276" s="503">
        <v>32</v>
      </c>
      <c r="U276" s="503">
        <v>109103217.27563</v>
      </c>
      <c r="V276" s="503">
        <v>290</v>
      </c>
      <c r="W276" s="503">
        <v>4592.3440039999996</v>
      </c>
      <c r="X276" s="503">
        <v>3</v>
      </c>
      <c r="Y276" s="503">
        <v>9038.8448179999996</v>
      </c>
      <c r="Z276" s="503">
        <v>60</v>
      </c>
      <c r="AA276" s="503">
        <v>4592.3440039999996</v>
      </c>
      <c r="AB276" s="503">
        <v>3</v>
      </c>
      <c r="AC276" s="503">
        <v>846.904404</v>
      </c>
    </row>
    <row r="277" spans="1:29" x14ac:dyDescent="0.25">
      <c r="B277" s="503">
        <v>45091</v>
      </c>
      <c r="C277" s="503">
        <v>5</v>
      </c>
      <c r="D277" s="503">
        <v>50</v>
      </c>
      <c r="E277" s="503" t="s">
        <v>36</v>
      </c>
      <c r="F277" s="503" t="s">
        <v>41</v>
      </c>
      <c r="G277" s="503" t="s">
        <v>389</v>
      </c>
    </row>
    <row r="278" spans="1:29" x14ac:dyDescent="0.25">
      <c r="A278" s="503">
        <v>45091560</v>
      </c>
      <c r="B278" s="503">
        <v>45091</v>
      </c>
      <c r="C278" s="503">
        <v>5</v>
      </c>
      <c r="D278" s="503">
        <v>60</v>
      </c>
      <c r="E278" s="503" t="s">
        <v>36</v>
      </c>
      <c r="F278" s="503" t="s">
        <v>41</v>
      </c>
      <c r="G278" s="503" t="s">
        <v>507</v>
      </c>
      <c r="H278" s="503">
        <v>166.053574</v>
      </c>
      <c r="I278" s="503">
        <v>332.10713800000002</v>
      </c>
      <c r="J278" s="503">
        <v>96659.877003999994</v>
      </c>
      <c r="K278" s="503">
        <v>3798.9941800000001</v>
      </c>
      <c r="L278" s="503">
        <v>167306.74523100001</v>
      </c>
      <c r="M278" s="503">
        <v>6560.7565430000004</v>
      </c>
      <c r="N278" s="503">
        <v>106621.92829700001</v>
      </c>
      <c r="O278" s="503">
        <v>4186.0078190000004</v>
      </c>
      <c r="P278" s="503">
        <v>91532.630974</v>
      </c>
      <c r="Q278" s="503">
        <v>3587.2742410000001</v>
      </c>
      <c r="S278" s="503">
        <v>0</v>
      </c>
      <c r="T278" s="503">
        <v>0</v>
      </c>
      <c r="U278" s="503">
        <v>0</v>
      </c>
      <c r="W278" s="503">
        <v>0</v>
      </c>
      <c r="X278" s="503">
        <v>0</v>
      </c>
      <c r="Y278" s="503">
        <v>0</v>
      </c>
      <c r="AA278" s="503">
        <v>0</v>
      </c>
      <c r="AB278" s="503">
        <v>0</v>
      </c>
      <c r="AC278" s="50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9B0E-347B-4B78-8AF6-0D248A3A66A4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505</v>
      </c>
      <c r="B1" s="503" t="s">
        <v>684</v>
      </c>
      <c r="C1" s="503" t="s">
        <v>683</v>
      </c>
      <c r="D1" s="503" t="s">
        <v>682</v>
      </c>
      <c r="E1" s="503" t="s">
        <v>681</v>
      </c>
      <c r="F1" s="503" t="s">
        <v>503</v>
      </c>
      <c r="G1" s="503" t="s">
        <v>502</v>
      </c>
      <c r="H1" s="503" t="s">
        <v>680</v>
      </c>
      <c r="I1" s="503" t="s">
        <v>679</v>
      </c>
      <c r="J1" s="503" t="s">
        <v>678</v>
      </c>
      <c r="K1" s="503" t="s">
        <v>677</v>
      </c>
      <c r="L1" s="503" t="s">
        <v>676</v>
      </c>
      <c r="M1" s="503" t="s">
        <v>675</v>
      </c>
      <c r="N1" s="503" t="s">
        <v>674</v>
      </c>
      <c r="O1" s="503" t="s">
        <v>673</v>
      </c>
      <c r="P1" s="503" t="s">
        <v>672</v>
      </c>
      <c r="Q1" s="503" t="s">
        <v>671</v>
      </c>
    </row>
    <row r="2" spans="1:17" x14ac:dyDescent="0.25">
      <c r="A2" s="503">
        <v>1</v>
      </c>
      <c r="B2" s="503" t="s">
        <v>670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429980.89972799999</v>
      </c>
      <c r="I2" s="503">
        <v>6909.9221189999998</v>
      </c>
      <c r="J2" s="503">
        <v>448810.13098999998</v>
      </c>
      <c r="K2" s="503">
        <v>7588.707934</v>
      </c>
      <c r="L2" s="503">
        <v>427467.231699</v>
      </c>
      <c r="M2" s="503">
        <v>6432.6595260000004</v>
      </c>
      <c r="N2" s="503">
        <v>284074.952949</v>
      </c>
      <c r="O2" s="503">
        <v>4272.0102960000004</v>
      </c>
      <c r="P2" s="503">
        <v>1590333.2153650001</v>
      </c>
      <c r="Q2" s="503">
        <v>25203.299875000001</v>
      </c>
    </row>
    <row r="3" spans="1:17" x14ac:dyDescent="0.25">
      <c r="A3" s="503">
        <v>2</v>
      </c>
      <c r="B3" s="503" t="s">
        <v>669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668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177542.783356</v>
      </c>
      <c r="I4" s="503">
        <v>5043.8093870000002</v>
      </c>
      <c r="J4" s="503">
        <v>192407.32779000001</v>
      </c>
      <c r="K4" s="503">
        <v>5993.2081500000004</v>
      </c>
      <c r="L4" s="503">
        <v>262332.92537200003</v>
      </c>
      <c r="M4" s="503">
        <v>6985.0595240000002</v>
      </c>
      <c r="N4" s="503">
        <v>159328.071306</v>
      </c>
      <c r="O4" s="503">
        <v>3685.6747150000001</v>
      </c>
      <c r="P4" s="503">
        <v>791611.10782499996</v>
      </c>
      <c r="Q4" s="503">
        <v>21707.751776000001</v>
      </c>
    </row>
    <row r="5" spans="1:17" x14ac:dyDescent="0.25">
      <c r="A5" s="503">
        <v>4</v>
      </c>
      <c r="B5" s="503" t="s">
        <v>667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183102.06714699999</v>
      </c>
      <c r="I5" s="503">
        <v>5301.3073210000002</v>
      </c>
      <c r="J5" s="503">
        <v>208349.36615799999</v>
      </c>
      <c r="K5" s="503">
        <v>6578.9426009999997</v>
      </c>
      <c r="L5" s="503">
        <v>279167.28839399997</v>
      </c>
      <c r="M5" s="503">
        <v>7809.3903090000003</v>
      </c>
      <c r="N5" s="503">
        <v>153134.055245</v>
      </c>
      <c r="O5" s="503">
        <v>3758.1327500000002</v>
      </c>
      <c r="P5" s="503">
        <v>823752.77694300003</v>
      </c>
      <c r="Q5" s="503">
        <v>23447.772980999998</v>
      </c>
    </row>
    <row r="6" spans="1:17" x14ac:dyDescent="0.25">
      <c r="A6" s="503">
        <v>5</v>
      </c>
      <c r="B6" s="503" t="s">
        <v>666</v>
      </c>
      <c r="C6" s="503" t="s">
        <v>15</v>
      </c>
      <c r="D6" s="503">
        <v>328</v>
      </c>
      <c r="E6" s="503">
        <v>101.048027</v>
      </c>
      <c r="F6" s="503">
        <v>79</v>
      </c>
      <c r="G6" s="503">
        <v>530900</v>
      </c>
      <c r="H6" s="503">
        <v>143302.255164</v>
      </c>
      <c r="I6" s="503">
        <v>4964.5365840000004</v>
      </c>
      <c r="J6" s="503">
        <v>165655.30877500001</v>
      </c>
      <c r="K6" s="503">
        <v>6282.8111079999999</v>
      </c>
      <c r="L6" s="503">
        <v>215808.361798</v>
      </c>
      <c r="M6" s="503">
        <v>6580.3918610000001</v>
      </c>
      <c r="N6" s="503">
        <v>105544.107032</v>
      </c>
      <c r="O6" s="503">
        <v>2703.6075970000002</v>
      </c>
      <c r="P6" s="503">
        <v>630310.03276800003</v>
      </c>
      <c r="Q6" s="503">
        <v>20531.347150000001</v>
      </c>
    </row>
    <row r="7" spans="1:17" x14ac:dyDescent="0.25">
      <c r="A7" s="503">
        <v>6</v>
      </c>
      <c r="B7" s="503" t="s">
        <v>665</v>
      </c>
      <c r="C7" s="503" t="s">
        <v>15</v>
      </c>
      <c r="D7" s="503">
        <v>461</v>
      </c>
      <c r="E7" s="503">
        <v>173.53346300000001</v>
      </c>
      <c r="F7" s="503">
        <v>6</v>
      </c>
      <c r="G7" s="503">
        <v>64300</v>
      </c>
      <c r="H7" s="503">
        <v>185248.98229700001</v>
      </c>
      <c r="I7" s="503">
        <v>7754.1159809999999</v>
      </c>
      <c r="J7" s="503">
        <v>217003.792254</v>
      </c>
      <c r="K7" s="503">
        <v>9502.4662019999996</v>
      </c>
      <c r="L7" s="503">
        <v>326238.90107800002</v>
      </c>
      <c r="M7" s="503">
        <v>14786.008206</v>
      </c>
      <c r="N7" s="503">
        <v>158648.47616699999</v>
      </c>
      <c r="O7" s="503">
        <v>6214.284404</v>
      </c>
      <c r="P7" s="503">
        <v>887140.15179599996</v>
      </c>
      <c r="Q7" s="503">
        <v>38256.874794000003</v>
      </c>
    </row>
    <row r="8" spans="1:17" x14ac:dyDescent="0.25">
      <c r="A8" s="503">
        <v>7</v>
      </c>
      <c r="B8" s="503" t="s">
        <v>664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663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662</v>
      </c>
      <c r="C10" s="503" t="s">
        <v>15</v>
      </c>
      <c r="D10" s="503">
        <v>15</v>
      </c>
      <c r="E10" s="503">
        <v>10.064128</v>
      </c>
      <c r="F10" s="503">
        <v>6</v>
      </c>
      <c r="G10" s="503">
        <v>83600</v>
      </c>
      <c r="H10" s="503">
        <v>31185.477770000001</v>
      </c>
      <c r="I10" s="503">
        <v>648.18902500000002</v>
      </c>
      <c r="J10" s="503">
        <v>31414.124586000002</v>
      </c>
      <c r="K10" s="503">
        <v>684.80166499999996</v>
      </c>
      <c r="L10" s="503">
        <v>38222.923452000003</v>
      </c>
      <c r="M10" s="503">
        <v>750.05046700000003</v>
      </c>
      <c r="N10" s="503">
        <v>26279.70793</v>
      </c>
      <c r="O10" s="503">
        <v>481.43434500000001</v>
      </c>
      <c r="P10" s="503">
        <v>127102.233737</v>
      </c>
      <c r="Q10" s="503">
        <v>2564.4755019999998</v>
      </c>
    </row>
    <row r="11" spans="1:17" x14ac:dyDescent="0.25">
      <c r="A11" s="503">
        <v>10</v>
      </c>
      <c r="B11" s="503" t="s">
        <v>661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62079.505116</v>
      </c>
      <c r="I11" s="503">
        <v>1107.429408</v>
      </c>
      <c r="J11" s="503">
        <v>66867.175816000003</v>
      </c>
      <c r="K11" s="503">
        <v>1215.521845</v>
      </c>
      <c r="L11" s="503">
        <v>64347.261562</v>
      </c>
      <c r="M11" s="503">
        <v>1126.3056979999999</v>
      </c>
      <c r="N11" s="503">
        <v>43243.291975</v>
      </c>
      <c r="O11" s="503">
        <v>742.244506</v>
      </c>
      <c r="P11" s="503">
        <v>236537.23446800001</v>
      </c>
      <c r="Q11" s="503">
        <v>4191.5014570000003</v>
      </c>
    </row>
    <row r="12" spans="1:17" x14ac:dyDescent="0.25">
      <c r="A12" s="503">
        <v>11</v>
      </c>
      <c r="B12" s="503" t="s">
        <v>660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97169.868122</v>
      </c>
      <c r="I12" s="503">
        <v>2479.66707</v>
      </c>
      <c r="J12" s="503">
        <v>107758.63647300001</v>
      </c>
      <c r="K12" s="503">
        <v>2932.6279199999999</v>
      </c>
      <c r="L12" s="503">
        <v>112405.47457599999</v>
      </c>
      <c r="M12" s="503">
        <v>2502.6077460000001</v>
      </c>
      <c r="N12" s="503">
        <v>64199.399574000003</v>
      </c>
      <c r="O12" s="503">
        <v>1264.1159029999999</v>
      </c>
      <c r="P12" s="503">
        <v>381533.37874499999</v>
      </c>
      <c r="Q12" s="503">
        <v>9179.0186389999999</v>
      </c>
    </row>
    <row r="13" spans="1:17" x14ac:dyDescent="0.25">
      <c r="A13" s="503">
        <v>12</v>
      </c>
      <c r="B13" s="503" t="s">
        <v>659</v>
      </c>
      <c r="C13" s="503" t="s">
        <v>15</v>
      </c>
      <c r="D13" s="503">
        <v>68</v>
      </c>
      <c r="E13" s="503">
        <v>50.284851000000003</v>
      </c>
      <c r="F13" s="503">
        <v>23</v>
      </c>
      <c r="G13" s="503">
        <v>91200</v>
      </c>
      <c r="H13" s="503">
        <v>57106.674012000003</v>
      </c>
      <c r="I13" s="503">
        <v>1402.103617</v>
      </c>
      <c r="J13" s="503">
        <v>69290.149634000001</v>
      </c>
      <c r="K13" s="503">
        <v>1778.3235460000001</v>
      </c>
      <c r="L13" s="503">
        <v>68737.779150000002</v>
      </c>
      <c r="M13" s="503">
        <v>1679.372509</v>
      </c>
      <c r="N13" s="503">
        <v>39842.034101999998</v>
      </c>
      <c r="O13" s="503">
        <v>867.08105599999999</v>
      </c>
      <c r="P13" s="503">
        <v>234976.636898</v>
      </c>
      <c r="Q13" s="503">
        <v>5726.8807280000001</v>
      </c>
    </row>
    <row r="14" spans="1:17" x14ac:dyDescent="0.25">
      <c r="A14" s="503">
        <v>13</v>
      </c>
      <c r="B14" s="503" t="s">
        <v>658</v>
      </c>
      <c r="C14" s="503" t="s">
        <v>15</v>
      </c>
      <c r="D14" s="503">
        <v>207</v>
      </c>
      <c r="E14" s="503">
        <v>208.20732100000001</v>
      </c>
      <c r="F14" s="503">
        <v>7</v>
      </c>
      <c r="G14" s="503">
        <v>23700</v>
      </c>
      <c r="H14" s="503">
        <v>95583.268125999995</v>
      </c>
      <c r="I14" s="503">
        <v>3312.5659139999998</v>
      </c>
      <c r="J14" s="503">
        <v>114004.822724</v>
      </c>
      <c r="K14" s="503">
        <v>3936.0391159999999</v>
      </c>
      <c r="L14" s="503">
        <v>149065.31835399999</v>
      </c>
      <c r="M14" s="503">
        <v>5283.7839519999998</v>
      </c>
      <c r="N14" s="503">
        <v>78013.273048000003</v>
      </c>
      <c r="O14" s="503">
        <v>2766.4703469999999</v>
      </c>
      <c r="P14" s="503">
        <v>436666.68225200003</v>
      </c>
      <c r="Q14" s="503">
        <v>15298.859329999999</v>
      </c>
    </row>
    <row r="15" spans="1:17" x14ac:dyDescent="0.25">
      <c r="A15" s="503">
        <v>14</v>
      </c>
      <c r="B15" s="503" t="s">
        <v>657</v>
      </c>
      <c r="C15" s="503" t="s">
        <v>27</v>
      </c>
      <c r="D15" s="503">
        <v>0</v>
      </c>
    </row>
    <row r="16" spans="1:17" x14ac:dyDescent="0.25">
      <c r="A16" s="503">
        <v>15</v>
      </c>
      <c r="B16" s="503" t="s">
        <v>656</v>
      </c>
      <c r="C16" s="503" t="s">
        <v>27</v>
      </c>
      <c r="D16" s="503">
        <v>0</v>
      </c>
    </row>
    <row r="17" spans="1:17" x14ac:dyDescent="0.25">
      <c r="A17" s="503">
        <v>16</v>
      </c>
      <c r="B17" s="503" t="s">
        <v>655</v>
      </c>
      <c r="C17" s="503" t="s">
        <v>27</v>
      </c>
      <c r="D17" s="503">
        <v>0</v>
      </c>
    </row>
    <row r="18" spans="1:17" x14ac:dyDescent="0.25">
      <c r="A18" s="503">
        <v>17</v>
      </c>
      <c r="B18" s="503" t="s">
        <v>654</v>
      </c>
      <c r="C18" s="503" t="s">
        <v>27</v>
      </c>
      <c r="D18" s="503">
        <v>0</v>
      </c>
    </row>
    <row r="19" spans="1:17" x14ac:dyDescent="0.25">
      <c r="A19" s="503">
        <v>18</v>
      </c>
      <c r="B19" s="503" t="s">
        <v>653</v>
      </c>
      <c r="C19" s="503" t="s">
        <v>27</v>
      </c>
      <c r="D19" s="503">
        <v>0</v>
      </c>
    </row>
    <row r="20" spans="1:17" x14ac:dyDescent="0.25">
      <c r="A20" s="503">
        <v>19</v>
      </c>
      <c r="B20" s="503" t="s">
        <v>652</v>
      </c>
      <c r="C20" s="503" t="s">
        <v>27</v>
      </c>
      <c r="D20" s="503">
        <v>1</v>
      </c>
      <c r="E20" s="503">
        <v>0.223797</v>
      </c>
      <c r="F20" s="503">
        <v>0</v>
      </c>
      <c r="H20" s="503">
        <v>25.44059</v>
      </c>
      <c r="I20" s="503">
        <v>1.134736</v>
      </c>
      <c r="J20" s="503">
        <v>28.202414999999998</v>
      </c>
      <c r="K20" s="503">
        <v>1.2535529999999999</v>
      </c>
      <c r="L20" s="503">
        <v>49.009594</v>
      </c>
      <c r="M20" s="503">
        <v>2.1612179999999999</v>
      </c>
      <c r="N20" s="503">
        <v>26.905912000000001</v>
      </c>
      <c r="O20" s="503">
        <v>1.181076</v>
      </c>
      <c r="P20" s="503">
        <v>129.55851100000001</v>
      </c>
      <c r="Q20" s="503">
        <v>5.7305830000000002</v>
      </c>
    </row>
    <row r="21" spans="1:17" x14ac:dyDescent="0.25">
      <c r="A21" s="503">
        <v>20</v>
      </c>
      <c r="B21" s="503" t="s">
        <v>651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650</v>
      </c>
      <c r="C22" s="503" t="s">
        <v>27</v>
      </c>
      <c r="D22" s="503">
        <v>0</v>
      </c>
    </row>
    <row r="23" spans="1:17" x14ac:dyDescent="0.25">
      <c r="A23" s="503">
        <v>22</v>
      </c>
      <c r="B23" s="503" t="s">
        <v>649</v>
      </c>
      <c r="C23" s="503" t="s">
        <v>27</v>
      </c>
      <c r="D23" s="503">
        <v>0</v>
      </c>
    </row>
    <row r="24" spans="1:17" x14ac:dyDescent="0.25">
      <c r="A24" s="503">
        <v>23</v>
      </c>
      <c r="B24" s="503" t="s">
        <v>648</v>
      </c>
      <c r="C24" s="503" t="s">
        <v>27</v>
      </c>
      <c r="D24" s="503">
        <v>2</v>
      </c>
      <c r="E24" s="503">
        <v>1.0270649999999999</v>
      </c>
      <c r="F24" s="503">
        <v>2</v>
      </c>
      <c r="G24" s="503">
        <v>9400</v>
      </c>
      <c r="H24" s="503">
        <v>1384.2018</v>
      </c>
      <c r="I24" s="503">
        <v>36.879371999999996</v>
      </c>
      <c r="J24" s="503">
        <v>1438.969533</v>
      </c>
      <c r="K24" s="503">
        <v>38.405416000000002</v>
      </c>
      <c r="L24" s="503">
        <v>1725.605918</v>
      </c>
      <c r="M24" s="503">
        <v>46.233280000000001</v>
      </c>
      <c r="N24" s="503">
        <v>1025.097822</v>
      </c>
      <c r="O24" s="503">
        <v>27.370536999999999</v>
      </c>
      <c r="P24" s="503">
        <v>5573.8750730000002</v>
      </c>
      <c r="Q24" s="503">
        <v>148.88860500000001</v>
      </c>
    </row>
    <row r="25" spans="1:17" x14ac:dyDescent="0.25">
      <c r="A25" s="503">
        <v>24</v>
      </c>
      <c r="B25" s="503" t="s">
        <v>647</v>
      </c>
      <c r="C25" s="503" t="s">
        <v>27</v>
      </c>
      <c r="D25" s="503">
        <v>0</v>
      </c>
    </row>
    <row r="26" spans="1:17" x14ac:dyDescent="0.25">
      <c r="A26" s="503">
        <v>25</v>
      </c>
      <c r="B26" s="503" t="s">
        <v>646</v>
      </c>
      <c r="C26" s="503" t="s">
        <v>27</v>
      </c>
      <c r="D26" s="503">
        <v>0</v>
      </c>
    </row>
    <row r="27" spans="1:17" x14ac:dyDescent="0.25">
      <c r="A27" s="503">
        <v>26</v>
      </c>
      <c r="B27" s="503" t="s">
        <v>645</v>
      </c>
      <c r="C27" s="503" t="s">
        <v>27</v>
      </c>
      <c r="D27" s="503">
        <v>0</v>
      </c>
    </row>
    <row r="28" spans="1:17" x14ac:dyDescent="0.25">
      <c r="A28" s="503">
        <v>27</v>
      </c>
      <c r="B28" s="503" t="s">
        <v>644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461248.04273699998</v>
      </c>
      <c r="I28" s="503">
        <v>9849.0863979999995</v>
      </c>
      <c r="J28" s="503">
        <v>471305.16605599999</v>
      </c>
      <c r="K28" s="503">
        <v>10612.170198</v>
      </c>
      <c r="L28" s="503">
        <v>498487.83338800003</v>
      </c>
      <c r="M28" s="503">
        <v>8199.8592229999995</v>
      </c>
      <c r="N28" s="503">
        <v>345946.75368099997</v>
      </c>
      <c r="O28" s="503">
        <v>5650.8540279999997</v>
      </c>
      <c r="P28" s="503">
        <v>1776987.795862</v>
      </c>
      <c r="Q28" s="503">
        <v>34311.969847</v>
      </c>
    </row>
    <row r="29" spans="1:17" x14ac:dyDescent="0.25">
      <c r="A29" s="503">
        <v>28</v>
      </c>
      <c r="B29" s="503" t="s">
        <v>643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22211.386723</v>
      </c>
      <c r="I29" s="503">
        <v>538.90198799999996</v>
      </c>
      <c r="J29" s="503">
        <v>22315.424512000001</v>
      </c>
      <c r="K29" s="503">
        <v>524.71716600000002</v>
      </c>
      <c r="L29" s="503">
        <v>29277.862998000001</v>
      </c>
      <c r="M29" s="503">
        <v>604.03251499999999</v>
      </c>
      <c r="N29" s="503">
        <v>22045.045317</v>
      </c>
      <c r="O29" s="503">
        <v>412.62022000000002</v>
      </c>
      <c r="P29" s="503">
        <v>95849.719549999994</v>
      </c>
      <c r="Q29" s="503">
        <v>2080.2718890000001</v>
      </c>
    </row>
    <row r="30" spans="1:17" x14ac:dyDescent="0.25">
      <c r="A30" s="503">
        <v>29</v>
      </c>
      <c r="B30" s="503" t="s">
        <v>642</v>
      </c>
      <c r="C30" s="503" t="s">
        <v>28</v>
      </c>
      <c r="D30" s="503">
        <v>303</v>
      </c>
      <c r="E30" s="503">
        <v>82.302132</v>
      </c>
      <c r="F30" s="503">
        <v>149</v>
      </c>
      <c r="G30" s="503">
        <v>2404200</v>
      </c>
      <c r="H30" s="503">
        <v>279157.31531099998</v>
      </c>
      <c r="I30" s="503">
        <v>8920.1159480000006</v>
      </c>
      <c r="J30" s="503">
        <v>306187.47909099999</v>
      </c>
      <c r="K30" s="503">
        <v>10442.983924</v>
      </c>
      <c r="L30" s="503">
        <v>402819.29811799998</v>
      </c>
      <c r="M30" s="503">
        <v>12246.100037</v>
      </c>
      <c r="N30" s="503">
        <v>213223.953041</v>
      </c>
      <c r="O30" s="503">
        <v>5714.993512</v>
      </c>
      <c r="P30" s="503">
        <v>1201388.04556</v>
      </c>
      <c r="Q30" s="503">
        <v>37324.193420000003</v>
      </c>
    </row>
    <row r="31" spans="1:17" x14ac:dyDescent="0.25">
      <c r="A31" s="503">
        <v>30</v>
      </c>
      <c r="B31" s="503" t="s">
        <v>641</v>
      </c>
      <c r="C31" s="503" t="s">
        <v>28</v>
      </c>
      <c r="D31" s="503">
        <v>336</v>
      </c>
      <c r="E31" s="503">
        <v>121.899261</v>
      </c>
      <c r="F31" s="503">
        <v>174</v>
      </c>
      <c r="G31" s="503">
        <v>1467700</v>
      </c>
      <c r="H31" s="503">
        <v>224710.70564599999</v>
      </c>
      <c r="I31" s="503">
        <v>6813.2826969999996</v>
      </c>
      <c r="J31" s="503">
        <v>249897.984375</v>
      </c>
      <c r="K31" s="503">
        <v>7960.785124</v>
      </c>
      <c r="L31" s="503">
        <v>322298.16901399998</v>
      </c>
      <c r="M31" s="503">
        <v>9116.3439290000006</v>
      </c>
      <c r="N31" s="503">
        <v>172808.78802099999</v>
      </c>
      <c r="O31" s="503">
        <v>4506.7772029999996</v>
      </c>
      <c r="P31" s="503">
        <v>969715.64705599996</v>
      </c>
      <c r="Q31" s="503">
        <v>28397.188953000001</v>
      </c>
    </row>
    <row r="32" spans="1:17" x14ac:dyDescent="0.25">
      <c r="A32" s="503">
        <v>31</v>
      </c>
      <c r="B32" s="503" t="s">
        <v>640</v>
      </c>
      <c r="C32" s="503" t="s">
        <v>28</v>
      </c>
      <c r="D32" s="503">
        <v>190</v>
      </c>
      <c r="E32" s="503">
        <v>68.286750999999995</v>
      </c>
      <c r="F32" s="503">
        <v>65</v>
      </c>
      <c r="G32" s="503">
        <v>224600</v>
      </c>
      <c r="H32" s="503">
        <v>63614.554283999998</v>
      </c>
      <c r="I32" s="503">
        <v>2385.0275390000002</v>
      </c>
      <c r="J32" s="503">
        <v>70969.010878000001</v>
      </c>
      <c r="K32" s="503">
        <v>2794.9509229999999</v>
      </c>
      <c r="L32" s="503">
        <v>95457.063106999994</v>
      </c>
      <c r="M32" s="503">
        <v>3377.7863379999999</v>
      </c>
      <c r="N32" s="503">
        <v>50757.140700000004</v>
      </c>
      <c r="O32" s="503">
        <v>1562.232368</v>
      </c>
      <c r="P32" s="503">
        <v>280797.76896800002</v>
      </c>
      <c r="Q32" s="503">
        <v>10119.997168</v>
      </c>
    </row>
    <row r="33" spans="1:17" x14ac:dyDescent="0.25">
      <c r="A33" s="503">
        <v>32</v>
      </c>
      <c r="B33" s="503" t="s">
        <v>639</v>
      </c>
      <c r="C33" s="503" t="s">
        <v>28</v>
      </c>
      <c r="D33" s="503">
        <v>401</v>
      </c>
      <c r="E33" s="503">
        <v>198.10264599999999</v>
      </c>
      <c r="F33" s="503">
        <v>2</v>
      </c>
      <c r="G33" s="503">
        <v>19000</v>
      </c>
      <c r="H33" s="503">
        <v>192404.18732600001</v>
      </c>
      <c r="I33" s="503">
        <v>7877.1334129999996</v>
      </c>
      <c r="J33" s="503">
        <v>219003.83609299999</v>
      </c>
      <c r="K33" s="503">
        <v>9060.2550520000004</v>
      </c>
      <c r="L33" s="503">
        <v>349150.147452</v>
      </c>
      <c r="M33" s="503">
        <v>14744.919588999999</v>
      </c>
      <c r="N33" s="503">
        <v>172740.34621600001</v>
      </c>
      <c r="O33" s="503">
        <v>7050.8272319999996</v>
      </c>
      <c r="P33" s="503">
        <v>933298.51708799996</v>
      </c>
      <c r="Q33" s="503">
        <v>38733.135284999997</v>
      </c>
    </row>
    <row r="34" spans="1:17" x14ac:dyDescent="0.25">
      <c r="A34" s="503">
        <v>33</v>
      </c>
      <c r="B34" s="503" t="s">
        <v>638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637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30882.580703</v>
      </c>
      <c r="I35" s="503">
        <v>505.070605</v>
      </c>
      <c r="J35" s="503">
        <v>29904.576572000002</v>
      </c>
      <c r="K35" s="503">
        <v>488.93977799999999</v>
      </c>
      <c r="L35" s="503">
        <v>30757.588672000002</v>
      </c>
      <c r="M35" s="503">
        <v>500.75210399999997</v>
      </c>
      <c r="N35" s="503">
        <v>20276.123528</v>
      </c>
      <c r="O35" s="503">
        <v>330.09598399999999</v>
      </c>
      <c r="P35" s="503">
        <v>111820.869475</v>
      </c>
      <c r="Q35" s="503">
        <v>1824.8584699999999</v>
      </c>
    </row>
    <row r="36" spans="1:17" x14ac:dyDescent="0.25">
      <c r="A36" s="503">
        <v>35</v>
      </c>
      <c r="B36" s="503" t="s">
        <v>636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65727.249456999998</v>
      </c>
      <c r="I36" s="503">
        <v>1048.7346379999999</v>
      </c>
      <c r="J36" s="503">
        <v>64738.778415000001</v>
      </c>
      <c r="K36" s="503">
        <v>1034.1392189999999</v>
      </c>
      <c r="L36" s="503">
        <v>70246.507985000004</v>
      </c>
      <c r="M36" s="503">
        <v>1121.3021140000001</v>
      </c>
      <c r="N36" s="503">
        <v>45696.581107999998</v>
      </c>
      <c r="O36" s="503">
        <v>729.62569499999995</v>
      </c>
      <c r="P36" s="503">
        <v>246409.11696399999</v>
      </c>
      <c r="Q36" s="503">
        <v>3933.801665</v>
      </c>
    </row>
    <row r="37" spans="1:17" x14ac:dyDescent="0.25">
      <c r="A37" s="503">
        <v>36</v>
      </c>
      <c r="B37" s="503" t="s">
        <v>635</v>
      </c>
      <c r="C37" s="503" t="s">
        <v>28</v>
      </c>
      <c r="D37" s="503">
        <v>35</v>
      </c>
      <c r="E37" s="503">
        <v>15.734268</v>
      </c>
      <c r="F37" s="503">
        <v>9</v>
      </c>
      <c r="G37" s="503">
        <v>67400</v>
      </c>
      <c r="H37" s="503">
        <v>56288.081826000001</v>
      </c>
      <c r="I37" s="503">
        <v>1409.5012220000001</v>
      </c>
      <c r="J37" s="503">
        <v>58005.373836999999</v>
      </c>
      <c r="K37" s="503">
        <v>1519.1328679999999</v>
      </c>
      <c r="L37" s="503">
        <v>78030.538608999996</v>
      </c>
      <c r="M37" s="503">
        <v>1563.3800220000001</v>
      </c>
      <c r="N37" s="503">
        <v>42395.000937999997</v>
      </c>
      <c r="O37" s="503">
        <v>722.98899200000005</v>
      </c>
      <c r="P37" s="503">
        <v>234718.99520999999</v>
      </c>
      <c r="Q37" s="503">
        <v>5215.0031040000003</v>
      </c>
    </row>
    <row r="38" spans="1:17" x14ac:dyDescent="0.25">
      <c r="A38" s="503">
        <v>37</v>
      </c>
      <c r="B38" s="503" t="s">
        <v>634</v>
      </c>
      <c r="C38" s="503" t="s">
        <v>28</v>
      </c>
      <c r="D38" s="503">
        <v>75</v>
      </c>
      <c r="E38" s="503">
        <v>37.692711000000003</v>
      </c>
      <c r="F38" s="503">
        <v>25</v>
      </c>
      <c r="G38" s="503">
        <v>190700</v>
      </c>
      <c r="H38" s="503">
        <v>65926.944356000007</v>
      </c>
      <c r="I38" s="503">
        <v>1541.8954819999999</v>
      </c>
      <c r="J38" s="503">
        <v>70959.148639000006</v>
      </c>
      <c r="K38" s="503">
        <v>1694.2397410000001</v>
      </c>
      <c r="L38" s="503">
        <v>79362.910843000005</v>
      </c>
      <c r="M38" s="503">
        <v>1646.9616269999999</v>
      </c>
      <c r="N38" s="503">
        <v>48720.329486000002</v>
      </c>
      <c r="O38" s="503">
        <v>975.22587899999996</v>
      </c>
      <c r="P38" s="503">
        <v>264969.333323</v>
      </c>
      <c r="Q38" s="503">
        <v>5858.3227290000004</v>
      </c>
    </row>
    <row r="39" spans="1:17" x14ac:dyDescent="0.25">
      <c r="A39" s="503">
        <v>38</v>
      </c>
      <c r="B39" s="503" t="s">
        <v>633</v>
      </c>
      <c r="C39" s="503" t="s">
        <v>28</v>
      </c>
      <c r="D39" s="503">
        <v>86</v>
      </c>
      <c r="E39" s="503">
        <v>52.026710999999999</v>
      </c>
      <c r="F39" s="503">
        <v>34</v>
      </c>
      <c r="G39" s="503">
        <v>81400</v>
      </c>
      <c r="H39" s="503">
        <v>44583.552036000001</v>
      </c>
      <c r="I39" s="503">
        <v>994.983113</v>
      </c>
      <c r="J39" s="503">
        <v>49144.586252000001</v>
      </c>
      <c r="K39" s="503">
        <v>1093.0393260000001</v>
      </c>
      <c r="L39" s="503">
        <v>47929.923737999998</v>
      </c>
      <c r="M39" s="503">
        <v>1030.794756</v>
      </c>
      <c r="N39" s="503">
        <v>25226.553059999998</v>
      </c>
      <c r="O39" s="503">
        <v>543.46696099999997</v>
      </c>
      <c r="P39" s="503">
        <v>166884.61508600001</v>
      </c>
      <c r="Q39" s="503">
        <v>3662.2841549999998</v>
      </c>
    </row>
    <row r="40" spans="1:17" x14ac:dyDescent="0.25">
      <c r="A40" s="503">
        <v>39</v>
      </c>
      <c r="B40" s="503" t="s">
        <v>632</v>
      </c>
      <c r="C40" s="503" t="s">
        <v>28</v>
      </c>
      <c r="D40" s="503">
        <v>120</v>
      </c>
      <c r="E40" s="503">
        <v>97.230080000000001</v>
      </c>
      <c r="F40" s="503">
        <v>7</v>
      </c>
      <c r="G40" s="503">
        <v>6800</v>
      </c>
      <c r="H40" s="503">
        <v>46104.571904999997</v>
      </c>
      <c r="I40" s="503">
        <v>1551.646127</v>
      </c>
      <c r="J40" s="503">
        <v>51070.127693000002</v>
      </c>
      <c r="K40" s="503">
        <v>1726.3624749999999</v>
      </c>
      <c r="L40" s="503">
        <v>68733.949068000002</v>
      </c>
      <c r="M40" s="503">
        <v>2407.95156</v>
      </c>
      <c r="N40" s="503">
        <v>35754.280651000001</v>
      </c>
      <c r="O40" s="503">
        <v>1281.291602</v>
      </c>
      <c r="P40" s="503">
        <v>201662.92931599999</v>
      </c>
      <c r="Q40" s="503">
        <v>6967.2517639999996</v>
      </c>
    </row>
    <row r="41" spans="1:17" x14ac:dyDescent="0.25">
      <c r="A41" s="503">
        <v>40</v>
      </c>
      <c r="B41" s="503" t="s">
        <v>631</v>
      </c>
      <c r="C41" s="503" t="s">
        <v>29</v>
      </c>
      <c r="D41" s="503">
        <v>26</v>
      </c>
      <c r="E41" s="503">
        <v>16.519669</v>
      </c>
      <c r="F41" s="503">
        <v>4</v>
      </c>
      <c r="G41" s="503">
        <v>162000</v>
      </c>
      <c r="H41" s="503">
        <v>162680.75788300001</v>
      </c>
      <c r="I41" s="503">
        <v>3080.319571</v>
      </c>
      <c r="J41" s="503">
        <v>160589.02617600001</v>
      </c>
      <c r="K41" s="503">
        <v>2942.966617</v>
      </c>
      <c r="L41" s="503">
        <v>206994.27007500001</v>
      </c>
      <c r="M41" s="503">
        <v>3296.4131299999999</v>
      </c>
      <c r="N41" s="503">
        <v>132701.72701999999</v>
      </c>
      <c r="O41" s="503">
        <v>1999.1640460000001</v>
      </c>
      <c r="P41" s="503">
        <v>662965.78115399997</v>
      </c>
      <c r="Q41" s="503">
        <v>11318.863364000001</v>
      </c>
    </row>
    <row r="42" spans="1:17" x14ac:dyDescent="0.25">
      <c r="A42" s="503">
        <v>41</v>
      </c>
      <c r="B42" s="503" t="s">
        <v>630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629</v>
      </c>
      <c r="C43" s="503" t="s">
        <v>29</v>
      </c>
      <c r="D43" s="503">
        <v>21</v>
      </c>
      <c r="E43" s="503">
        <v>6.6608070000000001</v>
      </c>
      <c r="F43" s="503">
        <v>7</v>
      </c>
      <c r="G43" s="503">
        <v>191700</v>
      </c>
      <c r="H43" s="503">
        <v>29347.872179999998</v>
      </c>
      <c r="I43" s="503">
        <v>1193.5444869999999</v>
      </c>
      <c r="J43" s="503">
        <v>31800.594690000002</v>
      </c>
      <c r="K43" s="503">
        <v>1382.6625300000001</v>
      </c>
      <c r="L43" s="503">
        <v>47421.519479000002</v>
      </c>
      <c r="M43" s="503">
        <v>1883.2081740000001</v>
      </c>
      <c r="N43" s="503">
        <v>31530.691483999999</v>
      </c>
      <c r="O43" s="503">
        <v>876.85931400000004</v>
      </c>
      <c r="P43" s="503">
        <v>140100.67783199999</v>
      </c>
      <c r="Q43" s="503">
        <v>5336.2745059999997</v>
      </c>
    </row>
    <row r="44" spans="1:17" x14ac:dyDescent="0.25">
      <c r="A44" s="503">
        <v>43</v>
      </c>
      <c r="B44" s="503" t="s">
        <v>628</v>
      </c>
      <c r="C44" s="503" t="s">
        <v>29</v>
      </c>
      <c r="D44" s="503">
        <v>54</v>
      </c>
      <c r="E44" s="503">
        <v>17.451156999999998</v>
      </c>
      <c r="F44" s="503">
        <v>18</v>
      </c>
      <c r="G44" s="503">
        <v>219900</v>
      </c>
      <c r="H44" s="503">
        <v>35454.248950000001</v>
      </c>
      <c r="I44" s="503">
        <v>1156.5167590000001</v>
      </c>
      <c r="J44" s="503">
        <v>38321.833243000001</v>
      </c>
      <c r="K44" s="503">
        <v>1327.1821789999999</v>
      </c>
      <c r="L44" s="503">
        <v>55717.856368000001</v>
      </c>
      <c r="M44" s="503">
        <v>1730.9057889999999</v>
      </c>
      <c r="N44" s="503">
        <v>34337.092316000002</v>
      </c>
      <c r="O44" s="503">
        <v>920.740906</v>
      </c>
      <c r="P44" s="503">
        <v>163831.03087700001</v>
      </c>
      <c r="Q44" s="503">
        <v>5135.3456319999996</v>
      </c>
    </row>
    <row r="45" spans="1:17" x14ac:dyDescent="0.25">
      <c r="A45" s="503">
        <v>44</v>
      </c>
      <c r="B45" s="503" t="s">
        <v>627</v>
      </c>
      <c r="C45" s="503" t="s">
        <v>29</v>
      </c>
      <c r="D45" s="503">
        <v>56</v>
      </c>
      <c r="E45" s="503">
        <v>21.774818</v>
      </c>
      <c r="F45" s="503">
        <v>7</v>
      </c>
      <c r="G45" s="503">
        <v>136900</v>
      </c>
      <c r="H45" s="503">
        <v>55962.456934000002</v>
      </c>
      <c r="I45" s="503">
        <v>2069.1607199999999</v>
      </c>
      <c r="J45" s="503">
        <v>61926.023645000001</v>
      </c>
      <c r="K45" s="503">
        <v>2696.2129650000002</v>
      </c>
      <c r="L45" s="503">
        <v>89910.595430000001</v>
      </c>
      <c r="M45" s="503">
        <v>3037.1642470000002</v>
      </c>
      <c r="N45" s="503">
        <v>50889.714988</v>
      </c>
      <c r="O45" s="503">
        <v>1257.791246</v>
      </c>
      <c r="P45" s="503">
        <v>258688.790997</v>
      </c>
      <c r="Q45" s="503">
        <v>9060.329178</v>
      </c>
    </row>
    <row r="46" spans="1:17" x14ac:dyDescent="0.25">
      <c r="A46" s="503">
        <v>45</v>
      </c>
      <c r="B46" s="503" t="s">
        <v>626</v>
      </c>
      <c r="C46" s="503" t="s">
        <v>29</v>
      </c>
      <c r="D46" s="503">
        <v>131</v>
      </c>
      <c r="E46" s="503">
        <v>54.677036000000001</v>
      </c>
      <c r="F46" s="503">
        <v>1</v>
      </c>
      <c r="G46" s="503">
        <v>11900</v>
      </c>
      <c r="H46" s="503">
        <v>92097.622015000001</v>
      </c>
      <c r="I46" s="503">
        <v>3753.2085379999999</v>
      </c>
      <c r="J46" s="503">
        <v>103838.18667700001</v>
      </c>
      <c r="K46" s="503">
        <v>4305.596939</v>
      </c>
      <c r="L46" s="503">
        <v>163850.059114</v>
      </c>
      <c r="M46" s="503">
        <v>6843.6051170000001</v>
      </c>
      <c r="N46" s="503">
        <v>81156.806255999996</v>
      </c>
      <c r="O46" s="503">
        <v>3140.5776110000002</v>
      </c>
      <c r="P46" s="503">
        <v>440942.674061</v>
      </c>
      <c r="Q46" s="503">
        <v>18042.988206000002</v>
      </c>
    </row>
    <row r="47" spans="1:17" x14ac:dyDescent="0.25">
      <c r="A47" s="503">
        <v>46</v>
      </c>
      <c r="B47" s="503" t="s">
        <v>625</v>
      </c>
      <c r="C47" s="503" t="s">
        <v>29</v>
      </c>
      <c r="D47" s="503">
        <v>0</v>
      </c>
    </row>
    <row r="48" spans="1:17" x14ac:dyDescent="0.25">
      <c r="A48" s="503">
        <v>47</v>
      </c>
      <c r="B48" s="503" t="s">
        <v>624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59747.983538</v>
      </c>
      <c r="I48" s="503">
        <v>1062.940713</v>
      </c>
      <c r="J48" s="503">
        <v>58406.684643000001</v>
      </c>
      <c r="K48" s="503">
        <v>994.67506400000002</v>
      </c>
      <c r="L48" s="503">
        <v>65208.148189</v>
      </c>
      <c r="M48" s="503">
        <v>984.24970800000006</v>
      </c>
      <c r="N48" s="503">
        <v>42972.491839000002</v>
      </c>
      <c r="O48" s="503">
        <v>646.17879100000005</v>
      </c>
      <c r="P48" s="503">
        <v>226335.30820900001</v>
      </c>
      <c r="Q48" s="503">
        <v>3688.0442760000001</v>
      </c>
    </row>
    <row r="49" spans="1:17" x14ac:dyDescent="0.25">
      <c r="A49" s="503">
        <v>48</v>
      </c>
      <c r="B49" s="503" t="s">
        <v>623</v>
      </c>
      <c r="C49" s="503" t="s">
        <v>29</v>
      </c>
      <c r="D49" s="503">
        <v>0</v>
      </c>
    </row>
    <row r="50" spans="1:17" x14ac:dyDescent="0.25">
      <c r="A50" s="503">
        <v>49</v>
      </c>
      <c r="B50" s="503" t="s">
        <v>622</v>
      </c>
      <c r="C50" s="503" t="s">
        <v>29</v>
      </c>
      <c r="D50" s="503">
        <v>7</v>
      </c>
      <c r="E50" s="503">
        <v>5.0186419999999998</v>
      </c>
      <c r="F50" s="503">
        <v>0</v>
      </c>
      <c r="H50" s="503">
        <v>22408.747297999998</v>
      </c>
      <c r="I50" s="503">
        <v>1560.0224479999999</v>
      </c>
      <c r="J50" s="503">
        <v>23283.565538999999</v>
      </c>
      <c r="K50" s="503">
        <v>1675.4595059999999</v>
      </c>
      <c r="L50" s="503">
        <v>37816.947096000004</v>
      </c>
      <c r="M50" s="503">
        <v>2654.0454</v>
      </c>
      <c r="N50" s="503">
        <v>27710.130980999998</v>
      </c>
      <c r="O50" s="503">
        <v>1103.6110880000001</v>
      </c>
      <c r="P50" s="503">
        <v>111219.390914</v>
      </c>
      <c r="Q50" s="503">
        <v>6993.1384429999998</v>
      </c>
    </row>
    <row r="51" spans="1:17" x14ac:dyDescent="0.25">
      <c r="A51" s="503">
        <v>50</v>
      </c>
      <c r="B51" s="503" t="s">
        <v>621</v>
      </c>
      <c r="C51" s="503" t="s">
        <v>29</v>
      </c>
      <c r="D51" s="503">
        <v>27</v>
      </c>
      <c r="E51" s="503">
        <v>12.438877</v>
      </c>
      <c r="F51" s="503">
        <v>8</v>
      </c>
      <c r="G51" s="503">
        <v>116200</v>
      </c>
      <c r="H51" s="503">
        <v>33344.216816</v>
      </c>
      <c r="I51" s="503">
        <v>910.64984300000003</v>
      </c>
      <c r="J51" s="503">
        <v>34703.480425000002</v>
      </c>
      <c r="K51" s="503">
        <v>991.17478500000004</v>
      </c>
      <c r="L51" s="503">
        <v>48624.319982000001</v>
      </c>
      <c r="M51" s="503">
        <v>1219.687741</v>
      </c>
      <c r="N51" s="503">
        <v>25956.485677000001</v>
      </c>
      <c r="O51" s="503">
        <v>571.47353699999996</v>
      </c>
      <c r="P51" s="503">
        <v>142628.50289999999</v>
      </c>
      <c r="Q51" s="503">
        <v>3692.9859059999999</v>
      </c>
    </row>
    <row r="52" spans="1:17" x14ac:dyDescent="0.25">
      <c r="A52" s="503">
        <v>51</v>
      </c>
      <c r="B52" s="503" t="s">
        <v>620</v>
      </c>
      <c r="C52" s="503" t="s">
        <v>29</v>
      </c>
      <c r="D52" s="503">
        <v>62</v>
      </c>
      <c r="E52" s="503">
        <v>19.930038</v>
      </c>
      <c r="F52" s="503">
        <v>8</v>
      </c>
      <c r="G52" s="503">
        <v>69900</v>
      </c>
      <c r="H52" s="503">
        <v>44852.450967999997</v>
      </c>
      <c r="I52" s="503">
        <v>1456.9572579999999</v>
      </c>
      <c r="J52" s="503">
        <v>50090.037455999998</v>
      </c>
      <c r="K52" s="503">
        <v>1784.1503359999999</v>
      </c>
      <c r="L52" s="503">
        <v>63442.745756999997</v>
      </c>
      <c r="M52" s="503">
        <v>2168.8105409999998</v>
      </c>
      <c r="N52" s="503">
        <v>32372.548796999999</v>
      </c>
      <c r="O52" s="503">
        <v>787.74355500000001</v>
      </c>
      <c r="P52" s="503">
        <v>190757.782977</v>
      </c>
      <c r="Q52" s="503">
        <v>6197.6616899999999</v>
      </c>
    </row>
    <row r="53" spans="1:17" x14ac:dyDescent="0.25">
      <c r="A53" s="503">
        <v>52</v>
      </c>
      <c r="B53" s="503" t="s">
        <v>619</v>
      </c>
      <c r="C53" s="503" t="s">
        <v>29</v>
      </c>
      <c r="D53" s="503">
        <v>73</v>
      </c>
      <c r="E53" s="503">
        <v>62.251049000000002</v>
      </c>
      <c r="F53" s="503">
        <v>5</v>
      </c>
      <c r="G53" s="503">
        <v>20800</v>
      </c>
      <c r="H53" s="503">
        <v>96889.285570000007</v>
      </c>
      <c r="I53" s="503">
        <v>3329.9419250000001</v>
      </c>
      <c r="J53" s="503">
        <v>108886.73299800001</v>
      </c>
      <c r="K53" s="503">
        <v>3831.7001340000002</v>
      </c>
      <c r="L53" s="503">
        <v>156177.27662399999</v>
      </c>
      <c r="M53" s="503">
        <v>5728.492647</v>
      </c>
      <c r="N53" s="503">
        <v>80556.197253999999</v>
      </c>
      <c r="O53" s="503">
        <v>2766.2193349999998</v>
      </c>
      <c r="P53" s="503">
        <v>442509.49244499998</v>
      </c>
      <c r="Q53" s="503">
        <v>15656.354041000001</v>
      </c>
    </row>
    <row r="54" spans="1:17" x14ac:dyDescent="0.25">
      <c r="A54" s="503">
        <v>53</v>
      </c>
      <c r="B54" s="503" t="s">
        <v>618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617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65748.914558999997</v>
      </c>
      <c r="I55" s="503">
        <v>988.18917899999997</v>
      </c>
      <c r="J55" s="503">
        <v>58420.466725999999</v>
      </c>
      <c r="K55" s="503">
        <v>878.01848700000005</v>
      </c>
      <c r="L55" s="503">
        <v>71587.165150999994</v>
      </c>
      <c r="M55" s="503">
        <v>1075.886006</v>
      </c>
      <c r="N55" s="503">
        <v>42537.938876</v>
      </c>
      <c r="O55" s="503">
        <v>639.30958499999997</v>
      </c>
      <c r="P55" s="503">
        <v>238294.485312</v>
      </c>
      <c r="Q55" s="503">
        <v>3581.4032569999999</v>
      </c>
    </row>
    <row r="56" spans="1:17" x14ac:dyDescent="0.25">
      <c r="A56" s="503">
        <v>55</v>
      </c>
      <c r="B56" s="503" t="s">
        <v>616</v>
      </c>
      <c r="C56" s="503" t="s">
        <v>30</v>
      </c>
      <c r="D56" s="503">
        <v>28</v>
      </c>
      <c r="E56" s="503">
        <v>9.5568589999999993</v>
      </c>
      <c r="F56" s="503">
        <v>12</v>
      </c>
      <c r="G56" s="503">
        <v>233100</v>
      </c>
      <c r="H56" s="503">
        <v>34178.509998000001</v>
      </c>
      <c r="I56" s="503">
        <v>849.56968500000005</v>
      </c>
      <c r="J56" s="503">
        <v>34534.867025</v>
      </c>
      <c r="K56" s="503">
        <v>843.926017</v>
      </c>
      <c r="L56" s="503">
        <v>46991.507587</v>
      </c>
      <c r="M56" s="503">
        <v>1048.5345299999999</v>
      </c>
      <c r="N56" s="503">
        <v>28301.955854</v>
      </c>
      <c r="O56" s="503">
        <v>586.06798700000002</v>
      </c>
      <c r="P56" s="503">
        <v>144006.84046400001</v>
      </c>
      <c r="Q56" s="503">
        <v>3328.0982199999999</v>
      </c>
    </row>
    <row r="57" spans="1:17" x14ac:dyDescent="0.25">
      <c r="A57" s="503">
        <v>56</v>
      </c>
      <c r="B57" s="503" t="s">
        <v>615</v>
      </c>
      <c r="C57" s="503" t="s">
        <v>30</v>
      </c>
      <c r="D57" s="503">
        <v>93</v>
      </c>
      <c r="E57" s="503">
        <v>30.922073000000001</v>
      </c>
      <c r="F57" s="503">
        <v>42</v>
      </c>
      <c r="G57" s="503">
        <v>505600</v>
      </c>
      <c r="H57" s="503">
        <v>70503.852767999997</v>
      </c>
      <c r="I57" s="503">
        <v>1933.217627</v>
      </c>
      <c r="J57" s="503">
        <v>71073.170343000005</v>
      </c>
      <c r="K57" s="503">
        <v>1979.292641</v>
      </c>
      <c r="L57" s="503">
        <v>104632.304164</v>
      </c>
      <c r="M57" s="503">
        <v>2714.913697</v>
      </c>
      <c r="N57" s="503">
        <v>61925.741528999999</v>
      </c>
      <c r="O57" s="503">
        <v>1408.56095</v>
      </c>
      <c r="P57" s="503">
        <v>308135.06880499999</v>
      </c>
      <c r="Q57" s="503">
        <v>8035.984915</v>
      </c>
    </row>
    <row r="58" spans="1:17" x14ac:dyDescent="0.25">
      <c r="A58" s="503">
        <v>57</v>
      </c>
      <c r="B58" s="503" t="s">
        <v>614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16602.157150999999</v>
      </c>
      <c r="I58" s="503">
        <v>485.230391</v>
      </c>
      <c r="J58" s="503">
        <v>16439.180859</v>
      </c>
      <c r="K58" s="503">
        <v>459.20054699999997</v>
      </c>
      <c r="L58" s="503">
        <v>22896.410647000001</v>
      </c>
      <c r="M58" s="503">
        <v>618.26704099999995</v>
      </c>
      <c r="N58" s="503">
        <v>11219.199396</v>
      </c>
      <c r="O58" s="503">
        <v>293.58321899999999</v>
      </c>
      <c r="P58" s="503">
        <v>67156.948052000007</v>
      </c>
      <c r="Q58" s="503">
        <v>1856.2811979999999</v>
      </c>
    </row>
    <row r="59" spans="1:17" x14ac:dyDescent="0.25">
      <c r="A59" s="503">
        <v>58</v>
      </c>
      <c r="B59" s="503" t="s">
        <v>613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36466.881917999999</v>
      </c>
      <c r="I59" s="503">
        <v>1377.936005</v>
      </c>
      <c r="J59" s="503">
        <v>38834.448100000001</v>
      </c>
      <c r="K59" s="503">
        <v>1479.5473710000001</v>
      </c>
      <c r="L59" s="503">
        <v>64265.439273999997</v>
      </c>
      <c r="M59" s="503">
        <v>2486.0295879999999</v>
      </c>
      <c r="N59" s="503">
        <v>33371.620493000002</v>
      </c>
      <c r="O59" s="503">
        <v>1266.400022</v>
      </c>
      <c r="P59" s="503">
        <v>172938.38978500001</v>
      </c>
      <c r="Q59" s="503">
        <v>6609.9129849999999</v>
      </c>
    </row>
    <row r="60" spans="1:17" x14ac:dyDescent="0.25">
      <c r="A60" s="503">
        <v>59</v>
      </c>
      <c r="B60" s="503" t="s">
        <v>612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611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610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30443.615372</v>
      </c>
      <c r="I62" s="503">
        <v>687.565335</v>
      </c>
      <c r="J62" s="503">
        <v>25954.656350000001</v>
      </c>
      <c r="K62" s="503">
        <v>547.61375399999997</v>
      </c>
      <c r="L62" s="503">
        <v>37656.928336999998</v>
      </c>
      <c r="M62" s="503">
        <v>718.02608099999998</v>
      </c>
      <c r="N62" s="503">
        <v>21871.662759999999</v>
      </c>
      <c r="O62" s="503">
        <v>365.78033699999997</v>
      </c>
      <c r="P62" s="503">
        <v>115926.86281799999</v>
      </c>
      <c r="Q62" s="503">
        <v>2318.9855080000002</v>
      </c>
    </row>
    <row r="63" spans="1:17" x14ac:dyDescent="0.25">
      <c r="A63" s="503">
        <v>62</v>
      </c>
      <c r="B63" s="503" t="s">
        <v>609</v>
      </c>
      <c r="C63" s="503" t="s">
        <v>30</v>
      </c>
      <c r="D63" s="503">
        <v>57</v>
      </c>
      <c r="E63" s="503">
        <v>37.505398</v>
      </c>
      <c r="F63" s="503">
        <v>14</v>
      </c>
      <c r="G63" s="503">
        <v>202900</v>
      </c>
      <c r="H63" s="503">
        <v>123040.443965</v>
      </c>
      <c r="I63" s="503">
        <v>2763.8348740000001</v>
      </c>
      <c r="J63" s="503">
        <v>122211.744934</v>
      </c>
      <c r="K63" s="503">
        <v>2801.9500880000001</v>
      </c>
      <c r="L63" s="503">
        <v>169233.54587599999</v>
      </c>
      <c r="M63" s="503">
        <v>3571.5946349999999</v>
      </c>
      <c r="N63" s="503">
        <v>114281.533859</v>
      </c>
      <c r="O63" s="503">
        <v>2168.2727799999998</v>
      </c>
      <c r="P63" s="503">
        <v>528767.26863399998</v>
      </c>
      <c r="Q63" s="503">
        <v>11305.652377</v>
      </c>
    </row>
    <row r="64" spans="1:17" x14ac:dyDescent="0.25">
      <c r="A64" s="503">
        <v>63</v>
      </c>
      <c r="B64" s="503" t="s">
        <v>608</v>
      </c>
      <c r="C64" s="503" t="s">
        <v>30</v>
      </c>
      <c r="D64" s="503">
        <v>16</v>
      </c>
      <c r="E64" s="503">
        <v>10.863324</v>
      </c>
      <c r="F64" s="503">
        <v>7</v>
      </c>
      <c r="G64" s="503">
        <v>38400</v>
      </c>
      <c r="H64" s="503">
        <v>18528.700821999999</v>
      </c>
      <c r="I64" s="503">
        <v>335.98774400000002</v>
      </c>
      <c r="J64" s="503">
        <v>17748.237204000001</v>
      </c>
      <c r="K64" s="503">
        <v>321.055655</v>
      </c>
      <c r="L64" s="503">
        <v>23320.572672999999</v>
      </c>
      <c r="M64" s="503">
        <v>423.52051799999998</v>
      </c>
      <c r="N64" s="503">
        <v>12607.913704000001</v>
      </c>
      <c r="O64" s="503">
        <v>230.62832499999999</v>
      </c>
      <c r="P64" s="503">
        <v>72205.424404000005</v>
      </c>
      <c r="Q64" s="503">
        <v>1311.192243</v>
      </c>
    </row>
    <row r="65" spans="1:17" x14ac:dyDescent="0.25">
      <c r="A65" s="503">
        <v>64</v>
      </c>
      <c r="B65" s="503" t="s">
        <v>607</v>
      </c>
      <c r="C65" s="503" t="s">
        <v>30</v>
      </c>
      <c r="D65" s="503">
        <v>43</v>
      </c>
      <c r="E65" s="503">
        <v>29.560196000000001</v>
      </c>
      <c r="F65" s="503">
        <v>18</v>
      </c>
      <c r="G65" s="503">
        <v>64500</v>
      </c>
      <c r="H65" s="503">
        <v>31157.120963000001</v>
      </c>
      <c r="I65" s="503">
        <v>818.72253599999999</v>
      </c>
      <c r="J65" s="503">
        <v>30668.741975000001</v>
      </c>
      <c r="K65" s="503">
        <v>787.924352</v>
      </c>
      <c r="L65" s="503">
        <v>35608.345132000002</v>
      </c>
      <c r="M65" s="503">
        <v>859.958033</v>
      </c>
      <c r="N65" s="503">
        <v>20610.892134000002</v>
      </c>
      <c r="O65" s="503">
        <v>464.88115800000003</v>
      </c>
      <c r="P65" s="503">
        <v>118045.100205</v>
      </c>
      <c r="Q65" s="503">
        <v>2931.4860800000001</v>
      </c>
    </row>
    <row r="66" spans="1:17" x14ac:dyDescent="0.25">
      <c r="A66" s="503">
        <v>65</v>
      </c>
      <c r="B66" s="503" t="s">
        <v>606</v>
      </c>
      <c r="C66" s="503" t="s">
        <v>30</v>
      </c>
      <c r="D66" s="503">
        <v>163</v>
      </c>
      <c r="E66" s="503">
        <v>143.52499399999999</v>
      </c>
      <c r="F66" s="503">
        <v>4</v>
      </c>
      <c r="G66" s="503">
        <v>6400</v>
      </c>
      <c r="H66" s="503">
        <v>130902.58751899999</v>
      </c>
      <c r="I66" s="503">
        <v>4157.4562219999998</v>
      </c>
      <c r="J66" s="503">
        <v>137148.87323299999</v>
      </c>
      <c r="K66" s="503">
        <v>4394.0664420000003</v>
      </c>
      <c r="L66" s="503">
        <v>191971.84027300001</v>
      </c>
      <c r="M66" s="503">
        <v>6385.6148919999996</v>
      </c>
      <c r="N66" s="503">
        <v>102628.024668</v>
      </c>
      <c r="O66" s="503">
        <v>3398.2035660000001</v>
      </c>
      <c r="P66" s="503">
        <v>562651.32569299999</v>
      </c>
      <c r="Q66" s="503">
        <v>18335.341122999998</v>
      </c>
    </row>
    <row r="67" spans="1:17" x14ac:dyDescent="0.25">
      <c r="A67" s="503">
        <v>66</v>
      </c>
      <c r="B67" s="503" t="s">
        <v>605</v>
      </c>
      <c r="C67" s="503" t="s">
        <v>31</v>
      </c>
      <c r="D67" s="503">
        <v>361</v>
      </c>
      <c r="E67" s="503">
        <v>144.27363600000001</v>
      </c>
      <c r="F67" s="503">
        <v>95</v>
      </c>
      <c r="G67" s="503">
        <v>6300800</v>
      </c>
      <c r="H67" s="503">
        <v>2168784.1814069999</v>
      </c>
      <c r="I67" s="503">
        <v>50574.621150999999</v>
      </c>
      <c r="J67" s="503">
        <v>2317961.7565020001</v>
      </c>
      <c r="K67" s="503">
        <v>60230.376106000003</v>
      </c>
      <c r="L67" s="503">
        <v>2698982.158599</v>
      </c>
      <c r="M67" s="503">
        <v>51502.748876999998</v>
      </c>
      <c r="N67" s="503">
        <v>1741637.6271840001</v>
      </c>
      <c r="O67" s="503">
        <v>28732.983761</v>
      </c>
      <c r="P67" s="503">
        <v>8927365.7236909997</v>
      </c>
      <c r="Q67" s="503">
        <v>191040.729895</v>
      </c>
    </row>
    <row r="68" spans="1:17" x14ac:dyDescent="0.25">
      <c r="A68" s="503">
        <v>67</v>
      </c>
      <c r="B68" s="503" t="s">
        <v>604</v>
      </c>
      <c r="C68" s="503" t="s">
        <v>31</v>
      </c>
      <c r="D68" s="503">
        <v>310</v>
      </c>
      <c r="E68" s="503">
        <v>144.28814700000001</v>
      </c>
      <c r="F68" s="503">
        <v>75</v>
      </c>
      <c r="G68" s="503">
        <v>3512000</v>
      </c>
      <c r="H68" s="503">
        <v>1909539.523845</v>
      </c>
      <c r="I68" s="503">
        <v>39953.078735000003</v>
      </c>
      <c r="J68" s="503">
        <v>2049903.0696119999</v>
      </c>
      <c r="K68" s="503">
        <v>49791.022442000001</v>
      </c>
      <c r="L68" s="503">
        <v>2418587.1278050002</v>
      </c>
      <c r="M68" s="503">
        <v>42010.748028000002</v>
      </c>
      <c r="N68" s="503">
        <v>1435945.9427469999</v>
      </c>
      <c r="O68" s="503">
        <v>22339.138620000002</v>
      </c>
      <c r="P68" s="503">
        <v>7813975.6640090002</v>
      </c>
      <c r="Q68" s="503">
        <v>154093.98782400001</v>
      </c>
    </row>
    <row r="69" spans="1:17" x14ac:dyDescent="0.25">
      <c r="A69" s="503">
        <v>68</v>
      </c>
      <c r="B69" s="503" t="s">
        <v>603</v>
      </c>
      <c r="C69" s="503" t="s">
        <v>31</v>
      </c>
      <c r="D69" s="503">
        <v>706</v>
      </c>
      <c r="E69" s="503">
        <v>195.62477100000001</v>
      </c>
      <c r="F69" s="503">
        <v>304</v>
      </c>
      <c r="G69" s="503">
        <v>8317656</v>
      </c>
      <c r="H69" s="503">
        <v>1163636.6578919999</v>
      </c>
      <c r="I69" s="503">
        <v>55521.407500000001</v>
      </c>
      <c r="J69" s="503">
        <v>1302409.5123650001</v>
      </c>
      <c r="K69" s="503">
        <v>72681.056947000005</v>
      </c>
      <c r="L69" s="503">
        <v>1806769.8193280001</v>
      </c>
      <c r="M69" s="503">
        <v>80740.861539999998</v>
      </c>
      <c r="N69" s="503">
        <v>997759.67232200003</v>
      </c>
      <c r="O69" s="503">
        <v>29118.722699999998</v>
      </c>
      <c r="P69" s="503">
        <v>5270575.6619069995</v>
      </c>
      <c r="Q69" s="503">
        <v>238062.048687</v>
      </c>
    </row>
    <row r="70" spans="1:17" x14ac:dyDescent="0.25">
      <c r="A70" s="503">
        <v>69</v>
      </c>
      <c r="B70" s="503" t="s">
        <v>602</v>
      </c>
      <c r="C70" s="503" t="s">
        <v>31</v>
      </c>
      <c r="D70" s="503">
        <v>767</v>
      </c>
      <c r="E70" s="503">
        <v>231.20292699999999</v>
      </c>
      <c r="F70" s="503">
        <v>349</v>
      </c>
      <c r="G70" s="503">
        <v>7659263</v>
      </c>
      <c r="H70" s="503">
        <v>1091305.0136220001</v>
      </c>
      <c r="I70" s="503">
        <v>50666.788787999998</v>
      </c>
      <c r="J70" s="503">
        <v>1245962.7831989999</v>
      </c>
      <c r="K70" s="503">
        <v>67338.172907999993</v>
      </c>
      <c r="L70" s="503">
        <v>1688927.1621139999</v>
      </c>
      <c r="M70" s="503">
        <v>72470.393599999996</v>
      </c>
      <c r="N70" s="503">
        <v>843721.15959399997</v>
      </c>
      <c r="O70" s="503">
        <v>25704.952195000002</v>
      </c>
      <c r="P70" s="503">
        <v>4869916.1185290003</v>
      </c>
      <c r="Q70" s="503">
        <v>216180.30749000001</v>
      </c>
    </row>
    <row r="71" spans="1:17" x14ac:dyDescent="0.25">
      <c r="A71" s="503">
        <v>70</v>
      </c>
      <c r="B71" s="503" t="s">
        <v>601</v>
      </c>
      <c r="C71" s="503" t="s">
        <v>31</v>
      </c>
      <c r="D71" s="503">
        <v>1249</v>
      </c>
      <c r="E71" s="503">
        <v>342.07605000000001</v>
      </c>
      <c r="F71" s="503">
        <v>255</v>
      </c>
      <c r="G71" s="503">
        <v>3288606</v>
      </c>
      <c r="H71" s="503">
        <v>976964.15276199998</v>
      </c>
      <c r="I71" s="503">
        <v>47265.596247000001</v>
      </c>
      <c r="J71" s="503">
        <v>1106299.398784</v>
      </c>
      <c r="K71" s="503">
        <v>61453.615651</v>
      </c>
      <c r="L71" s="503">
        <v>1503942.494826</v>
      </c>
      <c r="M71" s="503">
        <v>65826.541639000003</v>
      </c>
      <c r="N71" s="503">
        <v>792385.57027899998</v>
      </c>
      <c r="O71" s="503">
        <v>23518.561218999999</v>
      </c>
      <c r="P71" s="503">
        <v>4379591.6166500002</v>
      </c>
      <c r="Q71" s="503">
        <v>198064.31475699999</v>
      </c>
    </row>
    <row r="72" spans="1:17" x14ac:dyDescent="0.25">
      <c r="A72" s="503">
        <v>71</v>
      </c>
      <c r="B72" s="503" t="s">
        <v>600</v>
      </c>
      <c r="C72" s="503" t="s">
        <v>31</v>
      </c>
      <c r="D72" s="503">
        <v>2880</v>
      </c>
      <c r="E72" s="503">
        <v>1026.8005370000001</v>
      </c>
      <c r="F72" s="503">
        <v>96</v>
      </c>
      <c r="G72" s="503">
        <v>852525</v>
      </c>
      <c r="H72" s="503">
        <v>1709405.3452329999</v>
      </c>
      <c r="I72" s="503">
        <v>76521.334614000007</v>
      </c>
      <c r="J72" s="503">
        <v>2023333.3492729999</v>
      </c>
      <c r="K72" s="503">
        <v>95297.940304000003</v>
      </c>
      <c r="L72" s="503">
        <v>2936848.3637569998</v>
      </c>
      <c r="M72" s="503">
        <v>134582.321949</v>
      </c>
      <c r="N72" s="503">
        <v>1320874.17276</v>
      </c>
      <c r="O72" s="503">
        <v>53754.214842000001</v>
      </c>
      <c r="P72" s="503">
        <v>7990461.2310220003</v>
      </c>
      <c r="Q72" s="503">
        <v>360155.81170800002</v>
      </c>
    </row>
    <row r="73" spans="1:17" x14ac:dyDescent="0.25">
      <c r="A73" s="503">
        <v>72</v>
      </c>
      <c r="B73" s="503" t="s">
        <v>599</v>
      </c>
      <c r="C73" s="503" t="s">
        <v>31</v>
      </c>
      <c r="D73" s="503">
        <v>24</v>
      </c>
      <c r="E73" s="503">
        <v>9.3201940000000008</v>
      </c>
      <c r="F73" s="503">
        <v>0</v>
      </c>
      <c r="H73" s="503">
        <v>18218.975717000001</v>
      </c>
      <c r="I73" s="503">
        <v>271.66682400000002</v>
      </c>
      <c r="J73" s="503">
        <v>26826.504046999999</v>
      </c>
      <c r="K73" s="503">
        <v>408.61512299999998</v>
      </c>
      <c r="L73" s="503">
        <v>13788.559367</v>
      </c>
      <c r="M73" s="503">
        <v>208.75481400000001</v>
      </c>
      <c r="N73" s="503">
        <v>6207.7686160000003</v>
      </c>
      <c r="O73" s="503">
        <v>93.860480999999993</v>
      </c>
      <c r="P73" s="503">
        <v>65041.807746999999</v>
      </c>
      <c r="Q73" s="503">
        <v>982.89724200000001</v>
      </c>
    </row>
    <row r="74" spans="1:17" x14ac:dyDescent="0.25">
      <c r="A74" s="503">
        <v>73</v>
      </c>
      <c r="B74" s="503" t="s">
        <v>598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597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40566.696507000001</v>
      </c>
      <c r="I75" s="503">
        <v>1917.2287329999999</v>
      </c>
      <c r="J75" s="503">
        <v>43067.356409</v>
      </c>
      <c r="K75" s="503">
        <v>2144.2174450000002</v>
      </c>
      <c r="L75" s="503">
        <v>59441.567134999998</v>
      </c>
      <c r="M75" s="503">
        <v>1565.027842</v>
      </c>
      <c r="N75" s="503">
        <v>35453.031438999998</v>
      </c>
      <c r="O75" s="503">
        <v>744.96617600000002</v>
      </c>
      <c r="P75" s="503">
        <v>178528.65148999999</v>
      </c>
      <c r="Q75" s="503">
        <v>6371.4401959999996</v>
      </c>
    </row>
    <row r="76" spans="1:17" x14ac:dyDescent="0.25">
      <c r="A76" s="503">
        <v>75</v>
      </c>
      <c r="B76" s="503" t="s">
        <v>596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21201.217185000001</v>
      </c>
      <c r="I76" s="503">
        <v>643.99493800000005</v>
      </c>
      <c r="J76" s="503">
        <v>22180.131715</v>
      </c>
      <c r="K76" s="503">
        <v>726.64893900000004</v>
      </c>
      <c r="L76" s="503">
        <v>27886.930894000001</v>
      </c>
      <c r="M76" s="503">
        <v>698.11077899999998</v>
      </c>
      <c r="N76" s="503">
        <v>17895.110486000001</v>
      </c>
      <c r="O76" s="503">
        <v>400.23743899999999</v>
      </c>
      <c r="P76" s="503">
        <v>89163.390281</v>
      </c>
      <c r="Q76" s="503">
        <v>2468.9920940000002</v>
      </c>
    </row>
    <row r="77" spans="1:17" x14ac:dyDescent="0.25">
      <c r="A77" s="503">
        <v>76</v>
      </c>
      <c r="B77" s="503" t="s">
        <v>595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18682.396272000002</v>
      </c>
      <c r="I77" s="503">
        <v>508.77858400000002</v>
      </c>
      <c r="J77" s="503">
        <v>21065.631001000002</v>
      </c>
      <c r="K77" s="503">
        <v>616.26169900000002</v>
      </c>
      <c r="L77" s="503">
        <v>22639.684477999999</v>
      </c>
      <c r="M77" s="503">
        <v>518.30104300000005</v>
      </c>
      <c r="N77" s="503">
        <v>8659.1500560000004</v>
      </c>
      <c r="O77" s="503">
        <v>188.57349099999999</v>
      </c>
      <c r="P77" s="503">
        <v>71046.861806999994</v>
      </c>
      <c r="Q77" s="503">
        <v>1831.9148170000001</v>
      </c>
    </row>
    <row r="78" spans="1:17" x14ac:dyDescent="0.25">
      <c r="A78" s="503">
        <v>77</v>
      </c>
      <c r="B78" s="503" t="s">
        <v>594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46901.609468000002</v>
      </c>
      <c r="I78" s="503">
        <v>1500.573852</v>
      </c>
      <c r="J78" s="503">
        <v>55001.867729999998</v>
      </c>
      <c r="K78" s="503">
        <v>1955.017482</v>
      </c>
      <c r="L78" s="503">
        <v>63226.054709999997</v>
      </c>
      <c r="M78" s="503">
        <v>1961.37364</v>
      </c>
      <c r="N78" s="503">
        <v>28719.477423</v>
      </c>
      <c r="O78" s="503">
        <v>740.08974000000001</v>
      </c>
      <c r="P78" s="503">
        <v>193849.00933199999</v>
      </c>
      <c r="Q78" s="503">
        <v>6157.0547139999999</v>
      </c>
    </row>
    <row r="79" spans="1:17" x14ac:dyDescent="0.25">
      <c r="A79" s="503">
        <v>78</v>
      </c>
      <c r="B79" s="503" t="s">
        <v>593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81846.088495999997</v>
      </c>
      <c r="I79" s="503">
        <v>2955.3466939999998</v>
      </c>
      <c r="J79" s="503">
        <v>97226.297334000003</v>
      </c>
      <c r="K79" s="503">
        <v>3660.0587810000002</v>
      </c>
      <c r="L79" s="503">
        <v>125196.942333</v>
      </c>
      <c r="M79" s="503">
        <v>4616.1041320000004</v>
      </c>
      <c r="N79" s="503">
        <v>61941.002440999997</v>
      </c>
      <c r="O79" s="503">
        <v>2163.2334860000001</v>
      </c>
      <c r="P79" s="503">
        <v>366210.33060400002</v>
      </c>
      <c r="Q79" s="503">
        <v>13394.743093999999</v>
      </c>
    </row>
    <row r="80" spans="1:17" x14ac:dyDescent="0.25">
      <c r="A80" s="503">
        <v>79</v>
      </c>
      <c r="B80" s="503" t="s">
        <v>592</v>
      </c>
      <c r="C80" s="503" t="s">
        <v>32</v>
      </c>
      <c r="D80" s="503">
        <v>58</v>
      </c>
      <c r="E80" s="503">
        <v>38.819575999999998</v>
      </c>
      <c r="F80" s="503">
        <v>23</v>
      </c>
      <c r="G80" s="503">
        <v>908203</v>
      </c>
      <c r="H80" s="503">
        <v>392315.29744900001</v>
      </c>
      <c r="I80" s="503">
        <v>6380.4560149999998</v>
      </c>
      <c r="J80" s="503">
        <v>365806.60067199997</v>
      </c>
      <c r="K80" s="503">
        <v>5927.0611550000003</v>
      </c>
      <c r="L80" s="503">
        <v>419258.76858099998</v>
      </c>
      <c r="M80" s="503">
        <v>6448.5833140000004</v>
      </c>
      <c r="N80" s="503">
        <v>268028.67387699999</v>
      </c>
      <c r="O80" s="503">
        <v>4112.2290489999996</v>
      </c>
      <c r="P80" s="503">
        <v>1445409.3405790001</v>
      </c>
      <c r="Q80" s="503">
        <v>22868.329533</v>
      </c>
    </row>
    <row r="81" spans="1:17" x14ac:dyDescent="0.25">
      <c r="A81" s="503">
        <v>80</v>
      </c>
      <c r="B81" s="503" t="s">
        <v>591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590</v>
      </c>
      <c r="C82" s="503" t="s">
        <v>32</v>
      </c>
      <c r="D82" s="503">
        <v>129</v>
      </c>
      <c r="E82" s="503">
        <v>37.80883</v>
      </c>
      <c r="F82" s="503">
        <v>50</v>
      </c>
      <c r="G82" s="503">
        <v>944100</v>
      </c>
      <c r="H82" s="503">
        <v>95352.186862999995</v>
      </c>
      <c r="I82" s="503">
        <v>2278.1180039999999</v>
      </c>
      <c r="J82" s="503">
        <v>101723.683302</v>
      </c>
      <c r="K82" s="503">
        <v>2455.1619009999999</v>
      </c>
      <c r="L82" s="503">
        <v>138044.30772800001</v>
      </c>
      <c r="M82" s="503">
        <v>3311.9952239999998</v>
      </c>
      <c r="N82" s="503">
        <v>79643.205923000001</v>
      </c>
      <c r="O82" s="503">
        <v>1814.380482</v>
      </c>
      <c r="P82" s="503">
        <v>414763.38381500001</v>
      </c>
      <c r="Q82" s="503">
        <v>9859.6556110000001</v>
      </c>
    </row>
    <row r="83" spans="1:17" x14ac:dyDescent="0.25">
      <c r="A83" s="503">
        <v>82</v>
      </c>
      <c r="B83" s="503" t="s">
        <v>589</v>
      </c>
      <c r="C83" s="503" t="s">
        <v>32</v>
      </c>
      <c r="D83" s="503">
        <v>201</v>
      </c>
      <c r="E83" s="503">
        <v>61.204746</v>
      </c>
      <c r="F83" s="503">
        <v>60</v>
      </c>
      <c r="G83" s="503">
        <v>530200</v>
      </c>
      <c r="H83" s="503">
        <v>108869.77194399999</v>
      </c>
      <c r="I83" s="503">
        <v>2911.4841070000002</v>
      </c>
      <c r="J83" s="503">
        <v>115050.56621400001</v>
      </c>
      <c r="K83" s="503">
        <v>3125.9417570000001</v>
      </c>
      <c r="L83" s="503">
        <v>162294.936464</v>
      </c>
      <c r="M83" s="503">
        <v>4341.7430759999997</v>
      </c>
      <c r="N83" s="503">
        <v>90236.342017000003</v>
      </c>
      <c r="O83" s="503">
        <v>2174.6198629999999</v>
      </c>
      <c r="P83" s="503">
        <v>476451.61663800001</v>
      </c>
      <c r="Q83" s="503">
        <v>12553.788801999999</v>
      </c>
    </row>
    <row r="84" spans="1:17" x14ac:dyDescent="0.25">
      <c r="A84" s="503">
        <v>83</v>
      </c>
      <c r="B84" s="503" t="s">
        <v>588</v>
      </c>
      <c r="C84" s="503" t="s">
        <v>32</v>
      </c>
      <c r="D84" s="503">
        <v>345</v>
      </c>
      <c r="E84" s="503">
        <v>118.018799</v>
      </c>
      <c r="F84" s="503">
        <v>93</v>
      </c>
      <c r="G84" s="503">
        <v>397600</v>
      </c>
      <c r="H84" s="503">
        <v>112164.91129400001</v>
      </c>
      <c r="I84" s="503">
        <v>3021.080453</v>
      </c>
      <c r="J84" s="503">
        <v>122921.18928599999</v>
      </c>
      <c r="K84" s="503">
        <v>3339.9144379999998</v>
      </c>
      <c r="L84" s="503">
        <v>153230.55439</v>
      </c>
      <c r="M84" s="503">
        <v>4144.52538</v>
      </c>
      <c r="N84" s="503">
        <v>84478.079769999997</v>
      </c>
      <c r="O84" s="503">
        <v>2157.5037419999999</v>
      </c>
      <c r="P84" s="503">
        <v>472794.73473999999</v>
      </c>
      <c r="Q84" s="503">
        <v>12663.024012</v>
      </c>
    </row>
    <row r="85" spans="1:17" x14ac:dyDescent="0.25">
      <c r="A85" s="503">
        <v>84</v>
      </c>
      <c r="B85" s="503" t="s">
        <v>587</v>
      </c>
      <c r="C85" s="503" t="s">
        <v>32</v>
      </c>
      <c r="D85" s="503">
        <v>386</v>
      </c>
      <c r="E85" s="503">
        <v>176.91502399999999</v>
      </c>
      <c r="F85" s="503">
        <v>5</v>
      </c>
      <c r="G85" s="503">
        <v>20200</v>
      </c>
      <c r="H85" s="503">
        <v>137404.93939799999</v>
      </c>
      <c r="I85" s="503">
        <v>5276.5360739999996</v>
      </c>
      <c r="J85" s="503">
        <v>151008.330369</v>
      </c>
      <c r="K85" s="503">
        <v>5835.5611120000003</v>
      </c>
      <c r="L85" s="503">
        <v>234351.189748</v>
      </c>
      <c r="M85" s="503">
        <v>9461.7207990000006</v>
      </c>
      <c r="N85" s="503">
        <v>119310.505143</v>
      </c>
      <c r="O85" s="503">
        <v>4592.6799840000003</v>
      </c>
      <c r="P85" s="503">
        <v>642074.96465800004</v>
      </c>
      <c r="Q85" s="503">
        <v>25166.497969</v>
      </c>
    </row>
    <row r="86" spans="1:17" x14ac:dyDescent="0.25">
      <c r="A86" s="503">
        <v>85</v>
      </c>
      <c r="B86" s="503" t="s">
        <v>586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585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584</v>
      </c>
      <c r="C88" s="503" t="s">
        <v>32</v>
      </c>
      <c r="D88" s="503">
        <v>18</v>
      </c>
      <c r="E88" s="503">
        <v>12.728977</v>
      </c>
      <c r="F88" s="503">
        <v>8</v>
      </c>
      <c r="G88" s="503">
        <v>86100</v>
      </c>
      <c r="H88" s="503">
        <v>24931.546069</v>
      </c>
      <c r="I88" s="503">
        <v>430.63315599999999</v>
      </c>
      <c r="J88" s="503">
        <v>26174.040053000001</v>
      </c>
      <c r="K88" s="503">
        <v>452.41624000000002</v>
      </c>
      <c r="L88" s="503">
        <v>25298.819718999999</v>
      </c>
      <c r="M88" s="503">
        <v>439.36178699999999</v>
      </c>
      <c r="N88" s="503">
        <v>17545.930551000001</v>
      </c>
      <c r="O88" s="503">
        <v>303.603408</v>
      </c>
      <c r="P88" s="503">
        <v>93950.336391999997</v>
      </c>
      <c r="Q88" s="503">
        <v>1626.014592</v>
      </c>
    </row>
    <row r="89" spans="1:17" x14ac:dyDescent="0.25">
      <c r="A89" s="503">
        <v>88</v>
      </c>
      <c r="B89" s="503" t="s">
        <v>583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27489.829609</v>
      </c>
      <c r="I89" s="503">
        <v>465.11060900000001</v>
      </c>
      <c r="J89" s="503">
        <v>26765.853303</v>
      </c>
      <c r="K89" s="503">
        <v>452.74995699999999</v>
      </c>
      <c r="L89" s="503">
        <v>34849.750340999999</v>
      </c>
      <c r="M89" s="503">
        <v>581.45410100000004</v>
      </c>
      <c r="N89" s="503">
        <v>23749.441115000001</v>
      </c>
      <c r="O89" s="503">
        <v>393.28828299999998</v>
      </c>
      <c r="P89" s="503">
        <v>112854.874369</v>
      </c>
      <c r="Q89" s="503">
        <v>1892.60295</v>
      </c>
    </row>
    <row r="90" spans="1:17" x14ac:dyDescent="0.25">
      <c r="A90" s="503">
        <v>89</v>
      </c>
      <c r="B90" s="503" t="s">
        <v>582</v>
      </c>
      <c r="C90" s="503" t="s">
        <v>32</v>
      </c>
      <c r="D90" s="503">
        <v>60</v>
      </c>
      <c r="E90" s="503">
        <v>59.009006999999997</v>
      </c>
      <c r="F90" s="503">
        <v>32</v>
      </c>
      <c r="G90" s="503">
        <v>164600</v>
      </c>
      <c r="H90" s="503">
        <v>94219.822866999995</v>
      </c>
      <c r="I90" s="503">
        <v>1716.2255339999999</v>
      </c>
      <c r="J90" s="503">
        <v>98530.772834000003</v>
      </c>
      <c r="K90" s="503">
        <v>1803.484389</v>
      </c>
      <c r="L90" s="503">
        <v>109947.575203</v>
      </c>
      <c r="M90" s="503">
        <v>1973.329573</v>
      </c>
      <c r="N90" s="503">
        <v>70775.807413000002</v>
      </c>
      <c r="O90" s="503">
        <v>1246.7169899999999</v>
      </c>
      <c r="P90" s="503">
        <v>373473.97831699997</v>
      </c>
      <c r="Q90" s="503">
        <v>6739.7564849999999</v>
      </c>
    </row>
    <row r="91" spans="1:17" x14ac:dyDescent="0.25">
      <c r="A91" s="503">
        <v>90</v>
      </c>
      <c r="B91" s="503" t="s">
        <v>581</v>
      </c>
      <c r="C91" s="503" t="s">
        <v>32</v>
      </c>
      <c r="D91" s="503">
        <v>74</v>
      </c>
      <c r="E91" s="503">
        <v>61.754345000000001</v>
      </c>
      <c r="F91" s="503">
        <v>33</v>
      </c>
      <c r="G91" s="503">
        <v>83000</v>
      </c>
      <c r="H91" s="503">
        <v>71831.687328999993</v>
      </c>
      <c r="I91" s="503">
        <v>1388.341754</v>
      </c>
      <c r="J91" s="503">
        <v>79504.690080999993</v>
      </c>
      <c r="K91" s="503">
        <v>1544.6110799999999</v>
      </c>
      <c r="L91" s="503">
        <v>64580.649253000003</v>
      </c>
      <c r="M91" s="503">
        <v>1243.2803710000001</v>
      </c>
      <c r="N91" s="503">
        <v>37050.392394000002</v>
      </c>
      <c r="O91" s="503">
        <v>709.32622900000001</v>
      </c>
      <c r="P91" s="503">
        <v>252967.419058</v>
      </c>
      <c r="Q91" s="503">
        <v>4885.5594339999998</v>
      </c>
    </row>
    <row r="92" spans="1:17" x14ac:dyDescent="0.25">
      <c r="A92" s="503">
        <v>91</v>
      </c>
      <c r="B92" s="503" t="s">
        <v>580</v>
      </c>
      <c r="C92" s="503" t="s">
        <v>32</v>
      </c>
      <c r="D92" s="503">
        <v>217</v>
      </c>
      <c r="E92" s="503">
        <v>180.428833</v>
      </c>
      <c r="F92" s="503">
        <v>8</v>
      </c>
      <c r="G92" s="503">
        <v>17300</v>
      </c>
      <c r="H92" s="503">
        <v>80139.596342000004</v>
      </c>
      <c r="I92" s="503">
        <v>2640.6702249999998</v>
      </c>
      <c r="J92" s="503">
        <v>88341.392175000001</v>
      </c>
      <c r="K92" s="503">
        <v>2912.94904</v>
      </c>
      <c r="L92" s="503">
        <v>121939.39207099999</v>
      </c>
      <c r="M92" s="503">
        <v>4208.1267870000001</v>
      </c>
      <c r="N92" s="503">
        <v>67335.569325000004</v>
      </c>
      <c r="O92" s="503">
        <v>2281.3479200000002</v>
      </c>
      <c r="P92" s="503">
        <v>357755.94991299999</v>
      </c>
      <c r="Q92" s="503">
        <v>12043.093972000001</v>
      </c>
    </row>
    <row r="93" spans="1:17" x14ac:dyDescent="0.25">
      <c r="A93" s="503">
        <v>92</v>
      </c>
      <c r="B93" s="503" t="s">
        <v>579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578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577</v>
      </c>
      <c r="C95" s="503" t="s">
        <v>33</v>
      </c>
      <c r="D95" s="503">
        <v>0</v>
      </c>
    </row>
    <row r="96" spans="1:17" x14ac:dyDescent="0.25">
      <c r="A96" s="503">
        <v>95</v>
      </c>
      <c r="B96" s="503" t="s">
        <v>576</v>
      </c>
      <c r="C96" s="503" t="s">
        <v>33</v>
      </c>
      <c r="D96" s="503">
        <v>0</v>
      </c>
    </row>
    <row r="97" spans="1:17" x14ac:dyDescent="0.25">
      <c r="A97" s="503">
        <v>96</v>
      </c>
      <c r="B97" s="503" t="s">
        <v>575</v>
      </c>
      <c r="C97" s="503" t="s">
        <v>33</v>
      </c>
      <c r="D97" s="503">
        <v>0</v>
      </c>
    </row>
    <row r="98" spans="1:17" x14ac:dyDescent="0.25">
      <c r="A98" s="503">
        <v>97</v>
      </c>
      <c r="B98" s="503" t="s">
        <v>574</v>
      </c>
      <c r="C98" s="503" t="s">
        <v>33</v>
      </c>
      <c r="D98" s="503">
        <v>0</v>
      </c>
    </row>
    <row r="99" spans="1:17" x14ac:dyDescent="0.25">
      <c r="A99" s="503">
        <v>98</v>
      </c>
      <c r="B99" s="503" t="s">
        <v>573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572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571</v>
      </c>
      <c r="C101" s="503" t="s">
        <v>33</v>
      </c>
      <c r="D101" s="503">
        <v>0</v>
      </c>
    </row>
    <row r="102" spans="1:17" x14ac:dyDescent="0.25">
      <c r="A102" s="503">
        <v>101</v>
      </c>
      <c r="B102" s="503" t="s">
        <v>570</v>
      </c>
      <c r="C102" s="503" t="s">
        <v>33</v>
      </c>
      <c r="D102" s="503">
        <v>0</v>
      </c>
    </row>
    <row r="103" spans="1:17" x14ac:dyDescent="0.25">
      <c r="A103" s="503">
        <v>102</v>
      </c>
      <c r="B103" s="503" t="s">
        <v>569</v>
      </c>
      <c r="C103" s="503" t="s">
        <v>33</v>
      </c>
      <c r="D103" s="503">
        <v>0</v>
      </c>
    </row>
    <row r="104" spans="1:17" x14ac:dyDescent="0.25">
      <c r="A104" s="503">
        <v>103</v>
      </c>
      <c r="B104" s="503" t="s">
        <v>568</v>
      </c>
      <c r="C104" s="503" t="s">
        <v>33</v>
      </c>
      <c r="D104" s="503">
        <v>0</v>
      </c>
    </row>
    <row r="105" spans="1:17" x14ac:dyDescent="0.25">
      <c r="A105" s="503">
        <v>104</v>
      </c>
      <c r="B105" s="503" t="s">
        <v>567</v>
      </c>
      <c r="C105" s="503" t="s">
        <v>33</v>
      </c>
      <c r="D105" s="503">
        <v>0</v>
      </c>
    </row>
    <row r="106" spans="1:17" x14ac:dyDescent="0.25">
      <c r="A106" s="503">
        <v>105</v>
      </c>
      <c r="B106" s="503" t="s">
        <v>566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565</v>
      </c>
      <c r="C107" s="503" t="s">
        <v>34</v>
      </c>
      <c r="D107" s="503">
        <v>44</v>
      </c>
      <c r="E107" s="503">
        <v>24.549011</v>
      </c>
      <c r="F107" s="503">
        <v>2</v>
      </c>
      <c r="G107" s="503">
        <v>61600</v>
      </c>
      <c r="H107" s="503">
        <v>97147.776563000007</v>
      </c>
      <c r="I107" s="503">
        <v>1612.961861</v>
      </c>
      <c r="J107" s="503">
        <v>103860.463703</v>
      </c>
      <c r="K107" s="503">
        <v>1755.539865</v>
      </c>
      <c r="L107" s="503">
        <v>125287.45050599999</v>
      </c>
      <c r="M107" s="503">
        <v>2099.5772689999999</v>
      </c>
      <c r="N107" s="503">
        <v>71810.449901999993</v>
      </c>
      <c r="O107" s="503">
        <v>1147.48963</v>
      </c>
      <c r="P107" s="503">
        <v>398106.14067400002</v>
      </c>
      <c r="Q107" s="503">
        <v>6615.5686260000002</v>
      </c>
    </row>
    <row r="108" spans="1:17" x14ac:dyDescent="0.25">
      <c r="A108" s="503">
        <v>107</v>
      </c>
      <c r="B108" s="503" t="s">
        <v>564</v>
      </c>
      <c r="C108" s="503" t="s">
        <v>34</v>
      </c>
      <c r="D108" s="503">
        <v>79</v>
      </c>
      <c r="E108" s="503">
        <v>19.522575</v>
      </c>
      <c r="F108" s="503">
        <v>14</v>
      </c>
      <c r="G108" s="503">
        <v>567600</v>
      </c>
      <c r="H108" s="503">
        <v>106725.865735</v>
      </c>
      <c r="I108" s="503">
        <v>2706.9382580000001</v>
      </c>
      <c r="J108" s="503">
        <v>115647.272257</v>
      </c>
      <c r="K108" s="503">
        <v>3082.8607919999999</v>
      </c>
      <c r="L108" s="503">
        <v>153410.41926699999</v>
      </c>
      <c r="M108" s="503">
        <v>3703.8259159999998</v>
      </c>
      <c r="N108" s="503">
        <v>82153.329199</v>
      </c>
      <c r="O108" s="503">
        <v>1898.8795250000001</v>
      </c>
      <c r="P108" s="503">
        <v>457936.88645799999</v>
      </c>
      <c r="Q108" s="503">
        <v>11392.504491</v>
      </c>
    </row>
    <row r="109" spans="1:17" x14ac:dyDescent="0.25">
      <c r="A109" s="503">
        <v>108</v>
      </c>
      <c r="B109" s="503" t="s">
        <v>563</v>
      </c>
      <c r="C109" s="503" t="s">
        <v>34</v>
      </c>
      <c r="D109" s="503">
        <v>127</v>
      </c>
      <c r="E109" s="503">
        <v>47.950783000000001</v>
      </c>
      <c r="F109" s="503">
        <v>43</v>
      </c>
      <c r="G109" s="503">
        <v>579300</v>
      </c>
      <c r="H109" s="503">
        <v>107334.42294400001</v>
      </c>
      <c r="I109" s="503">
        <v>3807.9105979999999</v>
      </c>
      <c r="J109" s="503">
        <v>120125.002097</v>
      </c>
      <c r="K109" s="503">
        <v>4780.020364</v>
      </c>
      <c r="L109" s="503">
        <v>162736.79415199999</v>
      </c>
      <c r="M109" s="503">
        <v>5449.7451179999998</v>
      </c>
      <c r="N109" s="503">
        <v>96315.043663999997</v>
      </c>
      <c r="O109" s="503">
        <v>2480.2004189999998</v>
      </c>
      <c r="P109" s="503">
        <v>486511.26285599999</v>
      </c>
      <c r="Q109" s="503">
        <v>16517.876499000002</v>
      </c>
    </row>
    <row r="110" spans="1:17" x14ac:dyDescent="0.25">
      <c r="A110" s="503">
        <v>109</v>
      </c>
      <c r="B110" s="503" t="s">
        <v>562</v>
      </c>
      <c r="C110" s="503" t="s">
        <v>34</v>
      </c>
      <c r="D110" s="503">
        <v>159</v>
      </c>
      <c r="E110" s="503">
        <v>72.815903000000006</v>
      </c>
      <c r="F110" s="503">
        <v>37</v>
      </c>
      <c r="G110" s="503">
        <v>381500</v>
      </c>
      <c r="H110" s="503">
        <v>162073.26873700001</v>
      </c>
      <c r="I110" s="503">
        <v>5489.0097949999999</v>
      </c>
      <c r="J110" s="503">
        <v>179338.62593400001</v>
      </c>
      <c r="K110" s="503">
        <v>6787.4193999999998</v>
      </c>
      <c r="L110" s="503">
        <v>238421.02431800001</v>
      </c>
      <c r="M110" s="503">
        <v>7599.6718929999997</v>
      </c>
      <c r="N110" s="503">
        <v>127251.97822800001</v>
      </c>
      <c r="O110" s="503">
        <v>3142.702781</v>
      </c>
      <c r="P110" s="503">
        <v>707084.89721700002</v>
      </c>
      <c r="Q110" s="503">
        <v>23018.803868999999</v>
      </c>
    </row>
    <row r="111" spans="1:17" x14ac:dyDescent="0.25">
      <c r="A111" s="503">
        <v>110</v>
      </c>
      <c r="B111" s="503" t="s">
        <v>561</v>
      </c>
      <c r="C111" s="503" t="s">
        <v>34</v>
      </c>
      <c r="D111" s="503">
        <v>387</v>
      </c>
      <c r="E111" s="503">
        <v>176.90837099999999</v>
      </c>
      <c r="F111" s="503">
        <v>28</v>
      </c>
      <c r="G111" s="503">
        <v>223000</v>
      </c>
      <c r="H111" s="503">
        <v>250469.66638899999</v>
      </c>
      <c r="I111" s="503">
        <v>9303.8865590000005</v>
      </c>
      <c r="J111" s="503">
        <v>286271.49423700001</v>
      </c>
      <c r="K111" s="503">
        <v>10929.660776000001</v>
      </c>
      <c r="L111" s="503">
        <v>414116.72027300001</v>
      </c>
      <c r="M111" s="503">
        <v>15391.123666</v>
      </c>
      <c r="N111" s="503">
        <v>204727.34061499999</v>
      </c>
      <c r="O111" s="503">
        <v>7355.8783910000002</v>
      </c>
      <c r="P111" s="503">
        <v>1155585.2215150001</v>
      </c>
      <c r="Q111" s="503">
        <v>42980.549392000001</v>
      </c>
    </row>
    <row r="112" spans="1:17" x14ac:dyDescent="0.25">
      <c r="A112" s="503">
        <v>111</v>
      </c>
      <c r="B112" s="503" t="s">
        <v>560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559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558</v>
      </c>
      <c r="C114" s="503" t="s">
        <v>34</v>
      </c>
      <c r="D114" s="503">
        <v>46</v>
      </c>
      <c r="E114" s="503">
        <v>28.433547999999998</v>
      </c>
      <c r="F114" s="503">
        <v>8</v>
      </c>
      <c r="G114" s="503">
        <v>168900</v>
      </c>
      <c r="H114" s="503">
        <v>104822.84480599999</v>
      </c>
      <c r="I114" s="503">
        <v>1743.4752920000001</v>
      </c>
      <c r="J114" s="503">
        <v>90485.84878</v>
      </c>
      <c r="K114" s="503">
        <v>1504.553009</v>
      </c>
      <c r="L114" s="503">
        <v>113896.74331799999</v>
      </c>
      <c r="M114" s="503">
        <v>1903.0325680000001</v>
      </c>
      <c r="N114" s="503">
        <v>68420.494225999995</v>
      </c>
      <c r="O114" s="503">
        <v>1141.953321</v>
      </c>
      <c r="P114" s="503">
        <v>377625.93112999998</v>
      </c>
      <c r="Q114" s="503">
        <v>6293.0141899999999</v>
      </c>
    </row>
    <row r="115" spans="1:17" x14ac:dyDescent="0.25">
      <c r="A115" s="503">
        <v>114</v>
      </c>
      <c r="B115" s="503" t="s">
        <v>557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20370.919332000001</v>
      </c>
      <c r="I115" s="503">
        <v>480.33335399999999</v>
      </c>
      <c r="J115" s="503">
        <v>26997.773840999998</v>
      </c>
      <c r="K115" s="503">
        <v>659.35101799999995</v>
      </c>
      <c r="L115" s="503">
        <v>20132.646848</v>
      </c>
      <c r="M115" s="503">
        <v>427.29416099999997</v>
      </c>
      <c r="N115" s="503">
        <v>12398.96767</v>
      </c>
      <c r="O115" s="503">
        <v>243.79998800000001</v>
      </c>
      <c r="P115" s="503">
        <v>79900.307690999995</v>
      </c>
      <c r="Q115" s="503">
        <v>1810.778521</v>
      </c>
    </row>
    <row r="116" spans="1:17" x14ac:dyDescent="0.25">
      <c r="A116" s="503">
        <v>115</v>
      </c>
      <c r="B116" s="503" t="s">
        <v>556</v>
      </c>
      <c r="C116" s="503" t="s">
        <v>34</v>
      </c>
      <c r="D116" s="503">
        <v>141</v>
      </c>
      <c r="E116" s="503">
        <v>108.515236</v>
      </c>
      <c r="F116" s="503">
        <v>51</v>
      </c>
      <c r="G116" s="503">
        <v>368000</v>
      </c>
      <c r="H116" s="503">
        <v>161566.99232399999</v>
      </c>
      <c r="I116" s="503">
        <v>3824.4817370000001</v>
      </c>
      <c r="J116" s="503">
        <v>173615.99839299999</v>
      </c>
      <c r="K116" s="503">
        <v>4326.5711300000003</v>
      </c>
      <c r="L116" s="503">
        <v>207896.55822100001</v>
      </c>
      <c r="M116" s="503">
        <v>4780.4369219999999</v>
      </c>
      <c r="N116" s="503">
        <v>127407.784547</v>
      </c>
      <c r="O116" s="503">
        <v>2622.6407039999999</v>
      </c>
      <c r="P116" s="503">
        <v>670487.33348599996</v>
      </c>
      <c r="Q116" s="503">
        <v>15554.130493000001</v>
      </c>
    </row>
    <row r="117" spans="1:17" x14ac:dyDescent="0.25">
      <c r="A117" s="503">
        <v>116</v>
      </c>
      <c r="B117" s="503" t="s">
        <v>555</v>
      </c>
      <c r="C117" s="503" t="s">
        <v>34</v>
      </c>
      <c r="D117" s="503">
        <v>98</v>
      </c>
      <c r="E117" s="503">
        <v>76.412818999999999</v>
      </c>
      <c r="F117" s="503">
        <v>32</v>
      </c>
      <c r="G117" s="503">
        <v>94100</v>
      </c>
      <c r="H117" s="503">
        <v>64196.941037999997</v>
      </c>
      <c r="I117" s="503">
        <v>1659.6493419999999</v>
      </c>
      <c r="J117" s="503">
        <v>69237.054445999995</v>
      </c>
      <c r="K117" s="503">
        <v>1917.0202360000001</v>
      </c>
      <c r="L117" s="503">
        <v>86125.647024999998</v>
      </c>
      <c r="M117" s="503">
        <v>2140.3696679999998</v>
      </c>
      <c r="N117" s="503">
        <v>48571.980960000001</v>
      </c>
      <c r="O117" s="503">
        <v>1063.426631</v>
      </c>
      <c r="P117" s="503">
        <v>268131.62346899998</v>
      </c>
      <c r="Q117" s="503">
        <v>6780.4658760000002</v>
      </c>
    </row>
    <row r="118" spans="1:17" x14ac:dyDescent="0.25">
      <c r="A118" s="503">
        <v>117</v>
      </c>
      <c r="B118" s="503" t="s">
        <v>554</v>
      </c>
      <c r="C118" s="503" t="s">
        <v>34</v>
      </c>
      <c r="D118" s="503">
        <v>427</v>
      </c>
      <c r="E118" s="503">
        <v>381.67834499999998</v>
      </c>
      <c r="F118" s="503">
        <v>41</v>
      </c>
      <c r="G118" s="503">
        <v>165900</v>
      </c>
      <c r="H118" s="503">
        <v>221466.61322900001</v>
      </c>
      <c r="I118" s="503">
        <v>6990.9120430000003</v>
      </c>
      <c r="J118" s="503">
        <v>250979.865383</v>
      </c>
      <c r="K118" s="503">
        <v>8135.2221879999997</v>
      </c>
      <c r="L118" s="503">
        <v>338613.648774</v>
      </c>
      <c r="M118" s="503">
        <v>10910.607929</v>
      </c>
      <c r="N118" s="503">
        <v>178547.773388</v>
      </c>
      <c r="O118" s="503">
        <v>5437.4986470000003</v>
      </c>
      <c r="P118" s="503">
        <v>989607.90077299997</v>
      </c>
      <c r="Q118" s="503">
        <v>31474.240806000002</v>
      </c>
    </row>
    <row r="119" spans="1:17" x14ac:dyDescent="0.25">
      <c r="A119" s="503">
        <v>118</v>
      </c>
      <c r="B119" s="503" t="s">
        <v>553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552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551</v>
      </c>
      <c r="C121" s="503" t="s">
        <v>35</v>
      </c>
      <c r="D121" s="503">
        <v>0</v>
      </c>
    </row>
    <row r="122" spans="1:17" x14ac:dyDescent="0.25">
      <c r="A122" s="503">
        <v>121</v>
      </c>
      <c r="B122" s="503" t="s">
        <v>550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549</v>
      </c>
      <c r="C123" s="503" t="s">
        <v>35</v>
      </c>
      <c r="D123" s="503">
        <v>0</v>
      </c>
    </row>
    <row r="124" spans="1:17" x14ac:dyDescent="0.25">
      <c r="A124" s="503">
        <v>123</v>
      </c>
      <c r="B124" s="503" t="s">
        <v>548</v>
      </c>
      <c r="C124" s="503" t="s">
        <v>35</v>
      </c>
      <c r="D124" s="503">
        <v>0</v>
      </c>
    </row>
    <row r="125" spans="1:17" x14ac:dyDescent="0.25">
      <c r="A125" s="503">
        <v>124</v>
      </c>
      <c r="B125" s="503" t="s">
        <v>547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546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545</v>
      </c>
      <c r="C127" s="503" t="s">
        <v>35</v>
      </c>
      <c r="D127" s="503">
        <v>0</v>
      </c>
    </row>
    <row r="128" spans="1:17" x14ac:dyDescent="0.25">
      <c r="A128" s="503">
        <v>127</v>
      </c>
      <c r="B128" s="503" t="s">
        <v>544</v>
      </c>
      <c r="C128" s="503" t="s">
        <v>35</v>
      </c>
      <c r="D128" s="503">
        <v>1</v>
      </c>
      <c r="E128" s="503">
        <v>3.9919000000000003E-2</v>
      </c>
      <c r="F128" s="503">
        <v>1</v>
      </c>
      <c r="G128" s="503">
        <v>42000</v>
      </c>
      <c r="H128" s="503">
        <v>295.545458</v>
      </c>
      <c r="I128" s="503">
        <v>39.121755999999998</v>
      </c>
      <c r="J128" s="503">
        <v>311.799643</v>
      </c>
      <c r="K128" s="503">
        <v>48.230550999999998</v>
      </c>
      <c r="L128" s="503">
        <v>497.72628500000002</v>
      </c>
      <c r="M128" s="503">
        <v>65.367270000000005</v>
      </c>
      <c r="N128" s="503">
        <v>348.35442799999998</v>
      </c>
      <c r="O128" s="503">
        <v>22.393397</v>
      </c>
      <c r="P128" s="503">
        <v>1453.4258139999999</v>
      </c>
      <c r="Q128" s="503">
        <v>175.11297400000001</v>
      </c>
    </row>
    <row r="129" spans="1:17" x14ac:dyDescent="0.25">
      <c r="A129" s="503">
        <v>128</v>
      </c>
      <c r="B129" s="503" t="s">
        <v>543</v>
      </c>
      <c r="C129" s="503" t="s">
        <v>35</v>
      </c>
      <c r="D129" s="503">
        <v>0</v>
      </c>
    </row>
    <row r="130" spans="1:17" x14ac:dyDescent="0.25">
      <c r="A130" s="503">
        <v>129</v>
      </c>
      <c r="B130" s="503" t="s">
        <v>542</v>
      </c>
      <c r="C130" s="503" t="s">
        <v>35</v>
      </c>
      <c r="D130" s="503">
        <v>0</v>
      </c>
    </row>
    <row r="131" spans="1:17" x14ac:dyDescent="0.25">
      <c r="A131" s="503">
        <v>130</v>
      </c>
      <c r="B131" s="503" t="s">
        <v>541</v>
      </c>
      <c r="C131" s="503" t="s">
        <v>35</v>
      </c>
      <c r="D131" s="503">
        <v>0</v>
      </c>
    </row>
    <row r="132" spans="1:17" x14ac:dyDescent="0.25">
      <c r="A132" s="503">
        <v>131</v>
      </c>
      <c r="B132" s="503" t="s">
        <v>540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243663.46098800001</v>
      </c>
      <c r="I132" s="503">
        <v>4232.2104410000002</v>
      </c>
      <c r="J132" s="503">
        <v>244913.467217</v>
      </c>
      <c r="K132" s="503">
        <v>4299.1397120000001</v>
      </c>
      <c r="L132" s="503">
        <v>292906.14682199998</v>
      </c>
      <c r="M132" s="503">
        <v>4838.931055</v>
      </c>
      <c r="N132" s="503">
        <v>179454.05492299999</v>
      </c>
      <c r="O132" s="503">
        <v>2959.347405</v>
      </c>
      <c r="P132" s="503">
        <v>960937.12994999997</v>
      </c>
      <c r="Q132" s="503">
        <v>16329.628613000001</v>
      </c>
    </row>
    <row r="133" spans="1:17" x14ac:dyDescent="0.25">
      <c r="A133" s="503">
        <v>132</v>
      </c>
      <c r="B133" s="503" t="s">
        <v>539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19448.163057999998</v>
      </c>
      <c r="I133" s="503">
        <v>428.04197099999999</v>
      </c>
      <c r="J133" s="503">
        <v>21728.300606000001</v>
      </c>
      <c r="K133" s="503">
        <v>482.641615</v>
      </c>
      <c r="L133" s="503">
        <v>30261.886556000001</v>
      </c>
      <c r="M133" s="503">
        <v>662.33499500000005</v>
      </c>
      <c r="N133" s="503">
        <v>13648.812142000001</v>
      </c>
      <c r="O133" s="503">
        <v>301.17541299999999</v>
      </c>
      <c r="P133" s="503">
        <v>85087.162362000003</v>
      </c>
      <c r="Q133" s="503">
        <v>1874.1939930000001</v>
      </c>
    </row>
    <row r="134" spans="1:17" x14ac:dyDescent="0.25">
      <c r="A134" s="503">
        <v>133</v>
      </c>
      <c r="B134" s="503" t="s">
        <v>538</v>
      </c>
      <c r="C134" s="503" t="s">
        <v>36</v>
      </c>
      <c r="D134" s="503">
        <v>220</v>
      </c>
      <c r="E134" s="503">
        <v>53.345950999999999</v>
      </c>
      <c r="F134" s="503">
        <v>43</v>
      </c>
      <c r="G134" s="503">
        <v>894700</v>
      </c>
      <c r="H134" s="503">
        <v>227518.70301500001</v>
      </c>
      <c r="I134" s="503">
        <v>8144.3566010000004</v>
      </c>
      <c r="J134" s="503">
        <v>244128.544918</v>
      </c>
      <c r="K134" s="503">
        <v>9667.5671170000005</v>
      </c>
      <c r="L134" s="503">
        <v>353803.17861800001</v>
      </c>
      <c r="M134" s="503">
        <v>11352.33056</v>
      </c>
      <c r="N134" s="503">
        <v>207056.956989</v>
      </c>
      <c r="O134" s="503">
        <v>5339.1860880000004</v>
      </c>
      <c r="P134" s="503">
        <v>1032507.383541</v>
      </c>
      <c r="Q134" s="503">
        <v>34503.440366000003</v>
      </c>
    </row>
    <row r="135" spans="1:17" x14ac:dyDescent="0.25">
      <c r="A135" s="503">
        <v>134</v>
      </c>
      <c r="B135" s="503" t="s">
        <v>537</v>
      </c>
      <c r="C135" s="503" t="s">
        <v>36</v>
      </c>
      <c r="D135" s="503">
        <v>276</v>
      </c>
      <c r="E135" s="503">
        <v>82.393401999999995</v>
      </c>
      <c r="F135" s="503">
        <v>62</v>
      </c>
      <c r="G135" s="503">
        <v>637800</v>
      </c>
      <c r="H135" s="503">
        <v>173637.84251799999</v>
      </c>
      <c r="I135" s="503">
        <v>6464.3726459999998</v>
      </c>
      <c r="J135" s="503">
        <v>191603.55667200001</v>
      </c>
      <c r="K135" s="503">
        <v>7753.3428350000004</v>
      </c>
      <c r="L135" s="503">
        <v>272713.23218400002</v>
      </c>
      <c r="M135" s="503">
        <v>9817.1282699999992</v>
      </c>
      <c r="N135" s="503">
        <v>151578.73399800001</v>
      </c>
      <c r="O135" s="503">
        <v>4191.38508</v>
      </c>
      <c r="P135" s="503">
        <v>789533.36537200003</v>
      </c>
      <c r="Q135" s="503">
        <v>28226.22883</v>
      </c>
    </row>
    <row r="136" spans="1:17" x14ac:dyDescent="0.25">
      <c r="A136" s="503">
        <v>135</v>
      </c>
      <c r="B136" s="503" t="s">
        <v>536</v>
      </c>
      <c r="C136" s="503" t="s">
        <v>36</v>
      </c>
      <c r="D136" s="503">
        <v>240</v>
      </c>
      <c r="E136" s="503">
        <v>66.105796999999995</v>
      </c>
      <c r="F136" s="503">
        <v>50</v>
      </c>
      <c r="G136" s="503">
        <v>230200</v>
      </c>
      <c r="H136" s="503">
        <v>81620.425099999993</v>
      </c>
      <c r="I136" s="503">
        <v>3795.1240419999999</v>
      </c>
      <c r="J136" s="503">
        <v>90609.167625999995</v>
      </c>
      <c r="K136" s="503">
        <v>4604.4347420000004</v>
      </c>
      <c r="L136" s="503">
        <v>132143.280933</v>
      </c>
      <c r="M136" s="503">
        <v>5912.5563920000004</v>
      </c>
      <c r="N136" s="503">
        <v>63608.119081999997</v>
      </c>
      <c r="O136" s="503">
        <v>1876.408739</v>
      </c>
      <c r="P136" s="503">
        <v>367980.99274100002</v>
      </c>
      <c r="Q136" s="503">
        <v>16188.523915</v>
      </c>
    </row>
    <row r="137" spans="1:17" x14ac:dyDescent="0.25">
      <c r="A137" s="503">
        <v>136</v>
      </c>
      <c r="B137" s="503" t="s">
        <v>535</v>
      </c>
      <c r="C137" s="503" t="s">
        <v>36</v>
      </c>
      <c r="D137" s="503">
        <v>446</v>
      </c>
      <c r="E137" s="503">
        <v>136.92137099999999</v>
      </c>
      <c r="F137" s="503">
        <v>14</v>
      </c>
      <c r="G137" s="503">
        <v>54000</v>
      </c>
      <c r="H137" s="503">
        <v>157196.42858599999</v>
      </c>
      <c r="I137" s="503">
        <v>6524.5874899999999</v>
      </c>
      <c r="J137" s="503">
        <v>179879.95025600001</v>
      </c>
      <c r="K137" s="503">
        <v>7561.2541950000004</v>
      </c>
      <c r="L137" s="503">
        <v>297619.79443000001</v>
      </c>
      <c r="M137" s="503">
        <v>12341.990271000001</v>
      </c>
      <c r="N137" s="503">
        <v>145112.108901</v>
      </c>
      <c r="O137" s="503">
        <v>5829.2135269999999</v>
      </c>
      <c r="P137" s="503">
        <v>779808.28217300004</v>
      </c>
      <c r="Q137" s="503">
        <v>32257.045482000001</v>
      </c>
    </row>
    <row r="138" spans="1:17" x14ac:dyDescent="0.25">
      <c r="A138" s="503">
        <v>137</v>
      </c>
      <c r="B138" s="503" t="s">
        <v>534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533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284808.74322499998</v>
      </c>
      <c r="I139" s="503">
        <v>4788.3726989999996</v>
      </c>
      <c r="J139" s="503">
        <v>281975.32820500003</v>
      </c>
      <c r="K139" s="503">
        <v>4820.1424919999999</v>
      </c>
      <c r="L139" s="503">
        <v>342931.23475100001</v>
      </c>
      <c r="M139" s="503">
        <v>5385.0149090000004</v>
      </c>
      <c r="N139" s="503">
        <v>197593.577628</v>
      </c>
      <c r="O139" s="503">
        <v>3096.3970509999999</v>
      </c>
      <c r="P139" s="503">
        <v>1107308.883808</v>
      </c>
      <c r="Q139" s="503">
        <v>18089.927151</v>
      </c>
    </row>
    <row r="140" spans="1:17" x14ac:dyDescent="0.25">
      <c r="A140" s="503">
        <v>139</v>
      </c>
      <c r="B140" s="503" t="s">
        <v>532</v>
      </c>
      <c r="C140" s="503" t="s">
        <v>36</v>
      </c>
      <c r="D140" s="503">
        <v>14</v>
      </c>
      <c r="E140" s="503">
        <v>6.1725510000000003</v>
      </c>
      <c r="F140" s="503">
        <v>1</v>
      </c>
      <c r="G140" s="503">
        <v>16700</v>
      </c>
      <c r="H140" s="503">
        <v>32918.314103999997</v>
      </c>
      <c r="I140" s="503">
        <v>1010.21277</v>
      </c>
      <c r="J140" s="503">
        <v>33375.180673000003</v>
      </c>
      <c r="K140" s="503">
        <v>1119.3695809999999</v>
      </c>
      <c r="L140" s="503">
        <v>41695.761487000003</v>
      </c>
      <c r="M140" s="503">
        <v>800.53087800000003</v>
      </c>
      <c r="N140" s="503">
        <v>18547.761848999999</v>
      </c>
      <c r="O140" s="503">
        <v>322.59087099999999</v>
      </c>
      <c r="P140" s="503">
        <v>126537.018113</v>
      </c>
      <c r="Q140" s="503">
        <v>3252.7040999999999</v>
      </c>
    </row>
    <row r="141" spans="1:17" x14ac:dyDescent="0.25">
      <c r="A141" s="503">
        <v>140</v>
      </c>
      <c r="B141" s="503" t="s">
        <v>531</v>
      </c>
      <c r="C141" s="503" t="s">
        <v>36</v>
      </c>
      <c r="D141" s="503">
        <v>32</v>
      </c>
      <c r="E141" s="503">
        <v>18.846917999999999</v>
      </c>
      <c r="F141" s="503">
        <v>6</v>
      </c>
      <c r="G141" s="503">
        <v>134600</v>
      </c>
      <c r="H141" s="503">
        <v>80030.880344999998</v>
      </c>
      <c r="I141" s="503">
        <v>2788.9450430000002</v>
      </c>
      <c r="J141" s="503">
        <v>85347.484641000003</v>
      </c>
      <c r="K141" s="503">
        <v>3335.414092</v>
      </c>
      <c r="L141" s="503">
        <v>115896.11889300001</v>
      </c>
      <c r="M141" s="503">
        <v>3810.3105439999999</v>
      </c>
      <c r="N141" s="503">
        <v>70603.936386000001</v>
      </c>
      <c r="O141" s="503">
        <v>1718.083883</v>
      </c>
      <c r="P141" s="503">
        <v>351878.42026599997</v>
      </c>
      <c r="Q141" s="503">
        <v>11652.753562</v>
      </c>
    </row>
    <row r="142" spans="1:17" x14ac:dyDescent="0.25">
      <c r="A142" s="503">
        <v>141</v>
      </c>
      <c r="B142" s="503" t="s">
        <v>530</v>
      </c>
      <c r="C142" s="503" t="s">
        <v>36</v>
      </c>
      <c r="D142" s="503">
        <v>79</v>
      </c>
      <c r="E142" s="503">
        <v>45.808861</v>
      </c>
      <c r="F142" s="503">
        <v>14</v>
      </c>
      <c r="G142" s="503">
        <v>109400</v>
      </c>
      <c r="H142" s="503">
        <v>83614.892634999997</v>
      </c>
      <c r="I142" s="503">
        <v>2323.0612599999999</v>
      </c>
      <c r="J142" s="503">
        <v>86405.211767000001</v>
      </c>
      <c r="K142" s="503">
        <v>2647.2237789999999</v>
      </c>
      <c r="L142" s="503">
        <v>113802.377871</v>
      </c>
      <c r="M142" s="503">
        <v>2863.708721</v>
      </c>
      <c r="N142" s="503">
        <v>62189.611685000003</v>
      </c>
      <c r="O142" s="503">
        <v>1329.313116</v>
      </c>
      <c r="P142" s="503">
        <v>346012.09395800001</v>
      </c>
      <c r="Q142" s="503">
        <v>9163.3068750000002</v>
      </c>
    </row>
    <row r="143" spans="1:17" x14ac:dyDescent="0.25">
      <c r="A143" s="503">
        <v>142</v>
      </c>
      <c r="B143" s="503" t="s">
        <v>529</v>
      </c>
      <c r="C143" s="503" t="s">
        <v>36</v>
      </c>
      <c r="D143" s="503">
        <v>24</v>
      </c>
      <c r="E143" s="503">
        <v>9.3947970000000005</v>
      </c>
      <c r="F143" s="503">
        <v>2</v>
      </c>
      <c r="G143" s="503">
        <v>6100</v>
      </c>
      <c r="H143" s="503">
        <v>10193.690074</v>
      </c>
      <c r="I143" s="503">
        <v>776.70145300000001</v>
      </c>
      <c r="J143" s="503">
        <v>10770.079089000001</v>
      </c>
      <c r="K143" s="503">
        <v>927.06651199999999</v>
      </c>
      <c r="L143" s="503">
        <v>14885.616603</v>
      </c>
      <c r="M143" s="503">
        <v>938.18724399999996</v>
      </c>
      <c r="N143" s="503">
        <v>8334.6284450000003</v>
      </c>
      <c r="O143" s="503">
        <v>311.50592399999999</v>
      </c>
      <c r="P143" s="503">
        <v>44184.014211000002</v>
      </c>
      <c r="Q143" s="503">
        <v>2953.4611329999998</v>
      </c>
    </row>
    <row r="144" spans="1:17" x14ac:dyDescent="0.25">
      <c r="A144" s="503">
        <v>143</v>
      </c>
      <c r="B144" s="503" t="s">
        <v>528</v>
      </c>
      <c r="C144" s="503" t="s">
        <v>36</v>
      </c>
      <c r="D144" s="503">
        <v>147</v>
      </c>
      <c r="E144" s="503">
        <v>118.080803</v>
      </c>
      <c r="F144" s="503">
        <v>12</v>
      </c>
      <c r="G144" s="503">
        <v>27800</v>
      </c>
      <c r="H144" s="503">
        <v>117988.887632</v>
      </c>
      <c r="I144" s="503">
        <v>4373.826454</v>
      </c>
      <c r="J144" s="503">
        <v>130908.47271</v>
      </c>
      <c r="K144" s="503">
        <v>4964.9388289999997</v>
      </c>
      <c r="L144" s="503">
        <v>199381.11447199999</v>
      </c>
      <c r="M144" s="503">
        <v>7479.2760269999999</v>
      </c>
      <c r="N144" s="503">
        <v>100769.42524500001</v>
      </c>
      <c r="O144" s="503">
        <v>3643.9822020000001</v>
      </c>
      <c r="P144" s="503">
        <v>549047.90006000001</v>
      </c>
      <c r="Q144" s="503">
        <v>20462.023512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746F8-1DE0-46A0-A22F-169E3919C3AA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505</v>
      </c>
      <c r="B1" s="503" t="s">
        <v>684</v>
      </c>
      <c r="C1" s="503" t="s">
        <v>683</v>
      </c>
      <c r="D1" s="503" t="s">
        <v>682</v>
      </c>
      <c r="E1" s="503" t="s">
        <v>681</v>
      </c>
      <c r="F1" s="503" t="s">
        <v>503</v>
      </c>
      <c r="G1" s="503" t="s">
        <v>502</v>
      </c>
      <c r="H1" s="503" t="s">
        <v>680</v>
      </c>
      <c r="I1" s="503" t="s">
        <v>679</v>
      </c>
      <c r="J1" s="503" t="s">
        <v>678</v>
      </c>
      <c r="K1" s="503" t="s">
        <v>677</v>
      </c>
      <c r="L1" s="503" t="s">
        <v>676</v>
      </c>
      <c r="M1" s="503" t="s">
        <v>675</v>
      </c>
      <c r="N1" s="503" t="s">
        <v>674</v>
      </c>
      <c r="O1" s="503" t="s">
        <v>673</v>
      </c>
      <c r="P1" s="503" t="s">
        <v>672</v>
      </c>
      <c r="Q1" s="503" t="s">
        <v>671</v>
      </c>
    </row>
    <row r="2" spans="1:17" x14ac:dyDescent="0.25">
      <c r="A2" s="503">
        <v>1</v>
      </c>
      <c r="B2" s="503" t="s">
        <v>670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429980.89972799999</v>
      </c>
      <c r="I2" s="503">
        <v>6909.9221189999998</v>
      </c>
      <c r="J2" s="503">
        <v>448810.13098999998</v>
      </c>
      <c r="K2" s="503">
        <v>7588.707934</v>
      </c>
      <c r="L2" s="503">
        <v>427467.231699</v>
      </c>
      <c r="M2" s="503">
        <v>6432.6595260000004</v>
      </c>
      <c r="N2" s="503">
        <v>284074.952949</v>
      </c>
      <c r="O2" s="503">
        <v>4272.0102960000004</v>
      </c>
      <c r="P2" s="503">
        <v>1590333.2153650001</v>
      </c>
      <c r="Q2" s="503">
        <v>25203.299875000001</v>
      </c>
    </row>
    <row r="3" spans="1:17" x14ac:dyDescent="0.25">
      <c r="A3" s="503">
        <v>2</v>
      </c>
      <c r="B3" s="503" t="s">
        <v>669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668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177542.783356</v>
      </c>
      <c r="I4" s="503">
        <v>5043.8093870000002</v>
      </c>
      <c r="J4" s="503">
        <v>192407.32779000001</v>
      </c>
      <c r="K4" s="503">
        <v>5993.2081500000004</v>
      </c>
      <c r="L4" s="503">
        <v>262332.92537200003</v>
      </c>
      <c r="M4" s="503">
        <v>6985.0595240000002</v>
      </c>
      <c r="N4" s="503">
        <v>159328.071306</v>
      </c>
      <c r="O4" s="503">
        <v>3685.6747150000001</v>
      </c>
      <c r="P4" s="503">
        <v>791611.10782499996</v>
      </c>
      <c r="Q4" s="503">
        <v>21707.751776000001</v>
      </c>
    </row>
    <row r="5" spans="1:17" x14ac:dyDescent="0.25">
      <c r="A5" s="503">
        <v>4</v>
      </c>
      <c r="B5" s="503" t="s">
        <v>667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183102.06714699999</v>
      </c>
      <c r="I5" s="503">
        <v>5301.3073210000002</v>
      </c>
      <c r="J5" s="503">
        <v>208349.36615799999</v>
      </c>
      <c r="K5" s="503">
        <v>6578.9426009999997</v>
      </c>
      <c r="L5" s="503">
        <v>279167.28839399997</v>
      </c>
      <c r="M5" s="503">
        <v>7809.3903090000003</v>
      </c>
      <c r="N5" s="503">
        <v>153134.055245</v>
      </c>
      <c r="O5" s="503">
        <v>3758.1327500000002</v>
      </c>
      <c r="P5" s="503">
        <v>823752.77694300003</v>
      </c>
      <c r="Q5" s="503">
        <v>23447.772980999998</v>
      </c>
    </row>
    <row r="6" spans="1:17" x14ac:dyDescent="0.25">
      <c r="A6" s="503">
        <v>5</v>
      </c>
      <c r="B6" s="503" t="s">
        <v>666</v>
      </c>
      <c r="C6" s="503" t="s">
        <v>15</v>
      </c>
      <c r="D6" s="503">
        <v>328</v>
      </c>
      <c r="E6" s="503">
        <v>101.048027</v>
      </c>
      <c r="F6" s="503">
        <v>79</v>
      </c>
      <c r="G6" s="503">
        <v>530900</v>
      </c>
      <c r="H6" s="503">
        <v>143302.255164</v>
      </c>
      <c r="I6" s="503">
        <v>4964.5365840000004</v>
      </c>
      <c r="J6" s="503">
        <v>165655.30877500001</v>
      </c>
      <c r="K6" s="503">
        <v>6282.8111079999999</v>
      </c>
      <c r="L6" s="503">
        <v>215808.361798</v>
      </c>
      <c r="M6" s="503">
        <v>6580.3918610000001</v>
      </c>
      <c r="N6" s="503">
        <v>105544.107032</v>
      </c>
      <c r="O6" s="503">
        <v>2703.6075970000002</v>
      </c>
      <c r="P6" s="503">
        <v>630310.03276800003</v>
      </c>
      <c r="Q6" s="503">
        <v>20531.347150000001</v>
      </c>
    </row>
    <row r="7" spans="1:17" x14ac:dyDescent="0.25">
      <c r="A7" s="503">
        <v>6</v>
      </c>
      <c r="B7" s="503" t="s">
        <v>665</v>
      </c>
      <c r="C7" s="503" t="s">
        <v>15</v>
      </c>
      <c r="D7" s="503">
        <v>461</v>
      </c>
      <c r="E7" s="503">
        <v>173.53346300000001</v>
      </c>
      <c r="F7" s="503">
        <v>6</v>
      </c>
      <c r="G7" s="503">
        <v>64300</v>
      </c>
      <c r="H7" s="503">
        <v>185248.98229700001</v>
      </c>
      <c r="I7" s="503">
        <v>7754.1159809999999</v>
      </c>
      <c r="J7" s="503">
        <v>217003.792254</v>
      </c>
      <c r="K7" s="503">
        <v>9502.4662019999996</v>
      </c>
      <c r="L7" s="503">
        <v>326238.90107800002</v>
      </c>
      <c r="M7" s="503">
        <v>14786.008206</v>
      </c>
      <c r="N7" s="503">
        <v>158648.47616699999</v>
      </c>
      <c r="O7" s="503">
        <v>6214.284404</v>
      </c>
      <c r="P7" s="503">
        <v>887140.15179599996</v>
      </c>
      <c r="Q7" s="503">
        <v>38256.874794000003</v>
      </c>
    </row>
    <row r="8" spans="1:17" x14ac:dyDescent="0.25">
      <c r="A8" s="503">
        <v>7</v>
      </c>
      <c r="B8" s="503" t="s">
        <v>664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663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662</v>
      </c>
      <c r="C10" s="503" t="s">
        <v>15</v>
      </c>
      <c r="D10" s="503">
        <v>20</v>
      </c>
      <c r="E10" s="503">
        <v>16.577545000000001</v>
      </c>
      <c r="F10" s="503">
        <v>8</v>
      </c>
      <c r="G10" s="503">
        <v>98600</v>
      </c>
      <c r="H10" s="503">
        <v>40781.034226000003</v>
      </c>
      <c r="I10" s="503">
        <v>808.00116100000002</v>
      </c>
      <c r="J10" s="503">
        <v>40137.164850000001</v>
      </c>
      <c r="K10" s="503">
        <v>830.70243600000003</v>
      </c>
      <c r="L10" s="503">
        <v>48740.706459000001</v>
      </c>
      <c r="M10" s="503">
        <v>924.77268800000002</v>
      </c>
      <c r="N10" s="503">
        <v>33341.563349999997</v>
      </c>
      <c r="O10" s="503">
        <v>598.67821900000001</v>
      </c>
      <c r="P10" s="503">
        <v>163000.468884</v>
      </c>
      <c r="Q10" s="503">
        <v>3162.1545040000001</v>
      </c>
    </row>
    <row r="11" spans="1:17" x14ac:dyDescent="0.25">
      <c r="A11" s="503">
        <v>10</v>
      </c>
      <c r="B11" s="503" t="s">
        <v>661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62079.505116</v>
      </c>
      <c r="I11" s="503">
        <v>1107.429408</v>
      </c>
      <c r="J11" s="503">
        <v>66867.175816000003</v>
      </c>
      <c r="K11" s="503">
        <v>1215.521845</v>
      </c>
      <c r="L11" s="503">
        <v>64347.261562</v>
      </c>
      <c r="M11" s="503">
        <v>1126.3056979999999</v>
      </c>
      <c r="N11" s="503">
        <v>43243.291975</v>
      </c>
      <c r="O11" s="503">
        <v>742.244506</v>
      </c>
      <c r="P11" s="503">
        <v>236537.23446800001</v>
      </c>
      <c r="Q11" s="503">
        <v>4191.5014570000003</v>
      </c>
    </row>
    <row r="12" spans="1:17" x14ac:dyDescent="0.25">
      <c r="A12" s="503">
        <v>11</v>
      </c>
      <c r="B12" s="503" t="s">
        <v>660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97169.868122</v>
      </c>
      <c r="I12" s="503">
        <v>2479.66707</v>
      </c>
      <c r="J12" s="503">
        <v>107758.63647300001</v>
      </c>
      <c r="K12" s="503">
        <v>2932.6279199999999</v>
      </c>
      <c r="L12" s="503">
        <v>112405.47457599999</v>
      </c>
      <c r="M12" s="503">
        <v>2502.6077460000001</v>
      </c>
      <c r="N12" s="503">
        <v>64199.399574000003</v>
      </c>
      <c r="O12" s="503">
        <v>1264.1159029999999</v>
      </c>
      <c r="P12" s="503">
        <v>381533.37874499999</v>
      </c>
      <c r="Q12" s="503">
        <v>9179.0186389999999</v>
      </c>
    </row>
    <row r="13" spans="1:17" x14ac:dyDescent="0.25">
      <c r="A13" s="503">
        <v>12</v>
      </c>
      <c r="B13" s="503" t="s">
        <v>659</v>
      </c>
      <c r="C13" s="503" t="s">
        <v>15</v>
      </c>
      <c r="D13" s="503">
        <v>70</v>
      </c>
      <c r="E13" s="503">
        <v>55.942321999999997</v>
      </c>
      <c r="F13" s="503">
        <v>25</v>
      </c>
      <c r="G13" s="503">
        <v>93500</v>
      </c>
      <c r="H13" s="503">
        <v>57753.337010000003</v>
      </c>
      <c r="I13" s="503">
        <v>1415.6131800000001</v>
      </c>
      <c r="J13" s="503">
        <v>69998.105448000002</v>
      </c>
      <c r="K13" s="503">
        <v>1793.1082349999999</v>
      </c>
      <c r="L13" s="503">
        <v>69431.021187999999</v>
      </c>
      <c r="M13" s="503">
        <v>1693.85339</v>
      </c>
      <c r="N13" s="503">
        <v>40297.785823999999</v>
      </c>
      <c r="O13" s="503">
        <v>876.60257999999999</v>
      </c>
      <c r="P13" s="503">
        <v>237480.24947000001</v>
      </c>
      <c r="Q13" s="503">
        <v>5779.177385</v>
      </c>
    </row>
    <row r="14" spans="1:17" x14ac:dyDescent="0.25">
      <c r="A14" s="503">
        <v>13</v>
      </c>
      <c r="B14" s="503" t="s">
        <v>658</v>
      </c>
      <c r="C14" s="503" t="s">
        <v>15</v>
      </c>
      <c r="D14" s="503">
        <v>215</v>
      </c>
      <c r="E14" s="503">
        <v>222.31414799999999</v>
      </c>
      <c r="F14" s="503">
        <v>7</v>
      </c>
      <c r="G14" s="503">
        <v>23700</v>
      </c>
      <c r="H14" s="503">
        <v>97871.625014000005</v>
      </c>
      <c r="I14" s="503">
        <v>3396.083361</v>
      </c>
      <c r="J14" s="503">
        <v>116532.58878000001</v>
      </c>
      <c r="K14" s="503">
        <v>4028.2282650000002</v>
      </c>
      <c r="L14" s="503">
        <v>152627.40932100001</v>
      </c>
      <c r="M14" s="503">
        <v>5413.3586439999999</v>
      </c>
      <c r="N14" s="503">
        <v>80125.648556</v>
      </c>
      <c r="O14" s="503">
        <v>2843.1922690000001</v>
      </c>
      <c r="P14" s="503">
        <v>447157.271672</v>
      </c>
      <c r="Q14" s="503">
        <v>15680.862539</v>
      </c>
    </row>
    <row r="15" spans="1:17" x14ac:dyDescent="0.25">
      <c r="A15" s="503">
        <v>14</v>
      </c>
      <c r="B15" s="503" t="s">
        <v>657</v>
      </c>
      <c r="C15" s="503" t="s">
        <v>27</v>
      </c>
      <c r="D15" s="503">
        <v>2</v>
      </c>
      <c r="E15" s="503">
        <v>0.94670299999999996</v>
      </c>
      <c r="F15" s="503">
        <v>0</v>
      </c>
      <c r="H15" s="503">
        <v>5926.4534169999997</v>
      </c>
      <c r="I15" s="503">
        <v>89.604219999999998</v>
      </c>
      <c r="J15" s="503">
        <v>5708.7669070000002</v>
      </c>
      <c r="K15" s="503">
        <v>86.273544000000001</v>
      </c>
      <c r="L15" s="503">
        <v>5967.7975919999999</v>
      </c>
      <c r="M15" s="503">
        <v>89.687444999999997</v>
      </c>
      <c r="N15" s="503">
        <v>3836.2927890000001</v>
      </c>
      <c r="O15" s="503">
        <v>57.650990999999998</v>
      </c>
      <c r="P15" s="503">
        <v>21439.310706</v>
      </c>
      <c r="Q15" s="503">
        <v>323.21620000000001</v>
      </c>
    </row>
    <row r="16" spans="1:17" x14ac:dyDescent="0.25">
      <c r="A16" s="503">
        <v>15</v>
      </c>
      <c r="B16" s="503" t="s">
        <v>656</v>
      </c>
      <c r="C16" s="503" t="s">
        <v>27</v>
      </c>
      <c r="D16" s="503">
        <v>34</v>
      </c>
      <c r="E16" s="503">
        <v>15.606462000000001</v>
      </c>
      <c r="F16" s="503">
        <v>12</v>
      </c>
      <c r="G16" s="503">
        <v>324500</v>
      </c>
      <c r="H16" s="503">
        <v>92788.045268000002</v>
      </c>
      <c r="I16" s="503">
        <v>1715.8803519999999</v>
      </c>
      <c r="J16" s="503">
        <v>93701.032101000004</v>
      </c>
      <c r="K16" s="503">
        <v>1742.5561170000001</v>
      </c>
      <c r="L16" s="503">
        <v>110308.885453</v>
      </c>
      <c r="M16" s="503">
        <v>2025.5069920000001</v>
      </c>
      <c r="N16" s="503">
        <v>71694.495758000005</v>
      </c>
      <c r="O16" s="503">
        <v>1263.816949</v>
      </c>
      <c r="P16" s="503">
        <v>368492.45858099998</v>
      </c>
      <c r="Q16" s="503">
        <v>6747.7604099999999</v>
      </c>
    </row>
    <row r="17" spans="1:17" x14ac:dyDescent="0.25">
      <c r="A17" s="503">
        <v>16</v>
      </c>
      <c r="B17" s="503" t="s">
        <v>655</v>
      </c>
      <c r="C17" s="503" t="s">
        <v>27</v>
      </c>
      <c r="D17" s="503">
        <v>127</v>
      </c>
      <c r="E17" s="503">
        <v>35.151736999999997</v>
      </c>
      <c r="F17" s="503">
        <v>40</v>
      </c>
      <c r="G17" s="503">
        <v>456200</v>
      </c>
      <c r="H17" s="503">
        <v>82091.756645999994</v>
      </c>
      <c r="I17" s="503">
        <v>2191.8210819999999</v>
      </c>
      <c r="J17" s="503">
        <v>84688.824840000001</v>
      </c>
      <c r="K17" s="503">
        <v>2283.8206599999999</v>
      </c>
      <c r="L17" s="503">
        <v>121390.408071</v>
      </c>
      <c r="M17" s="503">
        <v>2973.4931029999998</v>
      </c>
      <c r="N17" s="503">
        <v>69233.047535000005</v>
      </c>
      <c r="O17" s="503">
        <v>1586.7795470000001</v>
      </c>
      <c r="P17" s="503">
        <v>357404.03709200001</v>
      </c>
      <c r="Q17" s="503">
        <v>9035.9143910000003</v>
      </c>
    </row>
    <row r="18" spans="1:17" x14ac:dyDescent="0.25">
      <c r="A18" s="503">
        <v>17</v>
      </c>
      <c r="B18" s="503" t="s">
        <v>654</v>
      </c>
      <c r="C18" s="503" t="s">
        <v>27</v>
      </c>
      <c r="D18" s="503">
        <v>92</v>
      </c>
      <c r="E18" s="503">
        <v>40.055732999999996</v>
      </c>
      <c r="F18" s="503">
        <v>40</v>
      </c>
      <c r="G18" s="503">
        <v>319700</v>
      </c>
      <c r="H18" s="503">
        <v>54813.358417000003</v>
      </c>
      <c r="I18" s="503">
        <v>1367.948378</v>
      </c>
      <c r="J18" s="503">
        <v>56930.769661999999</v>
      </c>
      <c r="K18" s="503">
        <v>1441.1200229999999</v>
      </c>
      <c r="L18" s="503">
        <v>89868.467881000004</v>
      </c>
      <c r="M18" s="503">
        <v>2141.1776420000001</v>
      </c>
      <c r="N18" s="503">
        <v>51490.506315999999</v>
      </c>
      <c r="O18" s="503">
        <v>1164.6903139999999</v>
      </c>
      <c r="P18" s="503">
        <v>253103.102277</v>
      </c>
      <c r="Q18" s="503">
        <v>6114.9363569999996</v>
      </c>
    </row>
    <row r="19" spans="1:17" x14ac:dyDescent="0.25">
      <c r="A19" s="503">
        <v>18</v>
      </c>
      <c r="B19" s="503" t="s">
        <v>653</v>
      </c>
      <c r="C19" s="503" t="s">
        <v>27</v>
      </c>
      <c r="D19" s="503">
        <v>41</v>
      </c>
      <c r="E19" s="503">
        <v>17.561499000000001</v>
      </c>
      <c r="F19" s="503">
        <v>9</v>
      </c>
      <c r="G19" s="503">
        <v>41500</v>
      </c>
      <c r="H19" s="503">
        <v>15960.964711000001</v>
      </c>
      <c r="I19" s="503">
        <v>397.669962</v>
      </c>
      <c r="J19" s="503">
        <v>16707.890361000002</v>
      </c>
      <c r="K19" s="503">
        <v>426.25623100000001</v>
      </c>
      <c r="L19" s="503">
        <v>18553.349291999999</v>
      </c>
      <c r="M19" s="503">
        <v>459.236919</v>
      </c>
      <c r="N19" s="503">
        <v>10620.565345999999</v>
      </c>
      <c r="O19" s="503">
        <v>259.39668799999998</v>
      </c>
      <c r="P19" s="503">
        <v>61842.76971</v>
      </c>
      <c r="Q19" s="503">
        <v>1542.5598010000001</v>
      </c>
    </row>
    <row r="20" spans="1:17" x14ac:dyDescent="0.25">
      <c r="A20" s="503">
        <v>19</v>
      </c>
      <c r="B20" s="503" t="s">
        <v>652</v>
      </c>
      <c r="C20" s="503" t="s">
        <v>27</v>
      </c>
      <c r="D20" s="503">
        <v>122</v>
      </c>
      <c r="E20" s="503">
        <v>49.004916999999999</v>
      </c>
      <c r="F20" s="503">
        <v>1</v>
      </c>
      <c r="G20" s="503">
        <v>5000</v>
      </c>
      <c r="H20" s="503">
        <v>46304.989845999997</v>
      </c>
      <c r="I20" s="503">
        <v>1864.317446</v>
      </c>
      <c r="J20" s="503">
        <v>50395.692670999997</v>
      </c>
      <c r="K20" s="503">
        <v>2037.3943469999999</v>
      </c>
      <c r="L20" s="503">
        <v>85992.752156999995</v>
      </c>
      <c r="M20" s="503">
        <v>3532.1193579999999</v>
      </c>
      <c r="N20" s="503">
        <v>42332.628380000002</v>
      </c>
      <c r="O20" s="503">
        <v>1730.4458970000001</v>
      </c>
      <c r="P20" s="503">
        <v>225026.06305500001</v>
      </c>
      <c r="Q20" s="503">
        <v>9164.2770469999996</v>
      </c>
    </row>
    <row r="21" spans="1:17" x14ac:dyDescent="0.25">
      <c r="A21" s="503">
        <v>20</v>
      </c>
      <c r="B21" s="503" t="s">
        <v>651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650</v>
      </c>
      <c r="C22" s="503" t="s">
        <v>27</v>
      </c>
      <c r="D22" s="503">
        <v>14</v>
      </c>
      <c r="E22" s="503">
        <v>15.542794000000001</v>
      </c>
      <c r="F22" s="503">
        <v>8</v>
      </c>
      <c r="G22" s="503">
        <v>207800</v>
      </c>
      <c r="H22" s="503">
        <v>91849.142236</v>
      </c>
      <c r="I22" s="503">
        <v>1389.6847749999999</v>
      </c>
      <c r="J22" s="503">
        <v>81280.283479999998</v>
      </c>
      <c r="K22" s="503">
        <v>1223.8623829999999</v>
      </c>
      <c r="L22" s="503">
        <v>99753.040108000001</v>
      </c>
      <c r="M22" s="503">
        <v>1499.2362880000001</v>
      </c>
      <c r="N22" s="503">
        <v>60315.165110000002</v>
      </c>
      <c r="O22" s="503">
        <v>906.39977499999998</v>
      </c>
      <c r="P22" s="503">
        <v>333197.63093400002</v>
      </c>
      <c r="Q22" s="503">
        <v>5019.1832199999999</v>
      </c>
    </row>
    <row r="23" spans="1:17" x14ac:dyDescent="0.25">
      <c r="A23" s="503">
        <v>22</v>
      </c>
      <c r="B23" s="503" t="s">
        <v>649</v>
      </c>
      <c r="C23" s="503" t="s">
        <v>27</v>
      </c>
      <c r="D23" s="503">
        <v>34</v>
      </c>
      <c r="E23" s="503">
        <v>14.161389</v>
      </c>
      <c r="F23" s="503">
        <v>9</v>
      </c>
      <c r="G23" s="503">
        <v>233400</v>
      </c>
      <c r="H23" s="503">
        <v>91601.590437999999</v>
      </c>
      <c r="I23" s="503">
        <v>1678.559409</v>
      </c>
      <c r="J23" s="503">
        <v>85060.770055999994</v>
      </c>
      <c r="K23" s="503">
        <v>1587.5101830000001</v>
      </c>
      <c r="L23" s="503">
        <v>110637.616991</v>
      </c>
      <c r="M23" s="503">
        <v>1773.6631809999999</v>
      </c>
      <c r="N23" s="503">
        <v>68024.299880000006</v>
      </c>
      <c r="O23" s="503">
        <v>1058.0600469999999</v>
      </c>
      <c r="P23" s="503">
        <v>355324.27736499999</v>
      </c>
      <c r="Q23" s="503">
        <v>6097.7928199999997</v>
      </c>
    </row>
    <row r="24" spans="1:17" x14ac:dyDescent="0.25">
      <c r="A24" s="503">
        <v>23</v>
      </c>
      <c r="B24" s="503" t="s">
        <v>648</v>
      </c>
      <c r="C24" s="503" t="s">
        <v>27</v>
      </c>
      <c r="D24" s="503">
        <v>46</v>
      </c>
      <c r="E24" s="503">
        <v>29.7896</v>
      </c>
      <c r="F24" s="503">
        <v>22</v>
      </c>
      <c r="G24" s="503">
        <v>150100</v>
      </c>
      <c r="H24" s="503">
        <v>54335.251866999999</v>
      </c>
      <c r="I24" s="503">
        <v>999.98132299999997</v>
      </c>
      <c r="J24" s="503">
        <v>53142.090559999997</v>
      </c>
      <c r="K24" s="503">
        <v>975.073306</v>
      </c>
      <c r="L24" s="503">
        <v>72046.882230999996</v>
      </c>
      <c r="M24" s="503">
        <v>1309.659461</v>
      </c>
      <c r="N24" s="503">
        <v>41698.721686999997</v>
      </c>
      <c r="O24" s="503">
        <v>751.89299800000003</v>
      </c>
      <c r="P24" s="503">
        <v>221222.946345</v>
      </c>
      <c r="Q24" s="503">
        <v>4036.6070869999999</v>
      </c>
    </row>
    <row r="25" spans="1:17" x14ac:dyDescent="0.25">
      <c r="A25" s="503">
        <v>24</v>
      </c>
      <c r="B25" s="503" t="s">
        <v>647</v>
      </c>
      <c r="C25" s="503" t="s">
        <v>27</v>
      </c>
      <c r="D25" s="503">
        <v>157</v>
      </c>
      <c r="E25" s="503">
        <v>111.37088</v>
      </c>
      <c r="F25" s="503">
        <v>67</v>
      </c>
      <c r="G25" s="503">
        <v>261700</v>
      </c>
      <c r="H25" s="503">
        <v>113718.018474</v>
      </c>
      <c r="I25" s="503">
        <v>2237.7135320000002</v>
      </c>
      <c r="J25" s="503">
        <v>108310.45428599999</v>
      </c>
      <c r="K25" s="503">
        <v>2139.7878380000002</v>
      </c>
      <c r="L25" s="503">
        <v>138900.03245599999</v>
      </c>
      <c r="M25" s="503">
        <v>2700.0139519999998</v>
      </c>
      <c r="N25" s="503">
        <v>80029.806511000003</v>
      </c>
      <c r="O25" s="503">
        <v>1531.969155</v>
      </c>
      <c r="P25" s="503">
        <v>440958.31172699999</v>
      </c>
      <c r="Q25" s="503">
        <v>8609.484477</v>
      </c>
    </row>
    <row r="26" spans="1:17" x14ac:dyDescent="0.25">
      <c r="A26" s="503">
        <v>25</v>
      </c>
      <c r="B26" s="503" t="s">
        <v>646</v>
      </c>
      <c r="C26" s="503" t="s">
        <v>27</v>
      </c>
      <c r="D26" s="503">
        <v>160</v>
      </c>
      <c r="E26" s="503">
        <v>123.16181899999999</v>
      </c>
      <c r="F26" s="503">
        <v>47</v>
      </c>
      <c r="G26" s="503">
        <v>87900</v>
      </c>
      <c r="H26" s="503">
        <v>61944.463345999997</v>
      </c>
      <c r="I26" s="503">
        <v>1316.408365</v>
      </c>
      <c r="J26" s="503">
        <v>60773.832882000002</v>
      </c>
      <c r="K26" s="503">
        <v>1290.507787</v>
      </c>
      <c r="L26" s="503">
        <v>81410.051378000004</v>
      </c>
      <c r="M26" s="503">
        <v>1722.454956</v>
      </c>
      <c r="N26" s="503">
        <v>45848.512842999997</v>
      </c>
      <c r="O26" s="503">
        <v>966.75128199999995</v>
      </c>
      <c r="P26" s="503">
        <v>249976.860449</v>
      </c>
      <c r="Q26" s="503">
        <v>5296.1223890000001</v>
      </c>
    </row>
    <row r="27" spans="1:17" x14ac:dyDescent="0.25">
      <c r="A27" s="503">
        <v>26</v>
      </c>
      <c r="B27" s="503" t="s">
        <v>645</v>
      </c>
      <c r="C27" s="503" t="s">
        <v>27</v>
      </c>
      <c r="D27" s="503">
        <v>339</v>
      </c>
      <c r="E27" s="503">
        <v>293.06512500000002</v>
      </c>
      <c r="F27" s="503">
        <v>21</v>
      </c>
      <c r="G27" s="503">
        <v>26700</v>
      </c>
      <c r="H27" s="503">
        <v>114703.60045699999</v>
      </c>
      <c r="I27" s="503">
        <v>3990.3557470000001</v>
      </c>
      <c r="J27" s="503">
        <v>118787.044119</v>
      </c>
      <c r="K27" s="503">
        <v>4161.5897539999996</v>
      </c>
      <c r="L27" s="503">
        <v>183368.50740199999</v>
      </c>
      <c r="M27" s="503">
        <v>6536.1861049999998</v>
      </c>
      <c r="N27" s="503">
        <v>101368.439109</v>
      </c>
      <c r="O27" s="503">
        <v>3567.493618</v>
      </c>
      <c r="P27" s="503">
        <v>518227.59108799999</v>
      </c>
      <c r="Q27" s="503">
        <v>18255.625223999999</v>
      </c>
    </row>
    <row r="28" spans="1:17" x14ac:dyDescent="0.25">
      <c r="A28" s="503">
        <v>27</v>
      </c>
      <c r="B28" s="503" t="s">
        <v>644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461248.04273699998</v>
      </c>
      <c r="I28" s="503">
        <v>9849.0863979999995</v>
      </c>
      <c r="J28" s="503">
        <v>471305.16605599999</v>
      </c>
      <c r="K28" s="503">
        <v>10612.170198</v>
      </c>
      <c r="L28" s="503">
        <v>498487.83338800003</v>
      </c>
      <c r="M28" s="503">
        <v>8199.8592229999995</v>
      </c>
      <c r="N28" s="503">
        <v>345946.75368099997</v>
      </c>
      <c r="O28" s="503">
        <v>5650.8540279999997</v>
      </c>
      <c r="P28" s="503">
        <v>1776987.795862</v>
      </c>
      <c r="Q28" s="503">
        <v>34311.969847</v>
      </c>
    </row>
    <row r="29" spans="1:17" x14ac:dyDescent="0.25">
      <c r="A29" s="503">
        <v>28</v>
      </c>
      <c r="B29" s="503" t="s">
        <v>643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22211.386723</v>
      </c>
      <c r="I29" s="503">
        <v>538.90198799999996</v>
      </c>
      <c r="J29" s="503">
        <v>22315.424512000001</v>
      </c>
      <c r="K29" s="503">
        <v>524.71716600000002</v>
      </c>
      <c r="L29" s="503">
        <v>29277.862998000001</v>
      </c>
      <c r="M29" s="503">
        <v>604.03251499999999</v>
      </c>
      <c r="N29" s="503">
        <v>22045.045317</v>
      </c>
      <c r="O29" s="503">
        <v>412.62022000000002</v>
      </c>
      <c r="P29" s="503">
        <v>95849.719549999994</v>
      </c>
      <c r="Q29" s="503">
        <v>2080.2718890000001</v>
      </c>
    </row>
    <row r="30" spans="1:17" x14ac:dyDescent="0.25">
      <c r="A30" s="503">
        <v>29</v>
      </c>
      <c r="B30" s="503" t="s">
        <v>642</v>
      </c>
      <c r="C30" s="503" t="s">
        <v>28</v>
      </c>
      <c r="D30" s="503">
        <v>328</v>
      </c>
      <c r="E30" s="503">
        <v>87.558066999999994</v>
      </c>
      <c r="F30" s="503">
        <v>156</v>
      </c>
      <c r="G30" s="503">
        <v>2486600</v>
      </c>
      <c r="H30" s="503">
        <v>291920.39447100001</v>
      </c>
      <c r="I30" s="503">
        <v>9278.7208589999991</v>
      </c>
      <c r="J30" s="503">
        <v>319108.88428200001</v>
      </c>
      <c r="K30" s="503">
        <v>10808.104753</v>
      </c>
      <c r="L30" s="503">
        <v>419744.83884400001</v>
      </c>
      <c r="M30" s="503">
        <v>12687.780425999999</v>
      </c>
      <c r="N30" s="503">
        <v>224117.29472500001</v>
      </c>
      <c r="O30" s="503">
        <v>5991.2066020000002</v>
      </c>
      <c r="P30" s="503">
        <v>1254891.4123219999</v>
      </c>
      <c r="Q30" s="503">
        <v>38765.812640999997</v>
      </c>
    </row>
    <row r="31" spans="1:17" x14ac:dyDescent="0.25">
      <c r="A31" s="503">
        <v>30</v>
      </c>
      <c r="B31" s="503" t="s">
        <v>641</v>
      </c>
      <c r="C31" s="503" t="s">
        <v>28</v>
      </c>
      <c r="D31" s="503">
        <v>342</v>
      </c>
      <c r="E31" s="503">
        <v>123.885452</v>
      </c>
      <c r="F31" s="503">
        <v>177</v>
      </c>
      <c r="G31" s="503">
        <v>1485800</v>
      </c>
      <c r="H31" s="503">
        <v>227546.28649900001</v>
      </c>
      <c r="I31" s="503">
        <v>6898.2559140000003</v>
      </c>
      <c r="J31" s="503">
        <v>252867.32218300001</v>
      </c>
      <c r="K31" s="503">
        <v>8047.4543890000004</v>
      </c>
      <c r="L31" s="503">
        <v>326089.14586599998</v>
      </c>
      <c r="M31" s="503">
        <v>9223.2958620000009</v>
      </c>
      <c r="N31" s="503">
        <v>175297.42634599999</v>
      </c>
      <c r="O31" s="503">
        <v>4575.0778559999999</v>
      </c>
      <c r="P31" s="503">
        <v>981800.18089399999</v>
      </c>
      <c r="Q31" s="503">
        <v>28744.084020999999</v>
      </c>
    </row>
    <row r="32" spans="1:17" x14ac:dyDescent="0.25">
      <c r="A32" s="503">
        <v>31</v>
      </c>
      <c r="B32" s="503" t="s">
        <v>640</v>
      </c>
      <c r="C32" s="503" t="s">
        <v>28</v>
      </c>
      <c r="D32" s="503">
        <v>191</v>
      </c>
      <c r="E32" s="503">
        <v>68.842811999999995</v>
      </c>
      <c r="F32" s="503">
        <v>66</v>
      </c>
      <c r="G32" s="503">
        <v>230400</v>
      </c>
      <c r="H32" s="503">
        <v>64285.588677</v>
      </c>
      <c r="I32" s="503">
        <v>2401.4007499999998</v>
      </c>
      <c r="J32" s="503">
        <v>71644.810887</v>
      </c>
      <c r="K32" s="503">
        <v>2811.158465</v>
      </c>
      <c r="L32" s="503">
        <v>96275.529857999994</v>
      </c>
      <c r="M32" s="503">
        <v>3397.5945270000002</v>
      </c>
      <c r="N32" s="503">
        <v>51320.578195000002</v>
      </c>
      <c r="O32" s="503">
        <v>1575.750916</v>
      </c>
      <c r="P32" s="503">
        <v>283526.50761700002</v>
      </c>
      <c r="Q32" s="503">
        <v>10185.904657999999</v>
      </c>
    </row>
    <row r="33" spans="1:17" x14ac:dyDescent="0.25">
      <c r="A33" s="503">
        <v>32</v>
      </c>
      <c r="B33" s="503" t="s">
        <v>639</v>
      </c>
      <c r="C33" s="503" t="s">
        <v>28</v>
      </c>
      <c r="D33" s="503">
        <v>434</v>
      </c>
      <c r="E33" s="503">
        <v>211.31024199999999</v>
      </c>
      <c r="F33" s="503">
        <v>2</v>
      </c>
      <c r="G33" s="503">
        <v>19000</v>
      </c>
      <c r="H33" s="503">
        <v>200210.58960400001</v>
      </c>
      <c r="I33" s="503">
        <v>8195.5504199999996</v>
      </c>
      <c r="J33" s="503">
        <v>227765.92342400001</v>
      </c>
      <c r="K33" s="503">
        <v>9417.9450109999998</v>
      </c>
      <c r="L33" s="503">
        <v>364392.50272300001</v>
      </c>
      <c r="M33" s="503">
        <v>15365.600211000001</v>
      </c>
      <c r="N33" s="503">
        <v>180666.36989900001</v>
      </c>
      <c r="O33" s="503">
        <v>7373.5683929999996</v>
      </c>
      <c r="P33" s="503">
        <v>973035.38564999995</v>
      </c>
      <c r="Q33" s="503">
        <v>40352.664034000001</v>
      </c>
    </row>
    <row r="34" spans="1:17" x14ac:dyDescent="0.25">
      <c r="A34" s="503">
        <v>33</v>
      </c>
      <c r="B34" s="503" t="s">
        <v>638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637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30882.580703</v>
      </c>
      <c r="I35" s="503">
        <v>505.070605</v>
      </c>
      <c r="J35" s="503">
        <v>29904.576572000002</v>
      </c>
      <c r="K35" s="503">
        <v>488.93977799999999</v>
      </c>
      <c r="L35" s="503">
        <v>30757.588672000002</v>
      </c>
      <c r="M35" s="503">
        <v>500.75210399999997</v>
      </c>
      <c r="N35" s="503">
        <v>20276.123528</v>
      </c>
      <c r="O35" s="503">
        <v>330.09598399999999</v>
      </c>
      <c r="P35" s="503">
        <v>111820.869475</v>
      </c>
      <c r="Q35" s="503">
        <v>1824.8584699999999</v>
      </c>
    </row>
    <row r="36" spans="1:17" x14ac:dyDescent="0.25">
      <c r="A36" s="503">
        <v>35</v>
      </c>
      <c r="B36" s="503" t="s">
        <v>636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65727.249456999998</v>
      </c>
      <c r="I36" s="503">
        <v>1048.7346379999999</v>
      </c>
      <c r="J36" s="503">
        <v>64738.778415000001</v>
      </c>
      <c r="K36" s="503">
        <v>1034.1392189999999</v>
      </c>
      <c r="L36" s="503">
        <v>70246.507985000004</v>
      </c>
      <c r="M36" s="503">
        <v>1121.3021140000001</v>
      </c>
      <c r="N36" s="503">
        <v>45696.581107999998</v>
      </c>
      <c r="O36" s="503">
        <v>729.62569499999995</v>
      </c>
      <c r="P36" s="503">
        <v>246409.11696399999</v>
      </c>
      <c r="Q36" s="503">
        <v>3933.801665</v>
      </c>
    </row>
    <row r="37" spans="1:17" x14ac:dyDescent="0.25">
      <c r="A37" s="503">
        <v>36</v>
      </c>
      <c r="B37" s="503" t="s">
        <v>635</v>
      </c>
      <c r="C37" s="503" t="s">
        <v>28</v>
      </c>
      <c r="D37" s="503">
        <v>50</v>
      </c>
      <c r="E37" s="503">
        <v>24.466176999999998</v>
      </c>
      <c r="F37" s="503">
        <v>12</v>
      </c>
      <c r="G37" s="503">
        <v>84500</v>
      </c>
      <c r="H37" s="503">
        <v>74591.87066</v>
      </c>
      <c r="I37" s="503">
        <v>1731.562455</v>
      </c>
      <c r="J37" s="503">
        <v>76772.649770999997</v>
      </c>
      <c r="K37" s="503">
        <v>1849.6684069999999</v>
      </c>
      <c r="L37" s="503">
        <v>99812.337671000001</v>
      </c>
      <c r="M37" s="503">
        <v>1942.90094</v>
      </c>
      <c r="N37" s="503">
        <v>55183.423006999998</v>
      </c>
      <c r="O37" s="503">
        <v>944.88332300000002</v>
      </c>
      <c r="P37" s="503">
        <v>306360.28110899997</v>
      </c>
      <c r="Q37" s="503">
        <v>6469.0151239999996</v>
      </c>
    </row>
    <row r="38" spans="1:17" x14ac:dyDescent="0.25">
      <c r="A38" s="503">
        <v>37</v>
      </c>
      <c r="B38" s="503" t="s">
        <v>634</v>
      </c>
      <c r="C38" s="503" t="s">
        <v>28</v>
      </c>
      <c r="D38" s="503">
        <v>112</v>
      </c>
      <c r="E38" s="503">
        <v>55.851933000000002</v>
      </c>
      <c r="F38" s="503">
        <v>35</v>
      </c>
      <c r="G38" s="503">
        <v>252800</v>
      </c>
      <c r="H38" s="503">
        <v>100512.855821</v>
      </c>
      <c r="I38" s="503">
        <v>2170.4469490000001</v>
      </c>
      <c r="J38" s="503">
        <v>107131.253322</v>
      </c>
      <c r="K38" s="503">
        <v>2352.8298439999999</v>
      </c>
      <c r="L38" s="503">
        <v>119729.527886</v>
      </c>
      <c r="M38" s="503">
        <v>2357.1942949999998</v>
      </c>
      <c r="N38" s="503">
        <v>75952.953275000007</v>
      </c>
      <c r="O38" s="503">
        <v>1446.968417</v>
      </c>
      <c r="P38" s="503">
        <v>403326.59030400001</v>
      </c>
      <c r="Q38" s="503">
        <v>8327.4395050000003</v>
      </c>
    </row>
    <row r="39" spans="1:17" x14ac:dyDescent="0.25">
      <c r="A39" s="503">
        <v>38</v>
      </c>
      <c r="B39" s="503" t="s">
        <v>633</v>
      </c>
      <c r="C39" s="503" t="s">
        <v>28</v>
      </c>
      <c r="D39" s="503">
        <v>100</v>
      </c>
      <c r="E39" s="503">
        <v>66.395088000000001</v>
      </c>
      <c r="F39" s="503">
        <v>42</v>
      </c>
      <c r="G39" s="503">
        <v>95300</v>
      </c>
      <c r="H39" s="503">
        <v>51043.515619999998</v>
      </c>
      <c r="I39" s="503">
        <v>1130.3570420000001</v>
      </c>
      <c r="J39" s="503">
        <v>56095.472763999998</v>
      </c>
      <c r="K39" s="503">
        <v>1238.6798060000001</v>
      </c>
      <c r="L39" s="503">
        <v>56706.514760999999</v>
      </c>
      <c r="M39" s="503">
        <v>1215.6173759999999</v>
      </c>
      <c r="N39" s="503">
        <v>30037.339242999999</v>
      </c>
      <c r="O39" s="503">
        <v>644.88233600000001</v>
      </c>
      <c r="P39" s="503">
        <v>193882.84238799999</v>
      </c>
      <c r="Q39" s="503">
        <v>4229.5365599999996</v>
      </c>
    </row>
    <row r="40" spans="1:17" x14ac:dyDescent="0.25">
      <c r="A40" s="503">
        <v>39</v>
      </c>
      <c r="B40" s="503" t="s">
        <v>632</v>
      </c>
      <c r="C40" s="503" t="s">
        <v>28</v>
      </c>
      <c r="D40" s="503">
        <v>229</v>
      </c>
      <c r="E40" s="503">
        <v>155.07136499999999</v>
      </c>
      <c r="F40" s="503">
        <v>9</v>
      </c>
      <c r="G40" s="503">
        <v>9700</v>
      </c>
      <c r="H40" s="503">
        <v>63685.861598000003</v>
      </c>
      <c r="I40" s="503">
        <v>2106.3819490000001</v>
      </c>
      <c r="J40" s="503">
        <v>70597.490523999993</v>
      </c>
      <c r="K40" s="503">
        <v>2343.5480080000002</v>
      </c>
      <c r="L40" s="503">
        <v>96963.491949000003</v>
      </c>
      <c r="M40" s="503">
        <v>3317.591778</v>
      </c>
      <c r="N40" s="503">
        <v>51211.726750000002</v>
      </c>
      <c r="O40" s="503">
        <v>1779.2494349999999</v>
      </c>
      <c r="P40" s="503">
        <v>282458.57082099997</v>
      </c>
      <c r="Q40" s="503">
        <v>9546.7711710000003</v>
      </c>
    </row>
    <row r="41" spans="1:17" x14ac:dyDescent="0.25">
      <c r="A41" s="503">
        <v>40</v>
      </c>
      <c r="B41" s="503" t="s">
        <v>631</v>
      </c>
      <c r="C41" s="503" t="s">
        <v>29</v>
      </c>
      <c r="D41" s="503">
        <v>119</v>
      </c>
      <c r="E41" s="503">
        <v>116.20397199999999</v>
      </c>
      <c r="F41" s="503">
        <v>37</v>
      </c>
      <c r="G41" s="503">
        <v>1086600</v>
      </c>
      <c r="H41" s="503">
        <v>751635.10792099999</v>
      </c>
      <c r="I41" s="503">
        <v>12242.316860000001</v>
      </c>
      <c r="J41" s="503">
        <v>707285.93333699997</v>
      </c>
      <c r="K41" s="503">
        <v>11390.645864</v>
      </c>
      <c r="L41" s="503">
        <v>871511.26005399995</v>
      </c>
      <c r="M41" s="503">
        <v>13370.946878000001</v>
      </c>
      <c r="N41" s="503">
        <v>539490.67934599996</v>
      </c>
      <c r="O41" s="503">
        <v>8156.3679119999997</v>
      </c>
      <c r="P41" s="503">
        <v>2869922.9806579999</v>
      </c>
      <c r="Q41" s="503">
        <v>45160.277514000001</v>
      </c>
    </row>
    <row r="42" spans="1:17" x14ac:dyDescent="0.25">
      <c r="A42" s="503">
        <v>41</v>
      </c>
      <c r="B42" s="503" t="s">
        <v>630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629</v>
      </c>
      <c r="C43" s="503" t="s">
        <v>29</v>
      </c>
      <c r="D43" s="503">
        <v>51</v>
      </c>
      <c r="E43" s="503">
        <v>16.880741</v>
      </c>
      <c r="F43" s="503">
        <v>16</v>
      </c>
      <c r="G43" s="503">
        <v>325300</v>
      </c>
      <c r="H43" s="503">
        <v>62075.160489000002</v>
      </c>
      <c r="I43" s="503">
        <v>2190.6156810000002</v>
      </c>
      <c r="J43" s="503">
        <v>64904.286460000003</v>
      </c>
      <c r="K43" s="503">
        <v>2430.1139790000002</v>
      </c>
      <c r="L43" s="503">
        <v>91260.522039000003</v>
      </c>
      <c r="M43" s="503">
        <v>3102.8310160000001</v>
      </c>
      <c r="N43" s="503">
        <v>61157.832455000003</v>
      </c>
      <c r="O43" s="503">
        <v>1621.7520810000001</v>
      </c>
      <c r="P43" s="503">
        <v>279397.80144299997</v>
      </c>
      <c r="Q43" s="503">
        <v>9345.3127569999997</v>
      </c>
    </row>
    <row r="44" spans="1:17" x14ac:dyDescent="0.25">
      <c r="A44" s="503">
        <v>43</v>
      </c>
      <c r="B44" s="503" t="s">
        <v>628</v>
      </c>
      <c r="C44" s="503" t="s">
        <v>29</v>
      </c>
      <c r="D44" s="503">
        <v>175</v>
      </c>
      <c r="E44" s="503">
        <v>55.645107000000003</v>
      </c>
      <c r="F44" s="503">
        <v>54</v>
      </c>
      <c r="G44" s="503">
        <v>590100</v>
      </c>
      <c r="H44" s="503">
        <v>104231.995268</v>
      </c>
      <c r="I44" s="503">
        <v>3545.935465</v>
      </c>
      <c r="J44" s="503">
        <v>109241.381265</v>
      </c>
      <c r="K44" s="503">
        <v>3830.457766</v>
      </c>
      <c r="L44" s="503">
        <v>156665.488683</v>
      </c>
      <c r="M44" s="503">
        <v>5086.6941500000003</v>
      </c>
      <c r="N44" s="503">
        <v>92115.301326999994</v>
      </c>
      <c r="O44" s="503">
        <v>2644.3017949999999</v>
      </c>
      <c r="P44" s="503">
        <v>462254.16654399998</v>
      </c>
      <c r="Q44" s="503">
        <v>15107.389176000001</v>
      </c>
    </row>
    <row r="45" spans="1:17" x14ac:dyDescent="0.25">
      <c r="A45" s="503">
        <v>44</v>
      </c>
      <c r="B45" s="503" t="s">
        <v>627</v>
      </c>
      <c r="C45" s="503" t="s">
        <v>29</v>
      </c>
      <c r="D45" s="503">
        <v>204</v>
      </c>
      <c r="E45" s="503">
        <v>83.509597999999997</v>
      </c>
      <c r="F45" s="503">
        <v>33</v>
      </c>
      <c r="G45" s="503">
        <v>272600</v>
      </c>
      <c r="H45" s="503">
        <v>122248.19824300001</v>
      </c>
      <c r="I45" s="503">
        <v>4038.8378939999998</v>
      </c>
      <c r="J45" s="503">
        <v>129795.394281</v>
      </c>
      <c r="K45" s="503">
        <v>4727.9266690000004</v>
      </c>
      <c r="L45" s="503">
        <v>174421.68806099999</v>
      </c>
      <c r="M45" s="503">
        <v>5317.9231790000003</v>
      </c>
      <c r="N45" s="503">
        <v>96362.204270000002</v>
      </c>
      <c r="O45" s="503">
        <v>2378.6264849999998</v>
      </c>
      <c r="P45" s="503">
        <v>522827.484856</v>
      </c>
      <c r="Q45" s="503">
        <v>16463.314226999999</v>
      </c>
    </row>
    <row r="46" spans="1:17" x14ac:dyDescent="0.25">
      <c r="A46" s="503">
        <v>45</v>
      </c>
      <c r="B46" s="503" t="s">
        <v>626</v>
      </c>
      <c r="C46" s="503" t="s">
        <v>29</v>
      </c>
      <c r="D46" s="503">
        <v>166</v>
      </c>
      <c r="E46" s="503">
        <v>64.323273</v>
      </c>
      <c r="F46" s="503">
        <v>1</v>
      </c>
      <c r="G46" s="503">
        <v>11900</v>
      </c>
      <c r="H46" s="503">
        <v>101165.57507799999</v>
      </c>
      <c r="I46" s="503">
        <v>4113.7469080000001</v>
      </c>
      <c r="J46" s="503">
        <v>112967.456085</v>
      </c>
      <c r="K46" s="503">
        <v>4675.2906810000004</v>
      </c>
      <c r="L46" s="503">
        <v>177553.525353</v>
      </c>
      <c r="M46" s="503">
        <v>7361.8731669999997</v>
      </c>
      <c r="N46" s="503">
        <v>88197.278137000001</v>
      </c>
      <c r="O46" s="503">
        <v>3388.8735609999999</v>
      </c>
      <c r="P46" s="503">
        <v>479883.834653</v>
      </c>
      <c r="Q46" s="503">
        <v>19539.784316000001</v>
      </c>
    </row>
    <row r="47" spans="1:17" x14ac:dyDescent="0.25">
      <c r="A47" s="503">
        <v>46</v>
      </c>
      <c r="B47" s="503" t="s">
        <v>625</v>
      </c>
      <c r="C47" s="503" t="s">
        <v>29</v>
      </c>
      <c r="D47" s="503">
        <v>0</v>
      </c>
    </row>
    <row r="48" spans="1:17" x14ac:dyDescent="0.25">
      <c r="A48" s="503">
        <v>47</v>
      </c>
      <c r="B48" s="503" t="s">
        <v>624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59747.983538</v>
      </c>
      <c r="I48" s="503">
        <v>1062.940713</v>
      </c>
      <c r="J48" s="503">
        <v>58406.684643000001</v>
      </c>
      <c r="K48" s="503">
        <v>994.67506400000002</v>
      </c>
      <c r="L48" s="503">
        <v>65208.148189</v>
      </c>
      <c r="M48" s="503">
        <v>984.24970800000006</v>
      </c>
      <c r="N48" s="503">
        <v>42972.491839000002</v>
      </c>
      <c r="O48" s="503">
        <v>646.17879100000005</v>
      </c>
      <c r="P48" s="503">
        <v>226335.30820900001</v>
      </c>
      <c r="Q48" s="503">
        <v>3688.0442760000001</v>
      </c>
    </row>
    <row r="49" spans="1:17" x14ac:dyDescent="0.25">
      <c r="A49" s="503">
        <v>48</v>
      </c>
      <c r="B49" s="503" t="s">
        <v>623</v>
      </c>
      <c r="C49" s="503" t="s">
        <v>29</v>
      </c>
      <c r="D49" s="503">
        <v>8</v>
      </c>
      <c r="E49" s="503">
        <v>7.6109140000000002</v>
      </c>
      <c r="F49" s="503">
        <v>3</v>
      </c>
      <c r="G49" s="503">
        <v>33200</v>
      </c>
      <c r="H49" s="503">
        <v>17781.873806</v>
      </c>
      <c r="I49" s="503">
        <v>325.67107900000002</v>
      </c>
      <c r="J49" s="503">
        <v>18444.209532000001</v>
      </c>
      <c r="K49" s="503">
        <v>345.06627900000001</v>
      </c>
      <c r="L49" s="503">
        <v>15419.229216</v>
      </c>
      <c r="M49" s="503">
        <v>267.865453</v>
      </c>
      <c r="N49" s="503">
        <v>9615.4884170000005</v>
      </c>
      <c r="O49" s="503">
        <v>166.273673</v>
      </c>
      <c r="P49" s="503">
        <v>61260.800970999997</v>
      </c>
      <c r="Q49" s="503">
        <v>1104.876483</v>
      </c>
    </row>
    <row r="50" spans="1:17" x14ac:dyDescent="0.25">
      <c r="A50" s="503">
        <v>49</v>
      </c>
      <c r="B50" s="503" t="s">
        <v>622</v>
      </c>
      <c r="C50" s="503" t="s">
        <v>29</v>
      </c>
      <c r="D50" s="503">
        <v>22</v>
      </c>
      <c r="E50" s="503">
        <v>17.693760000000001</v>
      </c>
      <c r="F50" s="503">
        <v>5</v>
      </c>
      <c r="G50" s="503">
        <v>24800</v>
      </c>
      <c r="H50" s="503">
        <v>39328.486922999997</v>
      </c>
      <c r="I50" s="503">
        <v>1869.8572489999999</v>
      </c>
      <c r="J50" s="503">
        <v>37756.160189000002</v>
      </c>
      <c r="K50" s="503">
        <v>1936.1406079999999</v>
      </c>
      <c r="L50" s="503">
        <v>58092.068233999998</v>
      </c>
      <c r="M50" s="503">
        <v>3017.2527100000002</v>
      </c>
      <c r="N50" s="503">
        <v>39246.090915000001</v>
      </c>
      <c r="O50" s="503">
        <v>1309.4688550000001</v>
      </c>
      <c r="P50" s="503">
        <v>174422.80626099999</v>
      </c>
      <c r="Q50" s="503">
        <v>8132.7194229999996</v>
      </c>
    </row>
    <row r="51" spans="1:17" x14ac:dyDescent="0.25">
      <c r="A51" s="503">
        <v>50</v>
      </c>
      <c r="B51" s="503" t="s">
        <v>621</v>
      </c>
      <c r="C51" s="503" t="s">
        <v>29</v>
      </c>
      <c r="D51" s="503">
        <v>128</v>
      </c>
      <c r="E51" s="503">
        <v>99.888306</v>
      </c>
      <c r="F51" s="503">
        <v>39</v>
      </c>
      <c r="G51" s="503">
        <v>256300</v>
      </c>
      <c r="H51" s="503">
        <v>148976.36485700001</v>
      </c>
      <c r="I51" s="503">
        <v>3184.8987929999998</v>
      </c>
      <c r="J51" s="503">
        <v>146275.92308000001</v>
      </c>
      <c r="K51" s="503">
        <v>3169.7581380000001</v>
      </c>
      <c r="L51" s="503">
        <v>205242.62323100001</v>
      </c>
      <c r="M51" s="503">
        <v>4191.2409779999998</v>
      </c>
      <c r="N51" s="503">
        <v>125494.86208799999</v>
      </c>
      <c r="O51" s="503">
        <v>2453.360365</v>
      </c>
      <c r="P51" s="503">
        <v>625989.77325600001</v>
      </c>
      <c r="Q51" s="503">
        <v>12999.258272999999</v>
      </c>
    </row>
    <row r="52" spans="1:17" x14ac:dyDescent="0.25">
      <c r="A52" s="503">
        <v>51</v>
      </c>
      <c r="B52" s="503" t="s">
        <v>620</v>
      </c>
      <c r="C52" s="503" t="s">
        <v>29</v>
      </c>
      <c r="D52" s="503">
        <v>128</v>
      </c>
      <c r="E52" s="503">
        <v>91.722381999999996</v>
      </c>
      <c r="F52" s="503">
        <v>38</v>
      </c>
      <c r="G52" s="503">
        <v>133700</v>
      </c>
      <c r="H52" s="503">
        <v>105554.47687100001</v>
      </c>
      <c r="I52" s="503">
        <v>2638.8259010000002</v>
      </c>
      <c r="J52" s="503">
        <v>109404.825945</v>
      </c>
      <c r="K52" s="503">
        <v>2933.6820290000001</v>
      </c>
      <c r="L52" s="503">
        <v>134705.89177700001</v>
      </c>
      <c r="M52" s="503">
        <v>3537.7668389999999</v>
      </c>
      <c r="N52" s="503">
        <v>72439.809089000002</v>
      </c>
      <c r="O52" s="503">
        <v>1555.6291180000001</v>
      </c>
      <c r="P52" s="503">
        <v>422105.00368199998</v>
      </c>
      <c r="Q52" s="503">
        <v>10665.903886</v>
      </c>
    </row>
    <row r="53" spans="1:17" x14ac:dyDescent="0.25">
      <c r="A53" s="503">
        <v>52</v>
      </c>
      <c r="B53" s="503" t="s">
        <v>619</v>
      </c>
      <c r="C53" s="503" t="s">
        <v>29</v>
      </c>
      <c r="D53" s="503">
        <v>681</v>
      </c>
      <c r="E53" s="503">
        <v>573.42413299999998</v>
      </c>
      <c r="F53" s="503">
        <v>17</v>
      </c>
      <c r="G53" s="503">
        <v>32200</v>
      </c>
      <c r="H53" s="503">
        <v>336794.625115</v>
      </c>
      <c r="I53" s="503">
        <v>11297.975897</v>
      </c>
      <c r="J53" s="503">
        <v>354285.58789899998</v>
      </c>
      <c r="K53" s="503">
        <v>12090.033014000001</v>
      </c>
      <c r="L53" s="503">
        <v>505258.16640799999</v>
      </c>
      <c r="M53" s="503">
        <v>17935.403687999999</v>
      </c>
      <c r="N53" s="503">
        <v>265293.78861300001</v>
      </c>
      <c r="O53" s="503">
        <v>9148.9016389999997</v>
      </c>
      <c r="P53" s="503">
        <v>1461632.1680340001</v>
      </c>
      <c r="Q53" s="503">
        <v>50472.314238999999</v>
      </c>
    </row>
    <row r="54" spans="1:17" x14ac:dyDescent="0.25">
      <c r="A54" s="503">
        <v>53</v>
      </c>
      <c r="B54" s="503" t="s">
        <v>618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617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65748.914558999997</v>
      </c>
      <c r="I55" s="503">
        <v>988.18917899999997</v>
      </c>
      <c r="J55" s="503">
        <v>58420.466725999999</v>
      </c>
      <c r="K55" s="503">
        <v>878.01848700000005</v>
      </c>
      <c r="L55" s="503">
        <v>71587.165150999994</v>
      </c>
      <c r="M55" s="503">
        <v>1075.886006</v>
      </c>
      <c r="N55" s="503">
        <v>42537.938876</v>
      </c>
      <c r="O55" s="503">
        <v>639.30958499999997</v>
      </c>
      <c r="P55" s="503">
        <v>238294.485312</v>
      </c>
      <c r="Q55" s="503">
        <v>3581.4032569999999</v>
      </c>
    </row>
    <row r="56" spans="1:17" x14ac:dyDescent="0.25">
      <c r="A56" s="503">
        <v>55</v>
      </c>
      <c r="B56" s="503" t="s">
        <v>616</v>
      </c>
      <c r="C56" s="503" t="s">
        <v>30</v>
      </c>
      <c r="D56" s="503">
        <v>30</v>
      </c>
      <c r="E56" s="503">
        <v>10.036301999999999</v>
      </c>
      <c r="F56" s="503">
        <v>12</v>
      </c>
      <c r="G56" s="503">
        <v>233100</v>
      </c>
      <c r="H56" s="503">
        <v>34520.963585999998</v>
      </c>
      <c r="I56" s="503">
        <v>860.51336200000003</v>
      </c>
      <c r="J56" s="503">
        <v>34811.853729000002</v>
      </c>
      <c r="K56" s="503">
        <v>852.37298099999998</v>
      </c>
      <c r="L56" s="503">
        <v>47403.810194999998</v>
      </c>
      <c r="M56" s="503">
        <v>1061.2440899999999</v>
      </c>
      <c r="N56" s="503">
        <v>28526.289829000001</v>
      </c>
      <c r="O56" s="503">
        <v>592.88243699999998</v>
      </c>
      <c r="P56" s="503">
        <v>145262.91733900001</v>
      </c>
      <c r="Q56" s="503">
        <v>3367.0128709999999</v>
      </c>
    </row>
    <row r="57" spans="1:17" x14ac:dyDescent="0.25">
      <c r="A57" s="503">
        <v>56</v>
      </c>
      <c r="B57" s="503" t="s">
        <v>615</v>
      </c>
      <c r="C57" s="503" t="s">
        <v>30</v>
      </c>
      <c r="D57" s="503">
        <v>97</v>
      </c>
      <c r="E57" s="503">
        <v>32.772647999999997</v>
      </c>
      <c r="F57" s="503">
        <v>43</v>
      </c>
      <c r="G57" s="503">
        <v>507000</v>
      </c>
      <c r="H57" s="503">
        <v>73297.014135999998</v>
      </c>
      <c r="I57" s="503">
        <v>1992.4141930000001</v>
      </c>
      <c r="J57" s="503">
        <v>73888.278133999993</v>
      </c>
      <c r="K57" s="503">
        <v>2038.9798089999999</v>
      </c>
      <c r="L57" s="503">
        <v>108501.267546</v>
      </c>
      <c r="M57" s="503">
        <v>2796.739501</v>
      </c>
      <c r="N57" s="503">
        <v>64317.500784999997</v>
      </c>
      <c r="O57" s="503">
        <v>1459.0943629999999</v>
      </c>
      <c r="P57" s="503">
        <v>320004.06060099998</v>
      </c>
      <c r="Q57" s="503">
        <v>8287.2278659999993</v>
      </c>
    </row>
    <row r="58" spans="1:17" x14ac:dyDescent="0.25">
      <c r="A58" s="503">
        <v>57</v>
      </c>
      <c r="B58" s="503" t="s">
        <v>614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16602.157150999999</v>
      </c>
      <c r="I58" s="503">
        <v>485.230391</v>
      </c>
      <c r="J58" s="503">
        <v>16439.180859</v>
      </c>
      <c r="K58" s="503">
        <v>459.20054699999997</v>
      </c>
      <c r="L58" s="503">
        <v>22896.410647000001</v>
      </c>
      <c r="M58" s="503">
        <v>618.26704099999995</v>
      </c>
      <c r="N58" s="503">
        <v>11219.199396</v>
      </c>
      <c r="O58" s="503">
        <v>293.58321899999999</v>
      </c>
      <c r="P58" s="503">
        <v>67156.948052000007</v>
      </c>
      <c r="Q58" s="503">
        <v>1856.2811979999999</v>
      </c>
    </row>
    <row r="59" spans="1:17" x14ac:dyDescent="0.25">
      <c r="A59" s="503">
        <v>58</v>
      </c>
      <c r="B59" s="503" t="s">
        <v>613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36466.881917999999</v>
      </c>
      <c r="I59" s="503">
        <v>1377.936005</v>
      </c>
      <c r="J59" s="503">
        <v>38834.448100000001</v>
      </c>
      <c r="K59" s="503">
        <v>1479.5473710000001</v>
      </c>
      <c r="L59" s="503">
        <v>64265.439273999997</v>
      </c>
      <c r="M59" s="503">
        <v>2486.0295879999999</v>
      </c>
      <c r="N59" s="503">
        <v>33371.620493000002</v>
      </c>
      <c r="O59" s="503">
        <v>1266.400022</v>
      </c>
      <c r="P59" s="503">
        <v>172938.38978500001</v>
      </c>
      <c r="Q59" s="503">
        <v>6609.9129849999999</v>
      </c>
    </row>
    <row r="60" spans="1:17" x14ac:dyDescent="0.25">
      <c r="A60" s="503">
        <v>59</v>
      </c>
      <c r="B60" s="503" t="s">
        <v>612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611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610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30443.615372</v>
      </c>
      <c r="I62" s="503">
        <v>687.565335</v>
      </c>
      <c r="J62" s="503">
        <v>25954.656350000001</v>
      </c>
      <c r="K62" s="503">
        <v>547.61375399999997</v>
      </c>
      <c r="L62" s="503">
        <v>37656.928336999998</v>
      </c>
      <c r="M62" s="503">
        <v>718.02608099999998</v>
      </c>
      <c r="N62" s="503">
        <v>21871.662759999999</v>
      </c>
      <c r="O62" s="503">
        <v>365.78033699999997</v>
      </c>
      <c r="P62" s="503">
        <v>115926.86281799999</v>
      </c>
      <c r="Q62" s="503">
        <v>2318.9855080000002</v>
      </c>
    </row>
    <row r="63" spans="1:17" x14ac:dyDescent="0.25">
      <c r="A63" s="503">
        <v>62</v>
      </c>
      <c r="B63" s="503" t="s">
        <v>609</v>
      </c>
      <c r="C63" s="503" t="s">
        <v>30</v>
      </c>
      <c r="D63" s="503">
        <v>57</v>
      </c>
      <c r="E63" s="503">
        <v>37.505398</v>
      </c>
      <c r="F63" s="503">
        <v>14</v>
      </c>
      <c r="G63" s="503">
        <v>202900</v>
      </c>
      <c r="H63" s="503">
        <v>123040.443965</v>
      </c>
      <c r="I63" s="503">
        <v>2763.8348740000001</v>
      </c>
      <c r="J63" s="503">
        <v>122211.744934</v>
      </c>
      <c r="K63" s="503">
        <v>2801.9500880000001</v>
      </c>
      <c r="L63" s="503">
        <v>169233.54587599999</v>
      </c>
      <c r="M63" s="503">
        <v>3571.5946349999999</v>
      </c>
      <c r="N63" s="503">
        <v>114281.533859</v>
      </c>
      <c r="O63" s="503">
        <v>2168.2727799999998</v>
      </c>
      <c r="P63" s="503">
        <v>528767.26863399998</v>
      </c>
      <c r="Q63" s="503">
        <v>11305.652377</v>
      </c>
    </row>
    <row r="64" spans="1:17" x14ac:dyDescent="0.25">
      <c r="A64" s="503">
        <v>63</v>
      </c>
      <c r="B64" s="503" t="s">
        <v>608</v>
      </c>
      <c r="C64" s="503" t="s">
        <v>30</v>
      </c>
      <c r="D64" s="503">
        <v>44</v>
      </c>
      <c r="E64" s="503">
        <v>42.011516999999998</v>
      </c>
      <c r="F64" s="503">
        <v>26</v>
      </c>
      <c r="G64" s="503">
        <v>94600</v>
      </c>
      <c r="H64" s="503">
        <v>57022.60254</v>
      </c>
      <c r="I64" s="503">
        <v>1008.111149</v>
      </c>
      <c r="J64" s="503">
        <v>53022.334755000003</v>
      </c>
      <c r="K64" s="503">
        <v>935.68645300000003</v>
      </c>
      <c r="L64" s="503">
        <v>69512.828695999997</v>
      </c>
      <c r="M64" s="503">
        <v>1225.4578349999999</v>
      </c>
      <c r="N64" s="503">
        <v>39631.130399000001</v>
      </c>
      <c r="O64" s="503">
        <v>698.46857</v>
      </c>
      <c r="P64" s="503">
        <v>219188.89639099999</v>
      </c>
      <c r="Q64" s="503">
        <v>3867.7240069999998</v>
      </c>
    </row>
    <row r="65" spans="1:17" x14ac:dyDescent="0.25">
      <c r="A65" s="503">
        <v>64</v>
      </c>
      <c r="B65" s="503" t="s">
        <v>607</v>
      </c>
      <c r="C65" s="503" t="s">
        <v>30</v>
      </c>
      <c r="D65" s="503">
        <v>86</v>
      </c>
      <c r="E65" s="503">
        <v>71.949898000000005</v>
      </c>
      <c r="F65" s="503">
        <v>32</v>
      </c>
      <c r="G65" s="503">
        <v>88200</v>
      </c>
      <c r="H65" s="503">
        <v>58689.847276</v>
      </c>
      <c r="I65" s="503">
        <v>1317.9723320000001</v>
      </c>
      <c r="J65" s="503">
        <v>56720.305050000003</v>
      </c>
      <c r="K65" s="503">
        <v>1260.540354</v>
      </c>
      <c r="L65" s="503">
        <v>71375.460963999998</v>
      </c>
      <c r="M65" s="503">
        <v>1509.834085</v>
      </c>
      <c r="N65" s="503">
        <v>41776.481624</v>
      </c>
      <c r="O65" s="503">
        <v>849.56442000000004</v>
      </c>
      <c r="P65" s="503">
        <v>228562.09491399999</v>
      </c>
      <c r="Q65" s="503">
        <v>4937.9111910000001</v>
      </c>
    </row>
    <row r="66" spans="1:17" x14ac:dyDescent="0.25">
      <c r="A66" s="503">
        <v>65</v>
      </c>
      <c r="B66" s="503" t="s">
        <v>606</v>
      </c>
      <c r="C66" s="503" t="s">
        <v>30</v>
      </c>
      <c r="D66" s="503">
        <v>235</v>
      </c>
      <c r="E66" s="503">
        <v>209.680069</v>
      </c>
      <c r="F66" s="503">
        <v>7</v>
      </c>
      <c r="G66" s="503">
        <v>10900</v>
      </c>
      <c r="H66" s="503">
        <v>149586.75028000001</v>
      </c>
      <c r="I66" s="503">
        <v>4828.6399540000002</v>
      </c>
      <c r="J66" s="503">
        <v>157000.50474199999</v>
      </c>
      <c r="K66" s="503">
        <v>5111.675362</v>
      </c>
      <c r="L66" s="503">
        <v>224736.441158</v>
      </c>
      <c r="M66" s="503">
        <v>7578.6987939999999</v>
      </c>
      <c r="N66" s="503">
        <v>120262.58951200001</v>
      </c>
      <c r="O66" s="503">
        <v>4039.122867</v>
      </c>
      <c r="P66" s="503">
        <v>651586.28569199995</v>
      </c>
      <c r="Q66" s="503">
        <v>21558.136977999999</v>
      </c>
    </row>
    <row r="67" spans="1:17" x14ac:dyDescent="0.25">
      <c r="A67" s="503">
        <v>66</v>
      </c>
      <c r="B67" s="503" t="s">
        <v>605</v>
      </c>
      <c r="C67" s="503" t="s">
        <v>31</v>
      </c>
      <c r="D67" s="503">
        <v>361</v>
      </c>
      <c r="E67" s="503">
        <v>144.27363600000001</v>
      </c>
      <c r="F67" s="503">
        <v>95</v>
      </c>
      <c r="G67" s="503">
        <v>6300800</v>
      </c>
      <c r="H67" s="503">
        <v>2168784.1814069999</v>
      </c>
      <c r="I67" s="503">
        <v>50574.621150999999</v>
      </c>
      <c r="J67" s="503">
        <v>2317961.7565020001</v>
      </c>
      <c r="K67" s="503">
        <v>60230.376106000003</v>
      </c>
      <c r="L67" s="503">
        <v>2698982.158599</v>
      </c>
      <c r="M67" s="503">
        <v>51502.748876999998</v>
      </c>
      <c r="N67" s="503">
        <v>1741637.6271840001</v>
      </c>
      <c r="O67" s="503">
        <v>28732.983761</v>
      </c>
      <c r="P67" s="503">
        <v>8927365.7236909997</v>
      </c>
      <c r="Q67" s="503">
        <v>191040.729895</v>
      </c>
    </row>
    <row r="68" spans="1:17" x14ac:dyDescent="0.25">
      <c r="A68" s="503">
        <v>67</v>
      </c>
      <c r="B68" s="503" t="s">
        <v>604</v>
      </c>
      <c r="C68" s="503" t="s">
        <v>31</v>
      </c>
      <c r="D68" s="503">
        <v>310</v>
      </c>
      <c r="E68" s="503">
        <v>144.28814700000001</v>
      </c>
      <c r="F68" s="503">
        <v>75</v>
      </c>
      <c r="G68" s="503">
        <v>3512000</v>
      </c>
      <c r="H68" s="503">
        <v>1909539.523845</v>
      </c>
      <c r="I68" s="503">
        <v>39953.078735000003</v>
      </c>
      <c r="J68" s="503">
        <v>2049903.0696119999</v>
      </c>
      <c r="K68" s="503">
        <v>49791.022442000001</v>
      </c>
      <c r="L68" s="503">
        <v>2418587.1278050002</v>
      </c>
      <c r="M68" s="503">
        <v>42010.748028000002</v>
      </c>
      <c r="N68" s="503">
        <v>1435945.9427469999</v>
      </c>
      <c r="O68" s="503">
        <v>22339.138620000002</v>
      </c>
      <c r="P68" s="503">
        <v>7813975.6640090002</v>
      </c>
      <c r="Q68" s="503">
        <v>154093.98782400001</v>
      </c>
    </row>
    <row r="69" spans="1:17" x14ac:dyDescent="0.25">
      <c r="A69" s="503">
        <v>68</v>
      </c>
      <c r="B69" s="503" t="s">
        <v>603</v>
      </c>
      <c r="C69" s="503" t="s">
        <v>31</v>
      </c>
      <c r="D69" s="503">
        <v>706</v>
      </c>
      <c r="E69" s="503">
        <v>195.62477100000001</v>
      </c>
      <c r="F69" s="503">
        <v>304</v>
      </c>
      <c r="G69" s="503">
        <v>8317656</v>
      </c>
      <c r="H69" s="503">
        <v>1163636.6578919999</v>
      </c>
      <c r="I69" s="503">
        <v>55521.407500000001</v>
      </c>
      <c r="J69" s="503">
        <v>1302409.5123650001</v>
      </c>
      <c r="K69" s="503">
        <v>72681.056947000005</v>
      </c>
      <c r="L69" s="503">
        <v>1806769.8193280001</v>
      </c>
      <c r="M69" s="503">
        <v>80740.861539999998</v>
      </c>
      <c r="N69" s="503">
        <v>997759.67232200003</v>
      </c>
      <c r="O69" s="503">
        <v>29118.722699999998</v>
      </c>
      <c r="P69" s="503">
        <v>5270575.6619069995</v>
      </c>
      <c r="Q69" s="503">
        <v>238062.048687</v>
      </c>
    </row>
    <row r="70" spans="1:17" x14ac:dyDescent="0.25">
      <c r="A70" s="503">
        <v>69</v>
      </c>
      <c r="B70" s="503" t="s">
        <v>602</v>
      </c>
      <c r="C70" s="503" t="s">
        <v>31</v>
      </c>
      <c r="D70" s="503">
        <v>767</v>
      </c>
      <c r="E70" s="503">
        <v>231.20292699999999</v>
      </c>
      <c r="F70" s="503">
        <v>349</v>
      </c>
      <c r="G70" s="503">
        <v>7659263</v>
      </c>
      <c r="H70" s="503">
        <v>1091305.0136220001</v>
      </c>
      <c r="I70" s="503">
        <v>50666.788787999998</v>
      </c>
      <c r="J70" s="503">
        <v>1245962.7831989999</v>
      </c>
      <c r="K70" s="503">
        <v>67338.172907999993</v>
      </c>
      <c r="L70" s="503">
        <v>1688927.1621139999</v>
      </c>
      <c r="M70" s="503">
        <v>72470.393599999996</v>
      </c>
      <c r="N70" s="503">
        <v>843721.15959399997</v>
      </c>
      <c r="O70" s="503">
        <v>25704.952195000002</v>
      </c>
      <c r="P70" s="503">
        <v>4869916.1185290003</v>
      </c>
      <c r="Q70" s="503">
        <v>216180.30749000001</v>
      </c>
    </row>
    <row r="71" spans="1:17" x14ac:dyDescent="0.25">
      <c r="A71" s="503">
        <v>70</v>
      </c>
      <c r="B71" s="503" t="s">
        <v>601</v>
      </c>
      <c r="C71" s="503" t="s">
        <v>31</v>
      </c>
      <c r="D71" s="503">
        <v>1249</v>
      </c>
      <c r="E71" s="503">
        <v>342.07605000000001</v>
      </c>
      <c r="F71" s="503">
        <v>255</v>
      </c>
      <c r="G71" s="503">
        <v>3288606</v>
      </c>
      <c r="H71" s="503">
        <v>976964.15276199998</v>
      </c>
      <c r="I71" s="503">
        <v>47265.596247000001</v>
      </c>
      <c r="J71" s="503">
        <v>1106299.398784</v>
      </c>
      <c r="K71" s="503">
        <v>61453.615651</v>
      </c>
      <c r="L71" s="503">
        <v>1503942.494826</v>
      </c>
      <c r="M71" s="503">
        <v>65826.541639000003</v>
      </c>
      <c r="N71" s="503">
        <v>792385.57027899998</v>
      </c>
      <c r="O71" s="503">
        <v>23518.561218999999</v>
      </c>
      <c r="P71" s="503">
        <v>4379591.6166500002</v>
      </c>
      <c r="Q71" s="503">
        <v>198064.31475699999</v>
      </c>
    </row>
    <row r="72" spans="1:17" x14ac:dyDescent="0.25">
      <c r="A72" s="503">
        <v>71</v>
      </c>
      <c r="B72" s="503" t="s">
        <v>600</v>
      </c>
      <c r="C72" s="503" t="s">
        <v>31</v>
      </c>
      <c r="D72" s="503">
        <v>2880</v>
      </c>
      <c r="E72" s="503">
        <v>1026.8005370000001</v>
      </c>
      <c r="F72" s="503">
        <v>96</v>
      </c>
      <c r="G72" s="503">
        <v>852525</v>
      </c>
      <c r="H72" s="503">
        <v>1709405.3452329999</v>
      </c>
      <c r="I72" s="503">
        <v>76521.334614000007</v>
      </c>
      <c r="J72" s="503">
        <v>2023333.3492729999</v>
      </c>
      <c r="K72" s="503">
        <v>95297.940304000003</v>
      </c>
      <c r="L72" s="503">
        <v>2936848.3637569998</v>
      </c>
      <c r="M72" s="503">
        <v>134582.321949</v>
      </c>
      <c r="N72" s="503">
        <v>1320874.17276</v>
      </c>
      <c r="O72" s="503">
        <v>53754.214842000001</v>
      </c>
      <c r="P72" s="503">
        <v>7990461.2310220003</v>
      </c>
      <c r="Q72" s="503">
        <v>360155.81170800002</v>
      </c>
    </row>
    <row r="73" spans="1:17" x14ac:dyDescent="0.25">
      <c r="A73" s="503">
        <v>72</v>
      </c>
      <c r="B73" s="503" t="s">
        <v>599</v>
      </c>
      <c r="C73" s="503" t="s">
        <v>31</v>
      </c>
      <c r="D73" s="503">
        <v>24</v>
      </c>
      <c r="E73" s="503">
        <v>9.3201940000000008</v>
      </c>
      <c r="F73" s="503">
        <v>0</v>
      </c>
      <c r="H73" s="503">
        <v>18218.975717000001</v>
      </c>
      <c r="I73" s="503">
        <v>271.66682400000002</v>
      </c>
      <c r="J73" s="503">
        <v>26826.504046999999</v>
      </c>
      <c r="K73" s="503">
        <v>408.61512299999998</v>
      </c>
      <c r="L73" s="503">
        <v>13788.559367</v>
      </c>
      <c r="M73" s="503">
        <v>208.75481400000001</v>
      </c>
      <c r="N73" s="503">
        <v>6207.7686160000003</v>
      </c>
      <c r="O73" s="503">
        <v>93.860480999999993</v>
      </c>
      <c r="P73" s="503">
        <v>65041.807746999999</v>
      </c>
      <c r="Q73" s="503">
        <v>982.89724200000001</v>
      </c>
    </row>
    <row r="74" spans="1:17" x14ac:dyDescent="0.25">
      <c r="A74" s="503">
        <v>73</v>
      </c>
      <c r="B74" s="503" t="s">
        <v>598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597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40566.696507000001</v>
      </c>
      <c r="I75" s="503">
        <v>1917.2287329999999</v>
      </c>
      <c r="J75" s="503">
        <v>43067.356409</v>
      </c>
      <c r="K75" s="503">
        <v>2144.2174450000002</v>
      </c>
      <c r="L75" s="503">
        <v>59441.567134999998</v>
      </c>
      <c r="M75" s="503">
        <v>1565.027842</v>
      </c>
      <c r="N75" s="503">
        <v>35453.031438999998</v>
      </c>
      <c r="O75" s="503">
        <v>744.96617600000002</v>
      </c>
      <c r="P75" s="503">
        <v>178528.65148999999</v>
      </c>
      <c r="Q75" s="503">
        <v>6371.4401959999996</v>
      </c>
    </row>
    <row r="76" spans="1:17" x14ac:dyDescent="0.25">
      <c r="A76" s="503">
        <v>75</v>
      </c>
      <c r="B76" s="503" t="s">
        <v>596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21201.217185000001</v>
      </c>
      <c r="I76" s="503">
        <v>643.99493800000005</v>
      </c>
      <c r="J76" s="503">
        <v>22180.131715</v>
      </c>
      <c r="K76" s="503">
        <v>726.64893900000004</v>
      </c>
      <c r="L76" s="503">
        <v>27886.930894000001</v>
      </c>
      <c r="M76" s="503">
        <v>698.11077899999998</v>
      </c>
      <c r="N76" s="503">
        <v>17895.110486000001</v>
      </c>
      <c r="O76" s="503">
        <v>400.23743899999999</v>
      </c>
      <c r="P76" s="503">
        <v>89163.390281</v>
      </c>
      <c r="Q76" s="503">
        <v>2468.9920940000002</v>
      </c>
    </row>
    <row r="77" spans="1:17" x14ac:dyDescent="0.25">
      <c r="A77" s="503">
        <v>76</v>
      </c>
      <c r="B77" s="503" t="s">
        <v>595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18682.396272000002</v>
      </c>
      <c r="I77" s="503">
        <v>508.77858400000002</v>
      </c>
      <c r="J77" s="503">
        <v>21065.631001000002</v>
      </c>
      <c r="K77" s="503">
        <v>616.26169900000002</v>
      </c>
      <c r="L77" s="503">
        <v>22639.684477999999</v>
      </c>
      <c r="M77" s="503">
        <v>518.30104300000005</v>
      </c>
      <c r="N77" s="503">
        <v>8659.1500560000004</v>
      </c>
      <c r="O77" s="503">
        <v>188.57349099999999</v>
      </c>
      <c r="P77" s="503">
        <v>71046.861806999994</v>
      </c>
      <c r="Q77" s="503">
        <v>1831.9148170000001</v>
      </c>
    </row>
    <row r="78" spans="1:17" x14ac:dyDescent="0.25">
      <c r="A78" s="503">
        <v>77</v>
      </c>
      <c r="B78" s="503" t="s">
        <v>594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46901.609468000002</v>
      </c>
      <c r="I78" s="503">
        <v>1500.573852</v>
      </c>
      <c r="J78" s="503">
        <v>55001.867729999998</v>
      </c>
      <c r="K78" s="503">
        <v>1955.017482</v>
      </c>
      <c r="L78" s="503">
        <v>63226.054709999997</v>
      </c>
      <c r="M78" s="503">
        <v>1961.37364</v>
      </c>
      <c r="N78" s="503">
        <v>28719.477423</v>
      </c>
      <c r="O78" s="503">
        <v>740.08974000000001</v>
      </c>
      <c r="P78" s="503">
        <v>193849.00933199999</v>
      </c>
      <c r="Q78" s="503">
        <v>6157.0547139999999</v>
      </c>
    </row>
    <row r="79" spans="1:17" x14ac:dyDescent="0.25">
      <c r="A79" s="503">
        <v>78</v>
      </c>
      <c r="B79" s="503" t="s">
        <v>593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81846.088495999997</v>
      </c>
      <c r="I79" s="503">
        <v>2955.3466939999998</v>
      </c>
      <c r="J79" s="503">
        <v>97226.297334000003</v>
      </c>
      <c r="K79" s="503">
        <v>3660.0587810000002</v>
      </c>
      <c r="L79" s="503">
        <v>125196.942333</v>
      </c>
      <c r="M79" s="503">
        <v>4616.1041320000004</v>
      </c>
      <c r="N79" s="503">
        <v>61941.002440999997</v>
      </c>
      <c r="O79" s="503">
        <v>2163.2334860000001</v>
      </c>
      <c r="P79" s="503">
        <v>366210.33060400002</v>
      </c>
      <c r="Q79" s="503">
        <v>13394.743093999999</v>
      </c>
    </row>
    <row r="80" spans="1:17" x14ac:dyDescent="0.25">
      <c r="A80" s="503">
        <v>79</v>
      </c>
      <c r="B80" s="503" t="s">
        <v>592</v>
      </c>
      <c r="C80" s="503" t="s">
        <v>32</v>
      </c>
      <c r="D80" s="503">
        <v>59</v>
      </c>
      <c r="E80" s="503">
        <v>38.955050999999997</v>
      </c>
      <c r="F80" s="503">
        <v>23</v>
      </c>
      <c r="G80" s="503">
        <v>908203</v>
      </c>
      <c r="H80" s="503">
        <v>395414.10040699999</v>
      </c>
      <c r="I80" s="503">
        <v>6435.5861539999996</v>
      </c>
      <c r="J80" s="503">
        <v>368429.74935400003</v>
      </c>
      <c r="K80" s="503">
        <v>5973.6583449999998</v>
      </c>
      <c r="L80" s="503">
        <v>422960.88540999999</v>
      </c>
      <c r="M80" s="503">
        <v>6514.3336950000003</v>
      </c>
      <c r="N80" s="503">
        <v>270149.03146500001</v>
      </c>
      <c r="O80" s="503">
        <v>4149.8859210000001</v>
      </c>
      <c r="P80" s="503">
        <v>1456953.766636</v>
      </c>
      <c r="Q80" s="503">
        <v>23073.464114999999</v>
      </c>
    </row>
    <row r="81" spans="1:17" x14ac:dyDescent="0.25">
      <c r="A81" s="503">
        <v>80</v>
      </c>
      <c r="B81" s="503" t="s">
        <v>591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590</v>
      </c>
      <c r="C82" s="503" t="s">
        <v>32</v>
      </c>
      <c r="D82" s="503">
        <v>129</v>
      </c>
      <c r="E82" s="503">
        <v>37.80883</v>
      </c>
      <c r="F82" s="503">
        <v>50</v>
      </c>
      <c r="G82" s="503">
        <v>944100</v>
      </c>
      <c r="H82" s="503">
        <v>95352.186862999995</v>
      </c>
      <c r="I82" s="503">
        <v>2278.1180039999999</v>
      </c>
      <c r="J82" s="503">
        <v>101723.683302</v>
      </c>
      <c r="K82" s="503">
        <v>2455.1619009999999</v>
      </c>
      <c r="L82" s="503">
        <v>138044.30772800001</v>
      </c>
      <c r="M82" s="503">
        <v>3311.9952239999998</v>
      </c>
      <c r="N82" s="503">
        <v>79643.205923000001</v>
      </c>
      <c r="O82" s="503">
        <v>1814.380482</v>
      </c>
      <c r="P82" s="503">
        <v>414763.38381500001</v>
      </c>
      <c r="Q82" s="503">
        <v>9859.6556110000001</v>
      </c>
    </row>
    <row r="83" spans="1:17" x14ac:dyDescent="0.25">
      <c r="A83" s="503">
        <v>82</v>
      </c>
      <c r="B83" s="503" t="s">
        <v>589</v>
      </c>
      <c r="C83" s="503" t="s">
        <v>32</v>
      </c>
      <c r="D83" s="503">
        <v>202</v>
      </c>
      <c r="E83" s="503">
        <v>61.295704000000001</v>
      </c>
      <c r="F83" s="503">
        <v>61</v>
      </c>
      <c r="G83" s="503">
        <v>532800</v>
      </c>
      <c r="H83" s="503">
        <v>108933.90726000001</v>
      </c>
      <c r="I83" s="503">
        <v>2912.5220220000001</v>
      </c>
      <c r="J83" s="503">
        <v>115102.785976</v>
      </c>
      <c r="K83" s="503">
        <v>3126.7868400000002</v>
      </c>
      <c r="L83" s="503">
        <v>162367.82390600001</v>
      </c>
      <c r="M83" s="503">
        <v>4342.92263</v>
      </c>
      <c r="N83" s="503">
        <v>90279.991571000006</v>
      </c>
      <c r="O83" s="503">
        <v>2175.3262530000002</v>
      </c>
      <c r="P83" s="503">
        <v>476684.50871299999</v>
      </c>
      <c r="Q83" s="503">
        <v>12557.557746</v>
      </c>
    </row>
    <row r="84" spans="1:17" x14ac:dyDescent="0.25">
      <c r="A84" s="503">
        <v>83</v>
      </c>
      <c r="B84" s="503" t="s">
        <v>588</v>
      </c>
      <c r="C84" s="503" t="s">
        <v>32</v>
      </c>
      <c r="D84" s="503">
        <v>345</v>
      </c>
      <c r="E84" s="503">
        <v>118.018799</v>
      </c>
      <c r="F84" s="503">
        <v>93</v>
      </c>
      <c r="G84" s="503">
        <v>397600</v>
      </c>
      <c r="H84" s="503">
        <v>112164.91129400001</v>
      </c>
      <c r="I84" s="503">
        <v>3021.080453</v>
      </c>
      <c r="J84" s="503">
        <v>122921.18928599999</v>
      </c>
      <c r="K84" s="503">
        <v>3339.9144379999998</v>
      </c>
      <c r="L84" s="503">
        <v>153230.55439</v>
      </c>
      <c r="M84" s="503">
        <v>4144.52538</v>
      </c>
      <c r="N84" s="503">
        <v>84478.079769999997</v>
      </c>
      <c r="O84" s="503">
        <v>2157.5037419999999</v>
      </c>
      <c r="P84" s="503">
        <v>472794.73473999999</v>
      </c>
      <c r="Q84" s="503">
        <v>12663.024012</v>
      </c>
    </row>
    <row r="85" spans="1:17" x14ac:dyDescent="0.25">
      <c r="A85" s="503">
        <v>84</v>
      </c>
      <c r="B85" s="503" t="s">
        <v>587</v>
      </c>
      <c r="C85" s="503" t="s">
        <v>32</v>
      </c>
      <c r="D85" s="503">
        <v>386</v>
      </c>
      <c r="E85" s="503">
        <v>176.91502399999999</v>
      </c>
      <c r="F85" s="503">
        <v>5</v>
      </c>
      <c r="G85" s="503">
        <v>20200</v>
      </c>
      <c r="H85" s="503">
        <v>137404.93939799999</v>
      </c>
      <c r="I85" s="503">
        <v>5276.5360739999996</v>
      </c>
      <c r="J85" s="503">
        <v>151008.330369</v>
      </c>
      <c r="K85" s="503">
        <v>5835.5611120000003</v>
      </c>
      <c r="L85" s="503">
        <v>234351.189748</v>
      </c>
      <c r="M85" s="503">
        <v>9461.7207990000006</v>
      </c>
      <c r="N85" s="503">
        <v>119310.505143</v>
      </c>
      <c r="O85" s="503">
        <v>4592.6799840000003</v>
      </c>
      <c r="P85" s="503">
        <v>642074.96465800004</v>
      </c>
      <c r="Q85" s="503">
        <v>25166.497969</v>
      </c>
    </row>
    <row r="86" spans="1:17" x14ac:dyDescent="0.25">
      <c r="A86" s="503">
        <v>85</v>
      </c>
      <c r="B86" s="503" t="s">
        <v>586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585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584</v>
      </c>
      <c r="C88" s="503" t="s">
        <v>32</v>
      </c>
      <c r="D88" s="503">
        <v>22</v>
      </c>
      <c r="E88" s="503">
        <v>16.293171000000001</v>
      </c>
      <c r="F88" s="503">
        <v>10</v>
      </c>
      <c r="G88" s="503">
        <v>112100</v>
      </c>
      <c r="H88" s="503">
        <v>39741.978228</v>
      </c>
      <c r="I88" s="503">
        <v>677.65179999999998</v>
      </c>
      <c r="J88" s="503">
        <v>41783.514153999997</v>
      </c>
      <c r="K88" s="503">
        <v>713.20155899999997</v>
      </c>
      <c r="L88" s="503">
        <v>37843.941046</v>
      </c>
      <c r="M88" s="503">
        <v>648.12571600000001</v>
      </c>
      <c r="N88" s="503">
        <v>25576.283662999998</v>
      </c>
      <c r="O88" s="503">
        <v>437.38966399999998</v>
      </c>
      <c r="P88" s="503">
        <v>144945.71709200001</v>
      </c>
      <c r="Q88" s="503">
        <v>2476.368739</v>
      </c>
    </row>
    <row r="89" spans="1:17" x14ac:dyDescent="0.25">
      <c r="A89" s="503">
        <v>88</v>
      </c>
      <c r="B89" s="503" t="s">
        <v>583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27489.829609</v>
      </c>
      <c r="I89" s="503">
        <v>465.11060900000001</v>
      </c>
      <c r="J89" s="503">
        <v>26765.853303</v>
      </c>
      <c r="K89" s="503">
        <v>452.74995699999999</v>
      </c>
      <c r="L89" s="503">
        <v>34849.750340999999</v>
      </c>
      <c r="M89" s="503">
        <v>581.45410100000004</v>
      </c>
      <c r="N89" s="503">
        <v>23749.441115000001</v>
      </c>
      <c r="O89" s="503">
        <v>393.28828299999998</v>
      </c>
      <c r="P89" s="503">
        <v>112854.874369</v>
      </c>
      <c r="Q89" s="503">
        <v>1892.60295</v>
      </c>
    </row>
    <row r="90" spans="1:17" x14ac:dyDescent="0.25">
      <c r="A90" s="503">
        <v>89</v>
      </c>
      <c r="B90" s="503" t="s">
        <v>582</v>
      </c>
      <c r="C90" s="503" t="s">
        <v>32</v>
      </c>
      <c r="D90" s="503">
        <v>75</v>
      </c>
      <c r="E90" s="503">
        <v>78.713004999999995</v>
      </c>
      <c r="F90" s="503">
        <v>39</v>
      </c>
      <c r="G90" s="503">
        <v>181300</v>
      </c>
      <c r="H90" s="503">
        <v>121161.62319499999</v>
      </c>
      <c r="I90" s="503">
        <v>2160.8470590000002</v>
      </c>
      <c r="J90" s="503">
        <v>124720.36052</v>
      </c>
      <c r="K90" s="503">
        <v>2235.9563939999998</v>
      </c>
      <c r="L90" s="503">
        <v>138878.59094699999</v>
      </c>
      <c r="M90" s="503">
        <v>2450.2533619999999</v>
      </c>
      <c r="N90" s="503">
        <v>89994.496933999995</v>
      </c>
      <c r="O90" s="503">
        <v>1563.318767</v>
      </c>
      <c r="P90" s="503">
        <v>474755.071597</v>
      </c>
      <c r="Q90" s="503">
        <v>8410.3755820000006</v>
      </c>
    </row>
    <row r="91" spans="1:17" x14ac:dyDescent="0.25">
      <c r="A91" s="503">
        <v>90</v>
      </c>
      <c r="B91" s="503" t="s">
        <v>581</v>
      </c>
      <c r="C91" s="503" t="s">
        <v>32</v>
      </c>
      <c r="D91" s="503">
        <v>99</v>
      </c>
      <c r="E91" s="503">
        <v>98.086005999999998</v>
      </c>
      <c r="F91" s="503">
        <v>46</v>
      </c>
      <c r="G91" s="503">
        <v>110900</v>
      </c>
      <c r="H91" s="503">
        <v>99551.548494999995</v>
      </c>
      <c r="I91" s="503">
        <v>1918.219171</v>
      </c>
      <c r="J91" s="503">
        <v>107671.133453</v>
      </c>
      <c r="K91" s="503">
        <v>2090.2390580000001</v>
      </c>
      <c r="L91" s="503">
        <v>92549.242167999997</v>
      </c>
      <c r="M91" s="503">
        <v>1773.176461</v>
      </c>
      <c r="N91" s="503">
        <v>54130.685794999998</v>
      </c>
      <c r="O91" s="503">
        <v>1032.8825320000001</v>
      </c>
      <c r="P91" s="503">
        <v>353902.60991100001</v>
      </c>
      <c r="Q91" s="503">
        <v>6814.5172220000004</v>
      </c>
    </row>
    <row r="92" spans="1:17" x14ac:dyDescent="0.25">
      <c r="A92" s="503">
        <v>91</v>
      </c>
      <c r="B92" s="503" t="s">
        <v>580</v>
      </c>
      <c r="C92" s="503" t="s">
        <v>32</v>
      </c>
      <c r="D92" s="503">
        <v>246</v>
      </c>
      <c r="E92" s="503">
        <v>223.36457799999999</v>
      </c>
      <c r="F92" s="503">
        <v>10</v>
      </c>
      <c r="G92" s="503">
        <v>18100</v>
      </c>
      <c r="H92" s="503">
        <v>107223.15766500001</v>
      </c>
      <c r="I92" s="503">
        <v>3517.4859590000001</v>
      </c>
      <c r="J92" s="503">
        <v>116658.294607</v>
      </c>
      <c r="K92" s="503">
        <v>3840.5924220000002</v>
      </c>
      <c r="L92" s="503">
        <v>155180.52832300001</v>
      </c>
      <c r="M92" s="503">
        <v>5371.7109069999997</v>
      </c>
      <c r="N92" s="503">
        <v>86875.540995999996</v>
      </c>
      <c r="O92" s="503">
        <v>2965.022939</v>
      </c>
      <c r="P92" s="503">
        <v>465937.52159199998</v>
      </c>
      <c r="Q92" s="503">
        <v>15694.812228000001</v>
      </c>
    </row>
    <row r="93" spans="1:17" x14ac:dyDescent="0.25">
      <c r="A93" s="503">
        <v>92</v>
      </c>
      <c r="B93" s="503" t="s">
        <v>579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578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577</v>
      </c>
      <c r="C95" s="503" t="s">
        <v>33</v>
      </c>
      <c r="D95" s="503">
        <v>42</v>
      </c>
      <c r="E95" s="503">
        <v>13.843373</v>
      </c>
      <c r="F95" s="503">
        <v>14</v>
      </c>
      <c r="G95" s="503">
        <v>230800</v>
      </c>
      <c r="H95" s="503">
        <v>31727.106948000001</v>
      </c>
      <c r="I95" s="503">
        <v>704.15387899999996</v>
      </c>
      <c r="J95" s="503">
        <v>32874.774991999999</v>
      </c>
      <c r="K95" s="503">
        <v>726.69881499999997</v>
      </c>
      <c r="L95" s="503">
        <v>45246.553713000001</v>
      </c>
      <c r="M95" s="503">
        <v>1000.396541</v>
      </c>
      <c r="N95" s="503">
        <v>25986.142116999999</v>
      </c>
      <c r="O95" s="503">
        <v>557.13327000000004</v>
      </c>
      <c r="P95" s="503">
        <v>135834.57777</v>
      </c>
      <c r="Q95" s="503">
        <v>2988.382505</v>
      </c>
    </row>
    <row r="96" spans="1:17" x14ac:dyDescent="0.25">
      <c r="A96" s="503">
        <v>95</v>
      </c>
      <c r="B96" s="503" t="s">
        <v>576</v>
      </c>
      <c r="C96" s="503" t="s">
        <v>33</v>
      </c>
      <c r="D96" s="503">
        <v>58</v>
      </c>
      <c r="E96" s="503">
        <v>15.361648000000001</v>
      </c>
      <c r="F96" s="503">
        <v>17</v>
      </c>
      <c r="G96" s="503">
        <v>154200</v>
      </c>
      <c r="H96" s="503">
        <v>20210.291694</v>
      </c>
      <c r="I96" s="503">
        <v>519.54722000000004</v>
      </c>
      <c r="J96" s="503">
        <v>20738.611261999999</v>
      </c>
      <c r="K96" s="503">
        <v>537.75620000000004</v>
      </c>
      <c r="L96" s="503">
        <v>28242.251549000001</v>
      </c>
      <c r="M96" s="503">
        <v>724.22191599999996</v>
      </c>
      <c r="N96" s="503">
        <v>16626.683521999999</v>
      </c>
      <c r="O96" s="503">
        <v>420.166583</v>
      </c>
      <c r="P96" s="503">
        <v>85817.838027000005</v>
      </c>
      <c r="Q96" s="503">
        <v>2201.6919189999999</v>
      </c>
    </row>
    <row r="97" spans="1:17" x14ac:dyDescent="0.25">
      <c r="A97" s="503">
        <v>96</v>
      </c>
      <c r="B97" s="503" t="s">
        <v>575</v>
      </c>
      <c r="C97" s="503" t="s">
        <v>33</v>
      </c>
      <c r="D97" s="503">
        <v>56</v>
      </c>
      <c r="E97" s="503">
        <v>19.114687</v>
      </c>
      <c r="F97" s="503">
        <v>19</v>
      </c>
      <c r="G97" s="503">
        <v>65800</v>
      </c>
      <c r="H97" s="503">
        <v>13520.690608999999</v>
      </c>
      <c r="I97" s="503">
        <v>342.26516700000002</v>
      </c>
      <c r="J97" s="503">
        <v>14451.292289999999</v>
      </c>
      <c r="K97" s="503">
        <v>368.20731999999998</v>
      </c>
      <c r="L97" s="503">
        <v>20700.723457</v>
      </c>
      <c r="M97" s="503">
        <v>537.166203</v>
      </c>
      <c r="N97" s="503">
        <v>11573.078798</v>
      </c>
      <c r="O97" s="503">
        <v>293.88706100000002</v>
      </c>
      <c r="P97" s="503">
        <v>60245.785153999997</v>
      </c>
      <c r="Q97" s="503">
        <v>1541.5257509999999</v>
      </c>
    </row>
    <row r="98" spans="1:17" x14ac:dyDescent="0.25">
      <c r="A98" s="503">
        <v>97</v>
      </c>
      <c r="B98" s="503" t="s">
        <v>574</v>
      </c>
      <c r="C98" s="503" t="s">
        <v>33</v>
      </c>
      <c r="D98" s="503">
        <v>106</v>
      </c>
      <c r="E98" s="503">
        <v>36.349758000000001</v>
      </c>
      <c r="F98" s="503">
        <v>1</v>
      </c>
      <c r="G98" s="503">
        <v>2200</v>
      </c>
      <c r="H98" s="503">
        <v>22513.346269000001</v>
      </c>
      <c r="I98" s="503">
        <v>924.74623899999995</v>
      </c>
      <c r="J98" s="503">
        <v>24760.680454000001</v>
      </c>
      <c r="K98" s="503">
        <v>1019.049815</v>
      </c>
      <c r="L98" s="503">
        <v>42274.812884999999</v>
      </c>
      <c r="M98" s="503">
        <v>1749.3334589999999</v>
      </c>
      <c r="N98" s="503">
        <v>21147.343388000001</v>
      </c>
      <c r="O98" s="503">
        <v>875.78493800000001</v>
      </c>
      <c r="P98" s="503">
        <v>110696.182996</v>
      </c>
      <c r="Q98" s="503">
        <v>4568.914452</v>
      </c>
    </row>
    <row r="99" spans="1:17" x14ac:dyDescent="0.25">
      <c r="A99" s="503">
        <v>98</v>
      </c>
      <c r="B99" s="503" t="s">
        <v>573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572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571</v>
      </c>
      <c r="C101" s="503" t="s">
        <v>33</v>
      </c>
      <c r="D101" s="503">
        <v>46</v>
      </c>
      <c r="E101" s="503">
        <v>29.510017000000001</v>
      </c>
      <c r="F101" s="503">
        <v>19</v>
      </c>
      <c r="G101" s="503">
        <v>134200</v>
      </c>
      <c r="H101" s="503">
        <v>40422.270319000003</v>
      </c>
      <c r="I101" s="503">
        <v>774.110274</v>
      </c>
      <c r="J101" s="503">
        <v>37982.714702999998</v>
      </c>
      <c r="K101" s="503">
        <v>730.10965099999999</v>
      </c>
      <c r="L101" s="503">
        <v>50880.203544999997</v>
      </c>
      <c r="M101" s="503">
        <v>974.40398500000003</v>
      </c>
      <c r="N101" s="503">
        <v>30319.338205</v>
      </c>
      <c r="O101" s="503">
        <v>578.01291600000002</v>
      </c>
      <c r="P101" s="503">
        <v>159604.52677200001</v>
      </c>
      <c r="Q101" s="503">
        <v>3056.636825</v>
      </c>
    </row>
    <row r="102" spans="1:17" x14ac:dyDescent="0.25">
      <c r="A102" s="503">
        <v>101</v>
      </c>
      <c r="B102" s="503" t="s">
        <v>570</v>
      </c>
      <c r="C102" s="503" t="s">
        <v>33</v>
      </c>
      <c r="D102" s="503">
        <v>31</v>
      </c>
      <c r="E102" s="503">
        <v>19.560894000000001</v>
      </c>
      <c r="F102" s="503">
        <v>12</v>
      </c>
      <c r="G102" s="503">
        <v>210700</v>
      </c>
      <c r="H102" s="503">
        <v>64049.369544000001</v>
      </c>
      <c r="I102" s="503">
        <v>1178.5593180000001</v>
      </c>
      <c r="J102" s="503">
        <v>62333.035969999997</v>
      </c>
      <c r="K102" s="503">
        <v>1143.544609</v>
      </c>
      <c r="L102" s="503">
        <v>65132.265583</v>
      </c>
      <c r="M102" s="503">
        <v>1175.5191890000001</v>
      </c>
      <c r="N102" s="503">
        <v>44389.727351000001</v>
      </c>
      <c r="O102" s="503">
        <v>806.32742399999995</v>
      </c>
      <c r="P102" s="503">
        <v>235904.398449</v>
      </c>
      <c r="Q102" s="503">
        <v>4303.9505410000002</v>
      </c>
    </row>
    <row r="103" spans="1:17" x14ac:dyDescent="0.25">
      <c r="A103" s="503">
        <v>102</v>
      </c>
      <c r="B103" s="503" t="s">
        <v>569</v>
      </c>
      <c r="C103" s="503" t="s">
        <v>33</v>
      </c>
      <c r="D103" s="503">
        <v>145</v>
      </c>
      <c r="E103" s="503">
        <v>94.622032000000004</v>
      </c>
      <c r="F103" s="503">
        <v>58</v>
      </c>
      <c r="G103" s="503">
        <v>198900</v>
      </c>
      <c r="H103" s="503">
        <v>88167.998890999996</v>
      </c>
      <c r="I103" s="503">
        <v>1616.155438</v>
      </c>
      <c r="J103" s="503">
        <v>91711.334688000003</v>
      </c>
      <c r="K103" s="503">
        <v>1681.8846759999999</v>
      </c>
      <c r="L103" s="503">
        <v>96600.322967</v>
      </c>
      <c r="M103" s="503">
        <v>1774.2938979999999</v>
      </c>
      <c r="N103" s="503">
        <v>62395.665991000002</v>
      </c>
      <c r="O103" s="503">
        <v>1138.852697</v>
      </c>
      <c r="P103" s="503">
        <v>338875.322537</v>
      </c>
      <c r="Q103" s="503">
        <v>6211.1867080000002</v>
      </c>
    </row>
    <row r="104" spans="1:17" x14ac:dyDescent="0.25">
      <c r="A104" s="503">
        <v>103</v>
      </c>
      <c r="B104" s="503" t="s">
        <v>568</v>
      </c>
      <c r="C104" s="503" t="s">
        <v>33</v>
      </c>
      <c r="D104" s="503">
        <v>86</v>
      </c>
      <c r="E104" s="503">
        <v>70.449180999999996</v>
      </c>
      <c r="F104" s="503">
        <v>39</v>
      </c>
      <c r="G104" s="503">
        <v>52500</v>
      </c>
      <c r="H104" s="503">
        <v>42279.573821999998</v>
      </c>
      <c r="I104" s="503">
        <v>803.48493599999995</v>
      </c>
      <c r="J104" s="503">
        <v>42461.128728000003</v>
      </c>
      <c r="K104" s="503">
        <v>806.84993399999996</v>
      </c>
      <c r="L104" s="503">
        <v>48918.598841999999</v>
      </c>
      <c r="M104" s="503">
        <v>928.85984800000006</v>
      </c>
      <c r="N104" s="503">
        <v>30206.922764999999</v>
      </c>
      <c r="O104" s="503">
        <v>572.230054</v>
      </c>
      <c r="P104" s="503">
        <v>163866.22415699999</v>
      </c>
      <c r="Q104" s="503">
        <v>3111.4247719999998</v>
      </c>
    </row>
    <row r="105" spans="1:17" x14ac:dyDescent="0.25">
      <c r="A105" s="503">
        <v>104</v>
      </c>
      <c r="B105" s="503" t="s">
        <v>567</v>
      </c>
      <c r="C105" s="503" t="s">
        <v>33</v>
      </c>
      <c r="D105" s="503">
        <v>446</v>
      </c>
      <c r="E105" s="503">
        <v>351.98178100000001</v>
      </c>
      <c r="F105" s="503">
        <v>7</v>
      </c>
      <c r="G105" s="503">
        <v>6900</v>
      </c>
      <c r="H105" s="503">
        <v>92694.114749</v>
      </c>
      <c r="I105" s="503">
        <v>2965.0188029999999</v>
      </c>
      <c r="J105" s="503">
        <v>99757.437197000007</v>
      </c>
      <c r="K105" s="503">
        <v>3197.4384030000001</v>
      </c>
      <c r="L105" s="503">
        <v>142380.50682499999</v>
      </c>
      <c r="M105" s="503">
        <v>4739.2853210000003</v>
      </c>
      <c r="N105" s="503">
        <v>79683.030662999998</v>
      </c>
      <c r="O105" s="503">
        <v>2616.1435799999999</v>
      </c>
      <c r="P105" s="503">
        <v>414515.08943400002</v>
      </c>
      <c r="Q105" s="503">
        <v>13517.886108000001</v>
      </c>
    </row>
    <row r="106" spans="1:17" x14ac:dyDescent="0.25">
      <c r="A106" s="503">
        <v>105</v>
      </c>
      <c r="B106" s="503" t="s">
        <v>566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565</v>
      </c>
      <c r="C107" s="503" t="s">
        <v>34</v>
      </c>
      <c r="D107" s="503">
        <v>44</v>
      </c>
      <c r="E107" s="503">
        <v>24.549011</v>
      </c>
      <c r="F107" s="503">
        <v>2</v>
      </c>
      <c r="G107" s="503">
        <v>61600</v>
      </c>
      <c r="H107" s="503">
        <v>97147.776563000007</v>
      </c>
      <c r="I107" s="503">
        <v>1612.961861</v>
      </c>
      <c r="J107" s="503">
        <v>103860.463703</v>
      </c>
      <c r="K107" s="503">
        <v>1755.539865</v>
      </c>
      <c r="L107" s="503">
        <v>125287.45050599999</v>
      </c>
      <c r="M107" s="503">
        <v>2099.5772689999999</v>
      </c>
      <c r="N107" s="503">
        <v>71810.449901999993</v>
      </c>
      <c r="O107" s="503">
        <v>1147.48963</v>
      </c>
      <c r="P107" s="503">
        <v>398106.14067400002</v>
      </c>
      <c r="Q107" s="503">
        <v>6615.5686260000002</v>
      </c>
    </row>
    <row r="108" spans="1:17" x14ac:dyDescent="0.25">
      <c r="A108" s="503">
        <v>107</v>
      </c>
      <c r="B108" s="503" t="s">
        <v>564</v>
      </c>
      <c r="C108" s="503" t="s">
        <v>34</v>
      </c>
      <c r="D108" s="503">
        <v>79</v>
      </c>
      <c r="E108" s="503">
        <v>19.522575</v>
      </c>
      <c r="F108" s="503">
        <v>14</v>
      </c>
      <c r="G108" s="503">
        <v>567600</v>
      </c>
      <c r="H108" s="503">
        <v>106725.865735</v>
      </c>
      <c r="I108" s="503">
        <v>2706.9382580000001</v>
      </c>
      <c r="J108" s="503">
        <v>115647.272257</v>
      </c>
      <c r="K108" s="503">
        <v>3082.8607919999999</v>
      </c>
      <c r="L108" s="503">
        <v>153410.41926699999</v>
      </c>
      <c r="M108" s="503">
        <v>3703.8259159999998</v>
      </c>
      <c r="N108" s="503">
        <v>82153.329199</v>
      </c>
      <c r="O108" s="503">
        <v>1898.8795250000001</v>
      </c>
      <c r="P108" s="503">
        <v>457936.88645799999</v>
      </c>
      <c r="Q108" s="503">
        <v>11392.504491</v>
      </c>
    </row>
    <row r="109" spans="1:17" x14ac:dyDescent="0.25">
      <c r="A109" s="503">
        <v>108</v>
      </c>
      <c r="B109" s="503" t="s">
        <v>563</v>
      </c>
      <c r="C109" s="503" t="s">
        <v>34</v>
      </c>
      <c r="D109" s="503">
        <v>127</v>
      </c>
      <c r="E109" s="503">
        <v>47.950783000000001</v>
      </c>
      <c r="F109" s="503">
        <v>43</v>
      </c>
      <c r="G109" s="503">
        <v>579300</v>
      </c>
      <c r="H109" s="503">
        <v>107334.42294400001</v>
      </c>
      <c r="I109" s="503">
        <v>3807.9105979999999</v>
      </c>
      <c r="J109" s="503">
        <v>120125.002097</v>
      </c>
      <c r="K109" s="503">
        <v>4780.020364</v>
      </c>
      <c r="L109" s="503">
        <v>162736.79415199999</v>
      </c>
      <c r="M109" s="503">
        <v>5449.7451179999998</v>
      </c>
      <c r="N109" s="503">
        <v>96315.043663999997</v>
      </c>
      <c r="O109" s="503">
        <v>2480.2004189999998</v>
      </c>
      <c r="P109" s="503">
        <v>486511.26285599999</v>
      </c>
      <c r="Q109" s="503">
        <v>16517.876499000002</v>
      </c>
    </row>
    <row r="110" spans="1:17" x14ac:dyDescent="0.25">
      <c r="A110" s="503">
        <v>109</v>
      </c>
      <c r="B110" s="503" t="s">
        <v>562</v>
      </c>
      <c r="C110" s="503" t="s">
        <v>34</v>
      </c>
      <c r="D110" s="503">
        <v>159</v>
      </c>
      <c r="E110" s="503">
        <v>72.815903000000006</v>
      </c>
      <c r="F110" s="503">
        <v>37</v>
      </c>
      <c r="G110" s="503">
        <v>381500</v>
      </c>
      <c r="H110" s="503">
        <v>162073.26873700001</v>
      </c>
      <c r="I110" s="503">
        <v>5489.0097949999999</v>
      </c>
      <c r="J110" s="503">
        <v>179338.62593400001</v>
      </c>
      <c r="K110" s="503">
        <v>6787.4193999999998</v>
      </c>
      <c r="L110" s="503">
        <v>238421.02431800001</v>
      </c>
      <c r="M110" s="503">
        <v>7599.6718929999997</v>
      </c>
      <c r="N110" s="503">
        <v>127251.97822800001</v>
      </c>
      <c r="O110" s="503">
        <v>3142.702781</v>
      </c>
      <c r="P110" s="503">
        <v>707084.89721700002</v>
      </c>
      <c r="Q110" s="503">
        <v>23018.803868999999</v>
      </c>
    </row>
    <row r="111" spans="1:17" x14ac:dyDescent="0.25">
      <c r="A111" s="503">
        <v>110</v>
      </c>
      <c r="B111" s="503" t="s">
        <v>561</v>
      </c>
      <c r="C111" s="503" t="s">
        <v>34</v>
      </c>
      <c r="D111" s="503">
        <v>388</v>
      </c>
      <c r="E111" s="503">
        <v>177.30830399999999</v>
      </c>
      <c r="F111" s="503">
        <v>28</v>
      </c>
      <c r="G111" s="503">
        <v>223000</v>
      </c>
      <c r="H111" s="503">
        <v>251900.8437</v>
      </c>
      <c r="I111" s="503">
        <v>9360.7384129999991</v>
      </c>
      <c r="J111" s="503">
        <v>287818.05337799998</v>
      </c>
      <c r="K111" s="503">
        <v>10991.331302000001</v>
      </c>
      <c r="L111" s="503">
        <v>416736.27382300003</v>
      </c>
      <c r="M111" s="503">
        <v>15495.890727</v>
      </c>
      <c r="N111" s="503">
        <v>206019.125218</v>
      </c>
      <c r="O111" s="503">
        <v>7407.0099790000004</v>
      </c>
      <c r="P111" s="503">
        <v>1162474.2961190001</v>
      </c>
      <c r="Q111" s="503">
        <v>43254.970420999998</v>
      </c>
    </row>
    <row r="112" spans="1:17" x14ac:dyDescent="0.25">
      <c r="A112" s="503">
        <v>111</v>
      </c>
      <c r="B112" s="503" t="s">
        <v>560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559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558</v>
      </c>
      <c r="C114" s="503" t="s">
        <v>34</v>
      </c>
      <c r="D114" s="503">
        <v>58</v>
      </c>
      <c r="E114" s="503">
        <v>37.185051000000001</v>
      </c>
      <c r="F114" s="503">
        <v>12</v>
      </c>
      <c r="G114" s="503">
        <v>237500</v>
      </c>
      <c r="H114" s="503">
        <v>135041.39831300001</v>
      </c>
      <c r="I114" s="503">
        <v>2232.8127690000001</v>
      </c>
      <c r="J114" s="503">
        <v>115912.82618800001</v>
      </c>
      <c r="K114" s="503">
        <v>1916.0878150000001</v>
      </c>
      <c r="L114" s="503">
        <v>152296.01698799999</v>
      </c>
      <c r="M114" s="503">
        <v>2524.4841160000001</v>
      </c>
      <c r="N114" s="503">
        <v>90427.469979000001</v>
      </c>
      <c r="O114" s="503">
        <v>1498.0979560000001</v>
      </c>
      <c r="P114" s="503">
        <v>493677.71146800002</v>
      </c>
      <c r="Q114" s="503">
        <v>8171.4826549999998</v>
      </c>
    </row>
    <row r="115" spans="1:17" x14ac:dyDescent="0.25">
      <c r="A115" s="503">
        <v>114</v>
      </c>
      <c r="B115" s="503" t="s">
        <v>557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20370.919332000001</v>
      </c>
      <c r="I115" s="503">
        <v>480.33335399999999</v>
      </c>
      <c r="J115" s="503">
        <v>26997.773840999998</v>
      </c>
      <c r="K115" s="503">
        <v>659.35101799999995</v>
      </c>
      <c r="L115" s="503">
        <v>20132.646848</v>
      </c>
      <c r="M115" s="503">
        <v>427.29416099999997</v>
      </c>
      <c r="N115" s="503">
        <v>12398.96767</v>
      </c>
      <c r="O115" s="503">
        <v>243.79998800000001</v>
      </c>
      <c r="P115" s="503">
        <v>79900.307690999995</v>
      </c>
      <c r="Q115" s="503">
        <v>1810.778521</v>
      </c>
    </row>
    <row r="116" spans="1:17" x14ac:dyDescent="0.25">
      <c r="A116" s="503">
        <v>115</v>
      </c>
      <c r="B116" s="503" t="s">
        <v>556</v>
      </c>
      <c r="C116" s="503" t="s">
        <v>34</v>
      </c>
      <c r="D116" s="503">
        <v>208</v>
      </c>
      <c r="E116" s="503">
        <v>181.884567</v>
      </c>
      <c r="F116" s="503">
        <v>90</v>
      </c>
      <c r="G116" s="503">
        <v>542400</v>
      </c>
      <c r="H116" s="503">
        <v>250772.718272</v>
      </c>
      <c r="I116" s="503">
        <v>5533.8792199999998</v>
      </c>
      <c r="J116" s="503">
        <v>261639.48575600001</v>
      </c>
      <c r="K116" s="503">
        <v>6067.6310089999997</v>
      </c>
      <c r="L116" s="503">
        <v>311567.83902999997</v>
      </c>
      <c r="M116" s="503">
        <v>6723.595104</v>
      </c>
      <c r="N116" s="503">
        <v>190327.27517400001</v>
      </c>
      <c r="O116" s="503">
        <v>3767.6174799999999</v>
      </c>
      <c r="P116" s="503">
        <v>1014307.318233</v>
      </c>
      <c r="Q116" s="503">
        <v>22092.722812</v>
      </c>
    </row>
    <row r="117" spans="1:17" x14ac:dyDescent="0.25">
      <c r="A117" s="503">
        <v>116</v>
      </c>
      <c r="B117" s="503" t="s">
        <v>555</v>
      </c>
      <c r="C117" s="503" t="s">
        <v>34</v>
      </c>
      <c r="D117" s="503">
        <v>131</v>
      </c>
      <c r="E117" s="503">
        <v>114.289253</v>
      </c>
      <c r="F117" s="503">
        <v>47</v>
      </c>
      <c r="G117" s="503">
        <v>112700</v>
      </c>
      <c r="H117" s="503">
        <v>80558.639844000005</v>
      </c>
      <c r="I117" s="503">
        <v>1974.4212520000001</v>
      </c>
      <c r="J117" s="503">
        <v>85389.55833</v>
      </c>
      <c r="K117" s="503">
        <v>2230.9397359999998</v>
      </c>
      <c r="L117" s="503">
        <v>107731.247749</v>
      </c>
      <c r="M117" s="503">
        <v>2553.1387009999999</v>
      </c>
      <c r="N117" s="503">
        <v>60899.491515000002</v>
      </c>
      <c r="O117" s="503">
        <v>1298.441491</v>
      </c>
      <c r="P117" s="503">
        <v>334578.937439</v>
      </c>
      <c r="Q117" s="503">
        <v>8056.9411799999998</v>
      </c>
    </row>
    <row r="118" spans="1:17" x14ac:dyDescent="0.25">
      <c r="A118" s="503">
        <v>117</v>
      </c>
      <c r="B118" s="503" t="s">
        <v>554</v>
      </c>
      <c r="C118" s="503" t="s">
        <v>34</v>
      </c>
      <c r="D118" s="503">
        <v>643</v>
      </c>
      <c r="E118" s="503">
        <v>631.58282499999996</v>
      </c>
      <c r="F118" s="503">
        <v>73</v>
      </c>
      <c r="G118" s="503">
        <v>209100</v>
      </c>
      <c r="H118" s="503">
        <v>296744.66665999999</v>
      </c>
      <c r="I118" s="503">
        <v>9339.9980859999996</v>
      </c>
      <c r="J118" s="503">
        <v>325964.23288000003</v>
      </c>
      <c r="K118" s="503">
        <v>10542.711337999999</v>
      </c>
      <c r="L118" s="503">
        <v>442380.18591499998</v>
      </c>
      <c r="M118" s="503">
        <v>14190.297299</v>
      </c>
      <c r="N118" s="503">
        <v>236490.61632900001</v>
      </c>
      <c r="O118" s="503">
        <v>7239.6889620000002</v>
      </c>
      <c r="P118" s="503">
        <v>1301579.701784</v>
      </c>
      <c r="Q118" s="503">
        <v>41312.695684999999</v>
      </c>
    </row>
    <row r="119" spans="1:17" x14ac:dyDescent="0.25">
      <c r="A119" s="503">
        <v>118</v>
      </c>
      <c r="B119" s="503" t="s">
        <v>553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552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551</v>
      </c>
      <c r="C121" s="503" t="s">
        <v>35</v>
      </c>
      <c r="D121" s="503">
        <v>3</v>
      </c>
      <c r="E121" s="503">
        <v>1.7224619999999999</v>
      </c>
      <c r="F121" s="503">
        <v>2</v>
      </c>
      <c r="G121" s="503">
        <v>39800</v>
      </c>
      <c r="H121" s="503">
        <v>8930.2763539999996</v>
      </c>
      <c r="I121" s="503">
        <v>403.38006799999999</v>
      </c>
      <c r="J121" s="503">
        <v>9344.7493429999995</v>
      </c>
      <c r="K121" s="503">
        <v>499.14910300000003</v>
      </c>
      <c r="L121" s="503">
        <v>12195.374765</v>
      </c>
      <c r="M121" s="503">
        <v>432.53063200000003</v>
      </c>
      <c r="N121" s="503">
        <v>6738.7597889999997</v>
      </c>
      <c r="O121" s="503">
        <v>153.60813999999999</v>
      </c>
      <c r="P121" s="503">
        <v>37209.160250000001</v>
      </c>
      <c r="Q121" s="503">
        <v>1488.6679429999999</v>
      </c>
    </row>
    <row r="122" spans="1:17" x14ac:dyDescent="0.25">
      <c r="A122" s="503">
        <v>121</v>
      </c>
      <c r="B122" s="503" t="s">
        <v>550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549</v>
      </c>
      <c r="C123" s="503" t="s">
        <v>35</v>
      </c>
      <c r="D123" s="503">
        <v>2</v>
      </c>
      <c r="E123" s="503">
        <v>1.139845</v>
      </c>
      <c r="F123" s="503">
        <v>1</v>
      </c>
      <c r="G123" s="503">
        <v>5800</v>
      </c>
      <c r="H123" s="503">
        <v>3396.5293839999999</v>
      </c>
      <c r="I123" s="503">
        <v>138.08730299999999</v>
      </c>
      <c r="J123" s="503">
        <v>3790.6757400000001</v>
      </c>
      <c r="K123" s="503">
        <v>196.53593799999999</v>
      </c>
      <c r="L123" s="503">
        <v>5187.4080169999997</v>
      </c>
      <c r="M123" s="503">
        <v>153.80377799999999</v>
      </c>
      <c r="N123" s="503">
        <v>2453.0371639999998</v>
      </c>
      <c r="O123" s="503">
        <v>55.069536999999997</v>
      </c>
      <c r="P123" s="503">
        <v>14827.650306</v>
      </c>
      <c r="Q123" s="503">
        <v>543.49655600000006</v>
      </c>
    </row>
    <row r="124" spans="1:17" x14ac:dyDescent="0.25">
      <c r="A124" s="503">
        <v>123</v>
      </c>
      <c r="B124" s="503" t="s">
        <v>548</v>
      </c>
      <c r="C124" s="503" t="s">
        <v>35</v>
      </c>
      <c r="D124" s="503">
        <v>2</v>
      </c>
      <c r="E124" s="503">
        <v>2.6080540000000001</v>
      </c>
      <c r="F124" s="503">
        <v>0</v>
      </c>
      <c r="H124" s="503">
        <v>2037.458971</v>
      </c>
      <c r="I124" s="503">
        <v>79.149654999999996</v>
      </c>
      <c r="J124" s="503">
        <v>2362.130357</v>
      </c>
      <c r="K124" s="503">
        <v>91.750052999999994</v>
      </c>
      <c r="L124" s="503">
        <v>3814.8357820000001</v>
      </c>
      <c r="M124" s="503">
        <v>147.92031700000001</v>
      </c>
      <c r="N124" s="503">
        <v>2143.310313</v>
      </c>
      <c r="O124" s="503">
        <v>83.075475999999995</v>
      </c>
      <c r="P124" s="503">
        <v>10357.735423</v>
      </c>
      <c r="Q124" s="503">
        <v>401.89550100000002</v>
      </c>
    </row>
    <row r="125" spans="1:17" x14ac:dyDescent="0.25">
      <c r="A125" s="503">
        <v>124</v>
      </c>
      <c r="B125" s="503" t="s">
        <v>547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546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545</v>
      </c>
      <c r="C127" s="503" t="s">
        <v>35</v>
      </c>
      <c r="D127" s="503">
        <v>5</v>
      </c>
      <c r="E127" s="503">
        <v>3.3213569999999999</v>
      </c>
      <c r="F127" s="503">
        <v>2</v>
      </c>
      <c r="G127" s="503">
        <v>34900</v>
      </c>
      <c r="H127" s="503">
        <v>13926.873899</v>
      </c>
      <c r="I127" s="503">
        <v>236.71452600000001</v>
      </c>
      <c r="J127" s="503">
        <v>12518.038648</v>
      </c>
      <c r="K127" s="503">
        <v>209.08118300000001</v>
      </c>
      <c r="L127" s="503">
        <v>16670.091957000001</v>
      </c>
      <c r="M127" s="503">
        <v>272.98095499999999</v>
      </c>
      <c r="N127" s="503">
        <v>8549.6879410000001</v>
      </c>
      <c r="O127" s="503">
        <v>139.59084100000001</v>
      </c>
      <c r="P127" s="503">
        <v>51664.692445000001</v>
      </c>
      <c r="Q127" s="503">
        <v>858.36750600000005</v>
      </c>
    </row>
    <row r="128" spans="1:17" x14ac:dyDescent="0.25">
      <c r="A128" s="503">
        <v>127</v>
      </c>
      <c r="B128" s="503" t="s">
        <v>544</v>
      </c>
      <c r="C128" s="503" t="s">
        <v>35</v>
      </c>
      <c r="D128" s="503">
        <v>23</v>
      </c>
      <c r="E128" s="503">
        <v>16.728138000000001</v>
      </c>
      <c r="F128" s="503">
        <v>6</v>
      </c>
      <c r="G128" s="503">
        <v>164200</v>
      </c>
      <c r="H128" s="503">
        <v>78617.801219000001</v>
      </c>
      <c r="I128" s="503">
        <v>2244.6329609999998</v>
      </c>
      <c r="J128" s="503">
        <v>79862.104332999996</v>
      </c>
      <c r="K128" s="503">
        <v>2551.476541</v>
      </c>
      <c r="L128" s="503">
        <v>122886.740056</v>
      </c>
      <c r="M128" s="503">
        <v>3368.7365730000001</v>
      </c>
      <c r="N128" s="503">
        <v>78794.946930999999</v>
      </c>
      <c r="O128" s="503">
        <v>1683.3874920000001</v>
      </c>
      <c r="P128" s="503">
        <v>360161.59253899998</v>
      </c>
      <c r="Q128" s="503">
        <v>9848.2335669999993</v>
      </c>
    </row>
    <row r="129" spans="1:17" x14ac:dyDescent="0.25">
      <c r="A129" s="503">
        <v>128</v>
      </c>
      <c r="B129" s="503" t="s">
        <v>543</v>
      </c>
      <c r="C129" s="503" t="s">
        <v>35</v>
      </c>
      <c r="D129" s="503">
        <v>9</v>
      </c>
      <c r="E129" s="503">
        <v>7.4778260000000003</v>
      </c>
      <c r="F129" s="503">
        <v>4</v>
      </c>
      <c r="G129" s="503">
        <v>19500</v>
      </c>
      <c r="H129" s="503">
        <v>16383.284723000001</v>
      </c>
      <c r="I129" s="503">
        <v>440.03454799999997</v>
      </c>
      <c r="J129" s="503">
        <v>19147.799488000001</v>
      </c>
      <c r="K129" s="503">
        <v>565.27430400000003</v>
      </c>
      <c r="L129" s="503">
        <v>23921.980335</v>
      </c>
      <c r="M129" s="503">
        <v>668.42271300000004</v>
      </c>
      <c r="N129" s="503">
        <v>12021.468153</v>
      </c>
      <c r="O129" s="503">
        <v>278.860274</v>
      </c>
      <c r="P129" s="503">
        <v>71474.532699000003</v>
      </c>
      <c r="Q129" s="503">
        <v>1952.5918389999999</v>
      </c>
    </row>
    <row r="130" spans="1:17" x14ac:dyDescent="0.25">
      <c r="A130" s="503">
        <v>129</v>
      </c>
      <c r="B130" s="503" t="s">
        <v>542</v>
      </c>
      <c r="C130" s="503" t="s">
        <v>35</v>
      </c>
      <c r="D130" s="503">
        <v>2</v>
      </c>
      <c r="E130" s="503">
        <v>1.409958</v>
      </c>
      <c r="F130" s="503">
        <v>1</v>
      </c>
      <c r="G130" s="503">
        <v>11800</v>
      </c>
      <c r="H130" s="503">
        <v>4210.0249460000005</v>
      </c>
      <c r="I130" s="503">
        <v>136.192463</v>
      </c>
      <c r="J130" s="503">
        <v>4711.7177739999997</v>
      </c>
      <c r="K130" s="503">
        <v>173.62066799999999</v>
      </c>
      <c r="L130" s="503">
        <v>7227.6908919999996</v>
      </c>
      <c r="M130" s="503">
        <v>214.496578</v>
      </c>
      <c r="N130" s="503">
        <v>4310.8290729999999</v>
      </c>
      <c r="O130" s="503">
        <v>104.200166</v>
      </c>
      <c r="P130" s="503">
        <v>20460.262685000002</v>
      </c>
      <c r="Q130" s="503">
        <v>628.50987499999997</v>
      </c>
    </row>
    <row r="131" spans="1:17" x14ac:dyDescent="0.25">
      <c r="A131" s="503">
        <v>130</v>
      </c>
      <c r="B131" s="503" t="s">
        <v>541</v>
      </c>
      <c r="C131" s="503" t="s">
        <v>35</v>
      </c>
      <c r="D131" s="503">
        <v>43</v>
      </c>
      <c r="E131" s="503">
        <v>42.128048</v>
      </c>
      <c r="F131" s="503">
        <v>6</v>
      </c>
      <c r="G131" s="503">
        <v>38300</v>
      </c>
      <c r="H131" s="503">
        <v>82665.220388000002</v>
      </c>
      <c r="I131" s="503">
        <v>3056.3826819999999</v>
      </c>
      <c r="J131" s="503">
        <v>92316.008446000007</v>
      </c>
      <c r="K131" s="503">
        <v>3618.9852890000002</v>
      </c>
      <c r="L131" s="503">
        <v>140589.76430099999</v>
      </c>
      <c r="M131" s="503">
        <v>5110.1229030000004</v>
      </c>
      <c r="N131" s="503">
        <v>65955.070386000007</v>
      </c>
      <c r="O131" s="503">
        <v>2230.2811980000001</v>
      </c>
      <c r="P131" s="503">
        <v>381526.06352000003</v>
      </c>
      <c r="Q131" s="503">
        <v>14015.772070999999</v>
      </c>
    </row>
    <row r="132" spans="1:17" x14ac:dyDescent="0.25">
      <c r="A132" s="503">
        <v>131</v>
      </c>
      <c r="B132" s="503" t="s">
        <v>540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243663.46098800001</v>
      </c>
      <c r="I132" s="503">
        <v>4232.2104410000002</v>
      </c>
      <c r="J132" s="503">
        <v>244913.467217</v>
      </c>
      <c r="K132" s="503">
        <v>4299.1397120000001</v>
      </c>
      <c r="L132" s="503">
        <v>292906.14682199998</v>
      </c>
      <c r="M132" s="503">
        <v>4838.931055</v>
      </c>
      <c r="N132" s="503">
        <v>179454.05492299999</v>
      </c>
      <c r="O132" s="503">
        <v>2959.347405</v>
      </c>
      <c r="P132" s="503">
        <v>960937.12994999997</v>
      </c>
      <c r="Q132" s="503">
        <v>16329.628613000001</v>
      </c>
    </row>
    <row r="133" spans="1:17" x14ac:dyDescent="0.25">
      <c r="A133" s="503">
        <v>132</v>
      </c>
      <c r="B133" s="503" t="s">
        <v>539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19448.163057999998</v>
      </c>
      <c r="I133" s="503">
        <v>428.04197099999999</v>
      </c>
      <c r="J133" s="503">
        <v>21728.300606000001</v>
      </c>
      <c r="K133" s="503">
        <v>482.641615</v>
      </c>
      <c r="L133" s="503">
        <v>30261.886556000001</v>
      </c>
      <c r="M133" s="503">
        <v>662.33499500000005</v>
      </c>
      <c r="N133" s="503">
        <v>13648.812142000001</v>
      </c>
      <c r="O133" s="503">
        <v>301.17541299999999</v>
      </c>
      <c r="P133" s="503">
        <v>85087.162362000003</v>
      </c>
      <c r="Q133" s="503">
        <v>1874.1939930000001</v>
      </c>
    </row>
    <row r="134" spans="1:17" x14ac:dyDescent="0.25">
      <c r="A134" s="503">
        <v>133</v>
      </c>
      <c r="B134" s="503" t="s">
        <v>538</v>
      </c>
      <c r="C134" s="503" t="s">
        <v>36</v>
      </c>
      <c r="D134" s="503">
        <v>231</v>
      </c>
      <c r="E134" s="503">
        <v>61.692340999999999</v>
      </c>
      <c r="F134" s="503">
        <v>50</v>
      </c>
      <c r="G134" s="503">
        <v>987600</v>
      </c>
      <c r="H134" s="503">
        <v>257097.58127600001</v>
      </c>
      <c r="I134" s="503">
        <v>8732.1876069999998</v>
      </c>
      <c r="J134" s="503">
        <v>275593.10021800001</v>
      </c>
      <c r="K134" s="503">
        <v>10305.152526</v>
      </c>
      <c r="L134" s="503">
        <v>393005.49342900002</v>
      </c>
      <c r="M134" s="503">
        <v>12108.708031</v>
      </c>
      <c r="N134" s="503">
        <v>231132.088869</v>
      </c>
      <c r="O134" s="503">
        <v>5789.0575609999996</v>
      </c>
      <c r="P134" s="503">
        <v>1156828.263792</v>
      </c>
      <c r="Q134" s="503">
        <v>36935.105724000001</v>
      </c>
    </row>
    <row r="135" spans="1:17" x14ac:dyDescent="0.25">
      <c r="A135" s="503">
        <v>134</v>
      </c>
      <c r="B135" s="503" t="s">
        <v>537</v>
      </c>
      <c r="C135" s="503" t="s">
        <v>36</v>
      </c>
      <c r="D135" s="503">
        <v>319</v>
      </c>
      <c r="E135" s="503">
        <v>103.819839</v>
      </c>
      <c r="F135" s="503">
        <v>83</v>
      </c>
      <c r="G135" s="503">
        <v>795900</v>
      </c>
      <c r="H135" s="503">
        <v>207749.04381999999</v>
      </c>
      <c r="I135" s="503">
        <v>7280.8560109999999</v>
      </c>
      <c r="J135" s="503">
        <v>228976.44886400001</v>
      </c>
      <c r="K135" s="503">
        <v>8662.3957449999998</v>
      </c>
      <c r="L135" s="503">
        <v>318071.89199899998</v>
      </c>
      <c r="M135" s="503">
        <v>10908.249388</v>
      </c>
      <c r="N135" s="503">
        <v>178773.23929200001</v>
      </c>
      <c r="O135" s="503">
        <v>4828.1271219999999</v>
      </c>
      <c r="P135" s="503">
        <v>933570.62397499999</v>
      </c>
      <c r="Q135" s="503">
        <v>31679.628267</v>
      </c>
    </row>
    <row r="136" spans="1:17" x14ac:dyDescent="0.25">
      <c r="A136" s="503">
        <v>135</v>
      </c>
      <c r="B136" s="503" t="s">
        <v>536</v>
      </c>
      <c r="C136" s="503" t="s">
        <v>36</v>
      </c>
      <c r="D136" s="503">
        <v>251</v>
      </c>
      <c r="E136" s="503">
        <v>69.990059000000002</v>
      </c>
      <c r="F136" s="503">
        <v>50</v>
      </c>
      <c r="G136" s="503">
        <v>230200</v>
      </c>
      <c r="H136" s="503">
        <v>84284.430840000001</v>
      </c>
      <c r="I136" s="503">
        <v>3852.729828</v>
      </c>
      <c r="J136" s="503">
        <v>93380.829509999996</v>
      </c>
      <c r="K136" s="503">
        <v>4666.3017769999997</v>
      </c>
      <c r="L136" s="503">
        <v>135596.97637700001</v>
      </c>
      <c r="M136" s="503">
        <v>5983.2236860000003</v>
      </c>
      <c r="N136" s="503">
        <v>65569.947243999995</v>
      </c>
      <c r="O136" s="503">
        <v>1915.249194</v>
      </c>
      <c r="P136" s="503">
        <v>378832.18397100002</v>
      </c>
      <c r="Q136" s="503">
        <v>16417.504485000001</v>
      </c>
    </row>
    <row r="137" spans="1:17" x14ac:dyDescent="0.25">
      <c r="A137" s="503">
        <v>136</v>
      </c>
      <c r="B137" s="503" t="s">
        <v>535</v>
      </c>
      <c r="C137" s="503" t="s">
        <v>36</v>
      </c>
      <c r="D137" s="503">
        <v>477</v>
      </c>
      <c r="E137" s="503">
        <v>151.78916899999999</v>
      </c>
      <c r="F137" s="503">
        <v>14</v>
      </c>
      <c r="G137" s="503">
        <v>54000</v>
      </c>
      <c r="H137" s="503">
        <v>168439.651013</v>
      </c>
      <c r="I137" s="503">
        <v>6980.2843929999999</v>
      </c>
      <c r="J137" s="503">
        <v>192555.00872899999</v>
      </c>
      <c r="K137" s="503">
        <v>8076.0637919999999</v>
      </c>
      <c r="L137" s="503">
        <v>320584.74001399998</v>
      </c>
      <c r="M137" s="503">
        <v>13275.121112999999</v>
      </c>
      <c r="N137" s="503">
        <v>156159.97267700001</v>
      </c>
      <c r="O137" s="503">
        <v>6278.5137830000003</v>
      </c>
      <c r="P137" s="503">
        <v>837739.37243300001</v>
      </c>
      <c r="Q137" s="503">
        <v>34609.983080999998</v>
      </c>
    </row>
    <row r="138" spans="1:17" x14ac:dyDescent="0.25">
      <c r="A138" s="503">
        <v>137</v>
      </c>
      <c r="B138" s="503" t="s">
        <v>534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533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284808.74322499998</v>
      </c>
      <c r="I139" s="503">
        <v>4788.3726989999996</v>
      </c>
      <c r="J139" s="503">
        <v>281975.32820500003</v>
      </c>
      <c r="K139" s="503">
        <v>4820.1424919999999</v>
      </c>
      <c r="L139" s="503">
        <v>342931.23475100001</v>
      </c>
      <c r="M139" s="503">
        <v>5385.0149090000004</v>
      </c>
      <c r="N139" s="503">
        <v>197593.577628</v>
      </c>
      <c r="O139" s="503">
        <v>3096.3970509999999</v>
      </c>
      <c r="P139" s="503">
        <v>1107308.883808</v>
      </c>
      <c r="Q139" s="503">
        <v>18089.927151</v>
      </c>
    </row>
    <row r="140" spans="1:17" x14ac:dyDescent="0.25">
      <c r="A140" s="503">
        <v>139</v>
      </c>
      <c r="B140" s="503" t="s">
        <v>532</v>
      </c>
      <c r="C140" s="503" t="s">
        <v>36</v>
      </c>
      <c r="D140" s="503">
        <v>20</v>
      </c>
      <c r="E140" s="503">
        <v>16.480920999999999</v>
      </c>
      <c r="F140" s="503">
        <v>4</v>
      </c>
      <c r="G140" s="503">
        <v>35500</v>
      </c>
      <c r="H140" s="503">
        <v>43003.109387999997</v>
      </c>
      <c r="I140" s="503">
        <v>1179.2729879999999</v>
      </c>
      <c r="J140" s="503">
        <v>42757.919001000002</v>
      </c>
      <c r="K140" s="503">
        <v>1277.089778</v>
      </c>
      <c r="L140" s="503">
        <v>55785.547964999998</v>
      </c>
      <c r="M140" s="503">
        <v>1037.4491539999999</v>
      </c>
      <c r="N140" s="503">
        <v>26026.559497999999</v>
      </c>
      <c r="O140" s="503">
        <v>448.40753599999999</v>
      </c>
      <c r="P140" s="503">
        <v>167573.13585200001</v>
      </c>
      <c r="Q140" s="503">
        <v>3942.2194559999998</v>
      </c>
    </row>
    <row r="141" spans="1:17" x14ac:dyDescent="0.25">
      <c r="A141" s="503">
        <v>140</v>
      </c>
      <c r="B141" s="503" t="s">
        <v>531</v>
      </c>
      <c r="C141" s="503" t="s">
        <v>36</v>
      </c>
      <c r="D141" s="503">
        <v>97</v>
      </c>
      <c r="E141" s="503">
        <v>108.102051</v>
      </c>
      <c r="F141" s="503">
        <v>28</v>
      </c>
      <c r="G141" s="503">
        <v>264000</v>
      </c>
      <c r="H141" s="503">
        <v>228743.38351499999</v>
      </c>
      <c r="I141" s="503">
        <v>5819.4583329999996</v>
      </c>
      <c r="J141" s="503">
        <v>242772.11851500001</v>
      </c>
      <c r="K141" s="503">
        <v>6654.0994879999998</v>
      </c>
      <c r="L141" s="503">
        <v>301499.51939600002</v>
      </c>
      <c r="M141" s="503">
        <v>7246.9215850000001</v>
      </c>
      <c r="N141" s="503">
        <v>186454.603722</v>
      </c>
      <c r="O141" s="503">
        <v>3761.4545450000001</v>
      </c>
      <c r="P141" s="503">
        <v>959469.62514699996</v>
      </c>
      <c r="Q141" s="503">
        <v>23481.933950999999</v>
      </c>
    </row>
    <row r="142" spans="1:17" x14ac:dyDescent="0.25">
      <c r="A142" s="503">
        <v>141</v>
      </c>
      <c r="B142" s="503" t="s">
        <v>530</v>
      </c>
      <c r="C142" s="503" t="s">
        <v>36</v>
      </c>
      <c r="D142" s="503">
        <v>111</v>
      </c>
      <c r="E142" s="503">
        <v>100.979935</v>
      </c>
      <c r="F142" s="503">
        <v>25</v>
      </c>
      <c r="G142" s="503">
        <v>137900</v>
      </c>
      <c r="H142" s="503">
        <v>137978.18889200001</v>
      </c>
      <c r="I142" s="503">
        <v>3415.2368839999999</v>
      </c>
      <c r="J142" s="503">
        <v>144001.84033800001</v>
      </c>
      <c r="K142" s="503">
        <v>3854.3635669999999</v>
      </c>
      <c r="L142" s="503">
        <v>181785.56114800001</v>
      </c>
      <c r="M142" s="503">
        <v>4141.0034089999999</v>
      </c>
      <c r="N142" s="503">
        <v>101096.62635999999</v>
      </c>
      <c r="O142" s="503">
        <v>2022.2776289999999</v>
      </c>
      <c r="P142" s="503">
        <v>564862.21673800005</v>
      </c>
      <c r="Q142" s="503">
        <v>13432.881488999999</v>
      </c>
    </row>
    <row r="143" spans="1:17" x14ac:dyDescent="0.25">
      <c r="A143" s="503">
        <v>142</v>
      </c>
      <c r="B143" s="503" t="s">
        <v>529</v>
      </c>
      <c r="C143" s="503" t="s">
        <v>36</v>
      </c>
      <c r="D143" s="503">
        <v>28</v>
      </c>
      <c r="E143" s="503">
        <v>12.720371</v>
      </c>
      <c r="F143" s="503">
        <v>4</v>
      </c>
      <c r="G143" s="503">
        <v>9400</v>
      </c>
      <c r="H143" s="503">
        <v>12022.505487</v>
      </c>
      <c r="I143" s="503">
        <v>814.82471699999996</v>
      </c>
      <c r="J143" s="503">
        <v>12606.864135</v>
      </c>
      <c r="K143" s="503">
        <v>965.35098800000003</v>
      </c>
      <c r="L143" s="503">
        <v>17523.572772</v>
      </c>
      <c r="M143" s="503">
        <v>994.16286300000002</v>
      </c>
      <c r="N143" s="503">
        <v>10005.471726</v>
      </c>
      <c r="O143" s="503">
        <v>347.02715000000001</v>
      </c>
      <c r="P143" s="503">
        <v>52158.414120000001</v>
      </c>
      <c r="Q143" s="503">
        <v>3121.3657170000001</v>
      </c>
    </row>
    <row r="144" spans="1:17" x14ac:dyDescent="0.25">
      <c r="A144" s="503">
        <v>143</v>
      </c>
      <c r="B144" s="503" t="s">
        <v>528</v>
      </c>
      <c r="C144" s="503" t="s">
        <v>36</v>
      </c>
      <c r="D144" s="503">
        <v>296</v>
      </c>
      <c r="E144" s="503">
        <v>349.33346599999999</v>
      </c>
      <c r="F144" s="503">
        <v>30</v>
      </c>
      <c r="G144" s="503">
        <v>47500</v>
      </c>
      <c r="H144" s="503">
        <v>225362.02368899999</v>
      </c>
      <c r="I144" s="503">
        <v>8201.9373899999991</v>
      </c>
      <c r="J144" s="503">
        <v>250357.53659999999</v>
      </c>
      <c r="K144" s="503">
        <v>9231.8793569999998</v>
      </c>
      <c r="L144" s="503">
        <v>377557.73073900002</v>
      </c>
      <c r="M144" s="503">
        <v>13948.766613</v>
      </c>
      <c r="N144" s="503">
        <v>197900.86746899999</v>
      </c>
      <c r="O144" s="503">
        <v>7156.30987</v>
      </c>
      <c r="P144" s="503">
        <v>1051178.1584970001</v>
      </c>
      <c r="Q144" s="503">
        <v>38538.893230000001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3B6D9-B6DE-4F9D-AD03-6B788E5C71BE}">
  <dimension ref="A1:E24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686</v>
      </c>
      <c r="B1" s="503" t="s">
        <v>502</v>
      </c>
      <c r="C1" s="503" t="s">
        <v>685</v>
      </c>
      <c r="D1" s="503" t="s">
        <v>503</v>
      </c>
      <c r="E1" s="503" t="s">
        <v>500</v>
      </c>
    </row>
    <row r="2" spans="1:5" x14ac:dyDescent="0.25">
      <c r="A2" s="503">
        <v>1</v>
      </c>
      <c r="B2" s="503">
        <v>333800</v>
      </c>
      <c r="C2" s="503">
        <v>339737.138706</v>
      </c>
      <c r="D2" s="503">
        <v>8</v>
      </c>
      <c r="E2" s="503">
        <v>536516096.12126702</v>
      </c>
    </row>
    <row r="3" spans="1:5" x14ac:dyDescent="0.25">
      <c r="A3" s="503">
        <v>2</v>
      </c>
      <c r="B3" s="503">
        <v>500500</v>
      </c>
      <c r="C3" s="503">
        <v>498354.31554500002</v>
      </c>
      <c r="D3" s="503">
        <v>12</v>
      </c>
      <c r="E3" s="503">
        <v>436097145.40732902</v>
      </c>
    </row>
    <row r="4" spans="1:5" x14ac:dyDescent="0.25">
      <c r="A4" s="503">
        <v>3</v>
      </c>
      <c r="B4" s="503">
        <v>342900</v>
      </c>
      <c r="C4" s="503">
        <v>407126.25676000002</v>
      </c>
      <c r="D4" s="503">
        <v>14</v>
      </c>
      <c r="E4" s="503">
        <v>838359357.47993696</v>
      </c>
    </row>
    <row r="5" spans="1:5" x14ac:dyDescent="0.25">
      <c r="A5" s="503">
        <v>4</v>
      </c>
      <c r="B5" s="503">
        <v>519500</v>
      </c>
      <c r="C5" s="503">
        <v>551461.43234000006</v>
      </c>
      <c r="D5" s="503">
        <v>17</v>
      </c>
      <c r="E5" s="503">
        <v>420006138.99022299</v>
      </c>
    </row>
    <row r="6" spans="1:5" x14ac:dyDescent="0.25">
      <c r="A6" s="503">
        <v>5</v>
      </c>
      <c r="B6" s="503">
        <v>321600</v>
      </c>
      <c r="C6" s="503">
        <v>333647.072376</v>
      </c>
      <c r="D6" s="503">
        <v>27</v>
      </c>
      <c r="E6" s="503">
        <v>826372281.16124499</v>
      </c>
    </row>
    <row r="7" spans="1:5" x14ac:dyDescent="0.25">
      <c r="A7" s="503">
        <v>6</v>
      </c>
      <c r="B7" s="503">
        <v>313200</v>
      </c>
      <c r="C7" s="503">
        <v>344281.64198999997</v>
      </c>
      <c r="D7" s="503">
        <v>26</v>
      </c>
      <c r="E7" s="503">
        <v>856124153.03683603</v>
      </c>
    </row>
    <row r="8" spans="1:5" x14ac:dyDescent="0.25">
      <c r="A8" s="503">
        <v>7</v>
      </c>
      <c r="B8" s="503">
        <v>609100</v>
      </c>
      <c r="C8" s="503">
        <v>701328.59807900002</v>
      </c>
      <c r="D8" s="503">
        <v>21</v>
      </c>
      <c r="E8" s="503">
        <v>1550751836.98686</v>
      </c>
    </row>
    <row r="9" spans="1:5" x14ac:dyDescent="0.25">
      <c r="A9" s="503">
        <v>8</v>
      </c>
      <c r="B9" s="503">
        <v>640600</v>
      </c>
      <c r="C9" s="503">
        <v>720480.10079099995</v>
      </c>
      <c r="D9" s="503">
        <v>22</v>
      </c>
      <c r="E9" s="503">
        <v>746495830.42061496</v>
      </c>
    </row>
    <row r="10" spans="1:5" x14ac:dyDescent="0.25">
      <c r="A10" s="503">
        <v>9</v>
      </c>
      <c r="B10" s="503">
        <v>716200</v>
      </c>
      <c r="C10" s="503">
        <v>792156.40822099999</v>
      </c>
      <c r="D10" s="503">
        <v>22</v>
      </c>
      <c r="E10" s="503">
        <v>1036890295.31572</v>
      </c>
    </row>
    <row r="11" spans="1:5" x14ac:dyDescent="0.25">
      <c r="A11" s="503">
        <v>10</v>
      </c>
      <c r="B11" s="503">
        <v>288900</v>
      </c>
      <c r="C11" s="503">
        <v>335277.25933199999</v>
      </c>
      <c r="D11" s="503">
        <v>21</v>
      </c>
      <c r="E11" s="503">
        <v>311050044.47353798</v>
      </c>
    </row>
    <row r="12" spans="1:5" x14ac:dyDescent="0.25">
      <c r="A12" s="503">
        <v>11</v>
      </c>
      <c r="B12" s="503">
        <v>284400</v>
      </c>
      <c r="C12" s="503">
        <v>285312.206535</v>
      </c>
      <c r="D12" s="503">
        <v>23</v>
      </c>
      <c r="E12" s="503">
        <v>280772413.888915</v>
      </c>
    </row>
    <row r="13" spans="1:5" x14ac:dyDescent="0.25">
      <c r="A13" s="503">
        <v>12</v>
      </c>
      <c r="B13" s="503">
        <v>208800</v>
      </c>
      <c r="C13" s="503">
        <v>192034.244607</v>
      </c>
      <c r="D13" s="503">
        <v>14</v>
      </c>
      <c r="E13" s="503">
        <v>547680855.76556695</v>
      </c>
    </row>
    <row r="14" spans="1:5" x14ac:dyDescent="0.25">
      <c r="A14" s="503">
        <v>13</v>
      </c>
      <c r="B14" s="503">
        <v>92500</v>
      </c>
      <c r="C14" s="503">
        <v>97982.200215999997</v>
      </c>
      <c r="D14" s="503">
        <v>17</v>
      </c>
      <c r="E14" s="503">
        <v>113671656.83858401</v>
      </c>
    </row>
    <row r="15" spans="1:5" x14ac:dyDescent="0.25">
      <c r="A15" s="503">
        <v>14</v>
      </c>
      <c r="B15" s="503">
        <v>457300</v>
      </c>
      <c r="C15" s="503">
        <v>508222.03592599998</v>
      </c>
      <c r="D15" s="503">
        <v>31</v>
      </c>
      <c r="E15" s="503">
        <v>849070552.85400105</v>
      </c>
    </row>
    <row r="16" spans="1:5" x14ac:dyDescent="0.25">
      <c r="A16" s="503">
        <v>15</v>
      </c>
      <c r="B16" s="503">
        <v>114400</v>
      </c>
      <c r="C16" s="503">
        <v>102336.49503599999</v>
      </c>
      <c r="D16" s="503">
        <v>10</v>
      </c>
      <c r="E16" s="503">
        <v>230194693.295838</v>
      </c>
    </row>
    <row r="17" spans="1:5" x14ac:dyDescent="0.25">
      <c r="A17" s="503">
        <v>16</v>
      </c>
      <c r="B17" s="503">
        <v>44700</v>
      </c>
      <c r="C17" s="503">
        <v>62865.371029000002</v>
      </c>
      <c r="D17" s="503">
        <v>7</v>
      </c>
      <c r="E17" s="503">
        <v>81995054.183592007</v>
      </c>
    </row>
    <row r="18" spans="1:5" x14ac:dyDescent="0.25">
      <c r="A18" s="503">
        <v>17</v>
      </c>
      <c r="B18" s="503">
        <v>51500</v>
      </c>
      <c r="C18" s="503">
        <v>45855.933661000003</v>
      </c>
      <c r="D18" s="503">
        <v>10</v>
      </c>
      <c r="E18" s="503">
        <v>72786124.462243006</v>
      </c>
    </row>
    <row r="19" spans="1:5" x14ac:dyDescent="0.25">
      <c r="A19" s="503">
        <v>18</v>
      </c>
      <c r="B19" s="503">
        <v>404100</v>
      </c>
      <c r="C19" s="503">
        <v>444354.349109</v>
      </c>
      <c r="D19" s="503">
        <v>12</v>
      </c>
      <c r="E19" s="503">
        <v>686049365.89705098</v>
      </c>
    </row>
    <row r="20" spans="1:5" x14ac:dyDescent="0.25">
      <c r="A20" s="503">
        <v>19</v>
      </c>
      <c r="B20" s="503">
        <v>496400</v>
      </c>
      <c r="C20" s="503">
        <v>501520.38456699997</v>
      </c>
      <c r="D20" s="503">
        <v>12</v>
      </c>
      <c r="E20" s="503">
        <v>305478461.138385</v>
      </c>
    </row>
    <row r="21" spans="1:5" x14ac:dyDescent="0.25">
      <c r="A21" s="503">
        <v>20</v>
      </c>
      <c r="B21" s="503">
        <v>625100</v>
      </c>
      <c r="C21" s="503">
        <v>581297.97081500001</v>
      </c>
      <c r="D21" s="503">
        <v>27</v>
      </c>
      <c r="E21" s="503">
        <v>574464018.70173395</v>
      </c>
    </row>
    <row r="22" spans="1:5" x14ac:dyDescent="0.25">
      <c r="A22" s="503">
        <v>21</v>
      </c>
      <c r="B22" s="503">
        <v>221400</v>
      </c>
      <c r="C22" s="503">
        <v>208421.57210799999</v>
      </c>
      <c r="D22" s="503">
        <v>19</v>
      </c>
      <c r="E22" s="503">
        <v>884254794.75571299</v>
      </c>
    </row>
    <row r="23" spans="1:5" x14ac:dyDescent="0.25">
      <c r="A23" s="503">
        <v>22</v>
      </c>
      <c r="B23" s="503">
        <v>126700</v>
      </c>
      <c r="C23" s="503">
        <v>114682.151872</v>
      </c>
      <c r="D23" s="503">
        <v>9</v>
      </c>
      <c r="E23" s="503">
        <v>43632206.407948002</v>
      </c>
    </row>
    <row r="24" spans="1:5" x14ac:dyDescent="0.25">
      <c r="A24" s="503">
        <v>23</v>
      </c>
      <c r="B24" s="503">
        <v>648000</v>
      </c>
      <c r="C24" s="503">
        <v>653201.90919000003</v>
      </c>
      <c r="D24" s="503">
        <v>95</v>
      </c>
      <c r="E24" s="503">
        <v>15900363.775637001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74FD2-0413-4740-9330-9ACC87D430D6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22225</v>
      </c>
      <c r="D2" s="503">
        <v>12298</v>
      </c>
      <c r="E2" s="503">
        <v>1535</v>
      </c>
      <c r="F2" s="503">
        <v>23591</v>
      </c>
      <c r="G2" s="503">
        <v>54086</v>
      </c>
      <c r="H2" s="503">
        <v>1210</v>
      </c>
      <c r="I2" s="503">
        <v>354</v>
      </c>
      <c r="J2" s="503">
        <v>895</v>
      </c>
      <c r="K2" s="503">
        <v>1066</v>
      </c>
      <c r="L2" s="503">
        <v>62</v>
      </c>
    </row>
    <row r="3" spans="1:12" x14ac:dyDescent="0.25">
      <c r="A3" s="503">
        <v>37035</v>
      </c>
      <c r="B3" s="503" t="s">
        <v>214</v>
      </c>
      <c r="C3" s="503">
        <v>164</v>
      </c>
      <c r="D3" s="503">
        <v>135</v>
      </c>
      <c r="E3" s="503">
        <v>23</v>
      </c>
      <c r="F3" s="503">
        <v>320</v>
      </c>
      <c r="G3" s="503">
        <v>773</v>
      </c>
      <c r="H3" s="503">
        <v>12</v>
      </c>
      <c r="I3" s="503">
        <v>221</v>
      </c>
      <c r="J3" s="503">
        <v>518</v>
      </c>
      <c r="K3" s="503">
        <v>66</v>
      </c>
      <c r="L3" s="503">
        <v>114</v>
      </c>
    </row>
    <row r="4" spans="1:12" x14ac:dyDescent="0.25">
      <c r="A4" s="503">
        <v>37045</v>
      </c>
      <c r="B4" s="503" t="s">
        <v>27</v>
      </c>
      <c r="C4" s="503">
        <v>6816</v>
      </c>
      <c r="D4" s="503">
        <v>4701</v>
      </c>
      <c r="E4" s="503">
        <v>451</v>
      </c>
      <c r="F4" s="503">
        <v>7994</v>
      </c>
      <c r="G4" s="503">
        <v>18464</v>
      </c>
      <c r="H4" s="503">
        <v>599</v>
      </c>
      <c r="I4" s="503">
        <v>1190</v>
      </c>
      <c r="J4" s="503">
        <v>2594</v>
      </c>
      <c r="K4" s="503">
        <v>2439</v>
      </c>
      <c r="L4" s="503">
        <v>2857</v>
      </c>
    </row>
    <row r="5" spans="1:12" x14ac:dyDescent="0.25">
      <c r="A5" s="503">
        <v>37071</v>
      </c>
      <c r="B5" s="503" t="s">
        <v>28</v>
      </c>
      <c r="C5" s="503">
        <v>24286</v>
      </c>
      <c r="D5" s="503">
        <v>11355</v>
      </c>
      <c r="E5" s="503">
        <v>1371</v>
      </c>
      <c r="F5" s="503">
        <v>24279</v>
      </c>
      <c r="G5" s="503">
        <v>51803</v>
      </c>
      <c r="H5" s="503">
        <v>1210</v>
      </c>
      <c r="I5" s="503">
        <v>443</v>
      </c>
      <c r="J5" s="503">
        <v>1203</v>
      </c>
      <c r="K5" s="503">
        <v>2047</v>
      </c>
      <c r="L5" s="503">
        <v>444</v>
      </c>
    </row>
    <row r="6" spans="1:12" x14ac:dyDescent="0.25">
      <c r="A6" s="503">
        <v>37097</v>
      </c>
      <c r="B6" s="503" t="s">
        <v>29</v>
      </c>
      <c r="C6" s="503">
        <v>18864</v>
      </c>
      <c r="D6" s="503">
        <v>10127</v>
      </c>
      <c r="E6" s="503">
        <v>1123</v>
      </c>
      <c r="F6" s="503">
        <v>19462</v>
      </c>
      <c r="G6" s="503">
        <v>40972</v>
      </c>
      <c r="H6" s="503">
        <v>1520</v>
      </c>
      <c r="I6" s="503">
        <v>1579</v>
      </c>
      <c r="J6" s="503">
        <v>3003</v>
      </c>
      <c r="K6" s="503">
        <v>4770</v>
      </c>
      <c r="L6" s="503">
        <v>4649</v>
      </c>
    </row>
    <row r="7" spans="1:12" x14ac:dyDescent="0.25">
      <c r="A7" s="503">
        <v>37109</v>
      </c>
      <c r="B7" s="503" t="s">
        <v>30</v>
      </c>
      <c r="C7" s="503">
        <v>4953</v>
      </c>
      <c r="D7" s="503">
        <v>3653</v>
      </c>
      <c r="E7" s="503">
        <v>289</v>
      </c>
      <c r="F7" s="503">
        <v>5946</v>
      </c>
      <c r="G7" s="503">
        <v>14269</v>
      </c>
      <c r="H7" s="503">
        <v>428</v>
      </c>
      <c r="I7" s="503">
        <v>1133</v>
      </c>
      <c r="J7" s="503">
        <v>2079</v>
      </c>
      <c r="K7" s="503">
        <v>1438</v>
      </c>
      <c r="L7" s="503">
        <v>2020</v>
      </c>
    </row>
    <row r="8" spans="1:12" x14ac:dyDescent="0.25">
      <c r="A8" s="503">
        <v>37119</v>
      </c>
      <c r="B8" s="503" t="s">
        <v>31</v>
      </c>
      <c r="C8" s="503">
        <v>213399</v>
      </c>
      <c r="D8" s="503">
        <v>67739</v>
      </c>
      <c r="E8" s="503">
        <v>11015</v>
      </c>
      <c r="F8" s="503">
        <v>167265</v>
      </c>
      <c r="G8" s="503">
        <v>360668</v>
      </c>
      <c r="H8" s="503">
        <v>9757</v>
      </c>
      <c r="I8" s="503">
        <v>1497</v>
      </c>
      <c r="J8" s="503">
        <v>3804</v>
      </c>
      <c r="K8" s="503">
        <v>3880</v>
      </c>
      <c r="L8" s="503">
        <v>332</v>
      </c>
    </row>
    <row r="9" spans="1:12" x14ac:dyDescent="0.25">
      <c r="A9" s="503">
        <v>37159</v>
      </c>
      <c r="B9" s="503" t="s">
        <v>32</v>
      </c>
      <c r="C9" s="503">
        <v>10277</v>
      </c>
      <c r="D9" s="503">
        <v>7408</v>
      </c>
      <c r="E9" s="503">
        <v>770</v>
      </c>
      <c r="F9" s="503">
        <v>11660</v>
      </c>
      <c r="G9" s="503">
        <v>27146</v>
      </c>
      <c r="H9" s="503">
        <v>645</v>
      </c>
      <c r="I9" s="503">
        <v>950</v>
      </c>
      <c r="J9" s="503">
        <v>2088</v>
      </c>
      <c r="K9" s="503">
        <v>3109</v>
      </c>
      <c r="L9" s="503">
        <v>3255</v>
      </c>
    </row>
    <row r="10" spans="1:12" x14ac:dyDescent="0.25">
      <c r="A10" s="503">
        <v>37167</v>
      </c>
      <c r="B10" s="503" t="s">
        <v>33</v>
      </c>
      <c r="C10" s="503">
        <v>3817</v>
      </c>
      <c r="D10" s="503">
        <v>3102</v>
      </c>
      <c r="E10" s="503">
        <v>328</v>
      </c>
      <c r="F10" s="503">
        <v>4317</v>
      </c>
      <c r="G10" s="503">
        <v>11175</v>
      </c>
      <c r="H10" s="503">
        <v>359</v>
      </c>
      <c r="I10" s="503">
        <v>583</v>
      </c>
      <c r="J10" s="503">
        <v>944</v>
      </c>
      <c r="K10" s="503">
        <v>726</v>
      </c>
      <c r="L10" s="503">
        <v>1007</v>
      </c>
    </row>
    <row r="11" spans="1:12" x14ac:dyDescent="0.25">
      <c r="A11" s="503">
        <v>37179</v>
      </c>
      <c r="B11" s="503" t="s">
        <v>34</v>
      </c>
      <c r="C11" s="503">
        <v>21127</v>
      </c>
      <c r="D11" s="503">
        <v>14032</v>
      </c>
      <c r="E11" s="503">
        <v>1513</v>
      </c>
      <c r="F11" s="503">
        <v>18290</v>
      </c>
      <c r="G11" s="503">
        <v>42846</v>
      </c>
      <c r="H11" s="503">
        <v>1260</v>
      </c>
      <c r="I11" s="503">
        <v>1352</v>
      </c>
      <c r="J11" s="503">
        <v>2704</v>
      </c>
      <c r="K11" s="503">
        <v>1818</v>
      </c>
      <c r="L11" s="503">
        <v>1809</v>
      </c>
    </row>
    <row r="12" spans="1:12" x14ac:dyDescent="0.25">
      <c r="A12" s="503">
        <v>45057</v>
      </c>
      <c r="B12" s="503" t="s">
        <v>76</v>
      </c>
      <c r="C12" s="503">
        <v>2149</v>
      </c>
      <c r="D12" s="503">
        <v>1582</v>
      </c>
      <c r="E12" s="503">
        <v>159</v>
      </c>
      <c r="F12" s="503">
        <v>2771</v>
      </c>
      <c r="G12" s="503">
        <v>5980</v>
      </c>
      <c r="H12" s="503">
        <v>142</v>
      </c>
      <c r="I12" s="503">
        <v>186</v>
      </c>
      <c r="J12" s="503">
        <v>439</v>
      </c>
      <c r="K12" s="503">
        <v>156</v>
      </c>
      <c r="L12" s="503">
        <v>214</v>
      </c>
    </row>
    <row r="13" spans="1:12" x14ac:dyDescent="0.25">
      <c r="A13" s="503">
        <v>45091</v>
      </c>
      <c r="B13" s="503" t="s">
        <v>36</v>
      </c>
      <c r="C13" s="503">
        <v>23280</v>
      </c>
      <c r="D13" s="503">
        <v>14537</v>
      </c>
      <c r="E13" s="503">
        <v>1913</v>
      </c>
      <c r="F13" s="503">
        <v>25019</v>
      </c>
      <c r="G13" s="503">
        <v>57159</v>
      </c>
      <c r="H13" s="503">
        <v>1142</v>
      </c>
      <c r="I13" s="503">
        <v>1494</v>
      </c>
      <c r="J13" s="503">
        <v>3126</v>
      </c>
      <c r="K13" s="503">
        <v>2331</v>
      </c>
      <c r="L13" s="503">
        <v>2372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43AED-4772-4EDB-8703-3C2809E7F69C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9963</v>
      </c>
      <c r="D2" s="503">
        <v>4548</v>
      </c>
      <c r="E2" s="503">
        <v>458</v>
      </c>
      <c r="F2" s="503">
        <v>28322</v>
      </c>
      <c r="G2" s="503">
        <v>28161</v>
      </c>
      <c r="H2" s="503">
        <v>832</v>
      </c>
      <c r="I2" s="503">
        <v>323</v>
      </c>
      <c r="J2" s="503">
        <v>1489</v>
      </c>
      <c r="K2" s="503">
        <v>1381</v>
      </c>
      <c r="L2" s="503">
        <v>44</v>
      </c>
    </row>
    <row r="3" spans="1:12" x14ac:dyDescent="0.25">
      <c r="A3" s="503">
        <v>37035</v>
      </c>
      <c r="B3" s="503" t="s">
        <v>214</v>
      </c>
      <c r="C3" s="503">
        <v>31</v>
      </c>
      <c r="D3" s="503">
        <v>69</v>
      </c>
      <c r="E3" s="503">
        <v>5</v>
      </c>
      <c r="F3" s="503">
        <v>424</v>
      </c>
      <c r="G3" s="503">
        <v>467</v>
      </c>
      <c r="H3" s="503">
        <v>10</v>
      </c>
      <c r="I3" s="503">
        <v>37</v>
      </c>
      <c r="J3" s="503">
        <v>134</v>
      </c>
      <c r="K3" s="503">
        <v>61</v>
      </c>
      <c r="L3" s="503">
        <v>85</v>
      </c>
    </row>
    <row r="4" spans="1:12" x14ac:dyDescent="0.25">
      <c r="A4" s="503">
        <v>37045</v>
      </c>
      <c r="B4" s="503" t="s">
        <v>27</v>
      </c>
      <c r="C4" s="503">
        <v>2199</v>
      </c>
      <c r="D4" s="503">
        <v>1978</v>
      </c>
      <c r="E4" s="503">
        <v>212</v>
      </c>
      <c r="F4" s="503">
        <v>10020</v>
      </c>
      <c r="G4" s="503">
        <v>8612</v>
      </c>
      <c r="H4" s="503">
        <v>383</v>
      </c>
      <c r="I4" s="503">
        <v>403</v>
      </c>
      <c r="J4" s="503">
        <v>2113</v>
      </c>
      <c r="K4" s="503">
        <v>2627</v>
      </c>
      <c r="L4" s="503">
        <v>2320</v>
      </c>
    </row>
    <row r="5" spans="1:12" x14ac:dyDescent="0.25">
      <c r="A5" s="503">
        <v>37071</v>
      </c>
      <c r="B5" s="503" t="s">
        <v>28</v>
      </c>
      <c r="C5" s="503">
        <v>11775</v>
      </c>
      <c r="D5" s="503">
        <v>4040</v>
      </c>
      <c r="E5" s="503">
        <v>501</v>
      </c>
      <c r="F5" s="503">
        <v>27401</v>
      </c>
      <c r="G5" s="503">
        <v>26307</v>
      </c>
      <c r="H5" s="503">
        <v>841</v>
      </c>
      <c r="I5" s="503">
        <v>366</v>
      </c>
      <c r="J5" s="503">
        <v>1618</v>
      </c>
      <c r="K5" s="503">
        <v>3218</v>
      </c>
      <c r="L5" s="503">
        <v>332</v>
      </c>
    </row>
    <row r="6" spans="1:12" x14ac:dyDescent="0.25">
      <c r="A6" s="503">
        <v>37097</v>
      </c>
      <c r="B6" s="503" t="s">
        <v>29</v>
      </c>
      <c r="C6" s="503">
        <v>6577</v>
      </c>
      <c r="D6" s="503">
        <v>4057</v>
      </c>
      <c r="E6" s="503">
        <v>338</v>
      </c>
      <c r="F6" s="503">
        <v>22642</v>
      </c>
      <c r="G6" s="503">
        <v>21051</v>
      </c>
      <c r="H6" s="503">
        <v>1199</v>
      </c>
      <c r="I6" s="503">
        <v>773</v>
      </c>
      <c r="J6" s="503">
        <v>3276</v>
      </c>
      <c r="K6" s="503">
        <v>5006</v>
      </c>
      <c r="L6" s="503">
        <v>3768</v>
      </c>
    </row>
    <row r="7" spans="1:12" x14ac:dyDescent="0.25">
      <c r="A7" s="503">
        <v>37109</v>
      </c>
      <c r="B7" s="503" t="s">
        <v>30</v>
      </c>
      <c r="C7" s="503">
        <v>1461</v>
      </c>
      <c r="D7" s="503">
        <v>1584</v>
      </c>
      <c r="E7" s="503">
        <v>85</v>
      </c>
      <c r="F7" s="503">
        <v>7681</v>
      </c>
      <c r="G7" s="503">
        <v>6444</v>
      </c>
      <c r="H7" s="503">
        <v>293</v>
      </c>
      <c r="I7" s="503">
        <v>564</v>
      </c>
      <c r="J7" s="503">
        <v>1913</v>
      </c>
      <c r="K7" s="503">
        <v>1507</v>
      </c>
      <c r="L7" s="503">
        <v>1313</v>
      </c>
    </row>
    <row r="8" spans="1:12" x14ac:dyDescent="0.25">
      <c r="A8" s="503">
        <v>37119</v>
      </c>
      <c r="B8" s="503" t="s">
        <v>31</v>
      </c>
      <c r="C8" s="503">
        <v>147688</v>
      </c>
      <c r="D8" s="503">
        <v>27639</v>
      </c>
      <c r="E8" s="503">
        <v>3281</v>
      </c>
      <c r="F8" s="503">
        <v>178639</v>
      </c>
      <c r="G8" s="503">
        <v>272253</v>
      </c>
      <c r="H8" s="503">
        <v>8325</v>
      </c>
      <c r="I8" s="503">
        <v>1413</v>
      </c>
      <c r="J8" s="503">
        <v>5820</v>
      </c>
      <c r="K8" s="503">
        <v>6883</v>
      </c>
      <c r="L8" s="503">
        <v>285</v>
      </c>
    </row>
    <row r="9" spans="1:12" x14ac:dyDescent="0.25">
      <c r="A9" s="503">
        <v>37159</v>
      </c>
      <c r="B9" s="503" t="s">
        <v>32</v>
      </c>
      <c r="C9" s="503">
        <v>3685</v>
      </c>
      <c r="D9" s="503">
        <v>3185</v>
      </c>
      <c r="E9" s="503">
        <v>253</v>
      </c>
      <c r="F9" s="503">
        <v>13903</v>
      </c>
      <c r="G9" s="503">
        <v>12562</v>
      </c>
      <c r="H9" s="503">
        <v>426</v>
      </c>
      <c r="I9" s="503">
        <v>626</v>
      </c>
      <c r="J9" s="503">
        <v>2872</v>
      </c>
      <c r="K9" s="503">
        <v>3474</v>
      </c>
      <c r="L9" s="503">
        <v>2460</v>
      </c>
    </row>
    <row r="10" spans="1:12" x14ac:dyDescent="0.25">
      <c r="A10" s="503">
        <v>37167</v>
      </c>
      <c r="B10" s="503" t="s">
        <v>33</v>
      </c>
      <c r="C10" s="503">
        <v>1054</v>
      </c>
      <c r="D10" s="503">
        <v>1454</v>
      </c>
      <c r="E10" s="503">
        <v>68</v>
      </c>
      <c r="F10" s="503">
        <v>5659</v>
      </c>
      <c r="G10" s="503">
        <v>5752</v>
      </c>
      <c r="H10" s="503">
        <v>299</v>
      </c>
      <c r="I10" s="503">
        <v>198</v>
      </c>
      <c r="J10" s="503">
        <v>570</v>
      </c>
      <c r="K10" s="503">
        <v>719</v>
      </c>
      <c r="L10" s="503">
        <v>728</v>
      </c>
    </row>
    <row r="11" spans="1:12" x14ac:dyDescent="0.25">
      <c r="A11" s="503">
        <v>37179</v>
      </c>
      <c r="B11" s="503" t="s">
        <v>34</v>
      </c>
      <c r="C11" s="503">
        <v>8358</v>
      </c>
      <c r="D11" s="503">
        <v>5480</v>
      </c>
      <c r="E11" s="503">
        <v>493</v>
      </c>
      <c r="F11" s="503">
        <v>22630</v>
      </c>
      <c r="G11" s="503">
        <v>21429</v>
      </c>
      <c r="H11" s="503">
        <v>805</v>
      </c>
      <c r="I11" s="503">
        <v>738</v>
      </c>
      <c r="J11" s="503">
        <v>3109</v>
      </c>
      <c r="K11" s="503">
        <v>1990</v>
      </c>
      <c r="L11" s="503">
        <v>1394</v>
      </c>
    </row>
    <row r="12" spans="1:12" x14ac:dyDescent="0.25">
      <c r="A12" s="503">
        <v>45057</v>
      </c>
      <c r="B12" s="503" t="s">
        <v>76</v>
      </c>
      <c r="C12" s="503">
        <v>816</v>
      </c>
      <c r="D12" s="503">
        <v>588</v>
      </c>
      <c r="E12" s="503">
        <v>26</v>
      </c>
      <c r="F12" s="503">
        <v>3343</v>
      </c>
      <c r="G12" s="503">
        <v>3005</v>
      </c>
      <c r="H12" s="503">
        <v>67</v>
      </c>
      <c r="I12" s="503">
        <v>190</v>
      </c>
      <c r="J12" s="503">
        <v>859</v>
      </c>
      <c r="K12" s="503">
        <v>198</v>
      </c>
      <c r="L12" s="503">
        <v>150</v>
      </c>
    </row>
    <row r="13" spans="1:12" x14ac:dyDescent="0.25">
      <c r="A13" s="503">
        <v>45091</v>
      </c>
      <c r="B13" s="503" t="s">
        <v>36</v>
      </c>
      <c r="C13" s="503">
        <v>10089</v>
      </c>
      <c r="D13" s="503">
        <v>5400</v>
      </c>
      <c r="E13" s="503">
        <v>726</v>
      </c>
      <c r="F13" s="503">
        <v>30492</v>
      </c>
      <c r="G13" s="503">
        <v>28988</v>
      </c>
      <c r="H13" s="503">
        <v>818</v>
      </c>
      <c r="I13" s="503">
        <v>1196</v>
      </c>
      <c r="J13" s="503">
        <v>4795</v>
      </c>
      <c r="K13" s="503">
        <v>3176</v>
      </c>
      <c r="L13" s="503">
        <v>1799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31E1C-80F3-4FE6-988D-E8672CCD8BCC}">
  <dimension ref="A1:Q9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457</v>
      </c>
      <c r="B1" s="503" t="s">
        <v>702</v>
      </c>
      <c r="C1" s="503" t="s">
        <v>701</v>
      </c>
      <c r="D1" s="503" t="s">
        <v>700</v>
      </c>
      <c r="E1" s="503" t="s">
        <v>699</v>
      </c>
      <c r="F1" s="503" t="s">
        <v>698</v>
      </c>
      <c r="G1" s="503" t="s">
        <v>697</v>
      </c>
      <c r="H1" s="503" t="s">
        <v>696</v>
      </c>
      <c r="I1" s="503" t="s">
        <v>695</v>
      </c>
      <c r="J1" s="503" t="s">
        <v>694</v>
      </c>
      <c r="K1" s="503" t="s">
        <v>693</v>
      </c>
      <c r="L1" s="503" t="s">
        <v>692</v>
      </c>
      <c r="M1" s="503" t="s">
        <v>691</v>
      </c>
      <c r="N1" s="503" t="s">
        <v>690</v>
      </c>
      <c r="O1" s="503" t="s">
        <v>689</v>
      </c>
      <c r="P1" s="503" t="s">
        <v>688</v>
      </c>
      <c r="Q1" s="503" t="s">
        <v>687</v>
      </c>
    </row>
    <row r="2" spans="1:17" x14ac:dyDescent="0.25">
      <c r="A2" s="503" t="s">
        <v>94</v>
      </c>
      <c r="B2" s="503">
        <v>750670</v>
      </c>
      <c r="C2" s="503">
        <v>125047</v>
      </c>
      <c r="D2" s="503">
        <v>20490</v>
      </c>
      <c r="E2" s="503">
        <v>6280</v>
      </c>
      <c r="F2" s="503">
        <v>2416</v>
      </c>
      <c r="G2" s="503">
        <v>1833</v>
      </c>
      <c r="H2" s="503">
        <v>0</v>
      </c>
      <c r="I2" s="503">
        <v>0</v>
      </c>
      <c r="J2" s="503">
        <v>674915</v>
      </c>
      <c r="K2" s="503">
        <v>151574</v>
      </c>
      <c r="L2" s="503">
        <v>56524</v>
      </c>
      <c r="M2" s="503">
        <v>15327</v>
      </c>
      <c r="N2" s="503">
        <v>3886</v>
      </c>
      <c r="O2" s="503">
        <v>2741</v>
      </c>
      <c r="P2" s="503">
        <v>878</v>
      </c>
      <c r="Q2" s="503">
        <v>891</v>
      </c>
    </row>
    <row r="3" spans="1:17" x14ac:dyDescent="0.25">
      <c r="A3" s="503" t="s">
        <v>52</v>
      </c>
      <c r="B3" s="503">
        <v>399029</v>
      </c>
      <c r="C3" s="503">
        <v>47912</v>
      </c>
      <c r="D3" s="503">
        <v>4549</v>
      </c>
      <c r="E3" s="503">
        <v>1004</v>
      </c>
      <c r="F3" s="503">
        <v>0</v>
      </c>
      <c r="G3" s="503">
        <v>0</v>
      </c>
      <c r="H3" s="503">
        <v>0</v>
      </c>
      <c r="I3" s="503">
        <v>0</v>
      </c>
      <c r="J3" s="503">
        <v>349126</v>
      </c>
      <c r="K3" s="503">
        <v>70609</v>
      </c>
      <c r="L3" s="503">
        <v>23910</v>
      </c>
      <c r="M3" s="503">
        <v>6234</v>
      </c>
      <c r="N3" s="503">
        <v>495</v>
      </c>
      <c r="O3" s="503">
        <v>1162</v>
      </c>
      <c r="P3" s="503">
        <v>958</v>
      </c>
      <c r="Q3" s="503">
        <v>0</v>
      </c>
    </row>
    <row r="4" spans="1:17" x14ac:dyDescent="0.25">
      <c r="A4" s="503" t="s">
        <v>53</v>
      </c>
      <c r="B4" s="503">
        <v>49899</v>
      </c>
      <c r="C4" s="503">
        <v>3792</v>
      </c>
      <c r="D4" s="503">
        <v>1327</v>
      </c>
      <c r="E4" s="503">
        <v>0</v>
      </c>
      <c r="F4" s="503">
        <v>0</v>
      </c>
      <c r="G4" s="503">
        <v>0</v>
      </c>
      <c r="H4" s="503">
        <v>0</v>
      </c>
      <c r="I4" s="503">
        <v>0</v>
      </c>
      <c r="J4" s="503">
        <v>41270</v>
      </c>
      <c r="K4" s="503">
        <v>9115</v>
      </c>
      <c r="L4" s="503">
        <v>2942</v>
      </c>
      <c r="M4" s="503">
        <v>1273</v>
      </c>
      <c r="N4" s="503">
        <v>418</v>
      </c>
      <c r="O4" s="503">
        <v>0</v>
      </c>
      <c r="P4" s="503">
        <v>0</v>
      </c>
      <c r="Q4" s="503">
        <v>0</v>
      </c>
    </row>
    <row r="5" spans="1:17" x14ac:dyDescent="0.25">
      <c r="A5" s="503" t="s">
        <v>282</v>
      </c>
      <c r="B5" s="503">
        <v>565472</v>
      </c>
      <c r="C5" s="503">
        <v>144874</v>
      </c>
      <c r="D5" s="503">
        <v>55667</v>
      </c>
      <c r="E5" s="503">
        <v>21430</v>
      </c>
      <c r="F5" s="503">
        <v>5845</v>
      </c>
      <c r="G5" s="503">
        <v>744</v>
      </c>
      <c r="H5" s="503">
        <v>593</v>
      </c>
      <c r="I5" s="503">
        <v>0</v>
      </c>
      <c r="J5" s="503">
        <v>577500</v>
      </c>
      <c r="K5" s="503">
        <v>154857</v>
      </c>
      <c r="L5" s="503">
        <v>40751</v>
      </c>
      <c r="M5" s="503">
        <v>13670</v>
      </c>
      <c r="N5" s="503">
        <v>6104</v>
      </c>
      <c r="O5" s="503">
        <v>1329</v>
      </c>
      <c r="P5" s="503">
        <v>414</v>
      </c>
      <c r="Q5" s="503">
        <v>0</v>
      </c>
    </row>
    <row r="6" spans="1:17" x14ac:dyDescent="0.25">
      <c r="A6" s="503" t="s">
        <v>95</v>
      </c>
      <c r="B6" s="503">
        <v>1535177</v>
      </c>
      <c r="C6" s="503">
        <v>194802</v>
      </c>
      <c r="D6" s="503">
        <v>56078</v>
      </c>
      <c r="E6" s="503">
        <v>16593</v>
      </c>
      <c r="F6" s="503">
        <v>8978</v>
      </c>
      <c r="G6" s="503">
        <v>3647</v>
      </c>
      <c r="H6" s="503">
        <v>1830</v>
      </c>
      <c r="I6" s="503">
        <v>1881</v>
      </c>
      <c r="J6" s="503">
        <v>1380859</v>
      </c>
      <c r="K6" s="503">
        <v>289786</v>
      </c>
      <c r="L6" s="503">
        <v>88492</v>
      </c>
      <c r="M6" s="503">
        <v>36296</v>
      </c>
      <c r="N6" s="503">
        <v>14409</v>
      </c>
      <c r="O6" s="503">
        <v>5651</v>
      </c>
      <c r="P6" s="503">
        <v>659</v>
      </c>
      <c r="Q6" s="503">
        <v>2834</v>
      </c>
    </row>
    <row r="7" spans="1:17" x14ac:dyDescent="0.25">
      <c r="A7" s="503" t="s">
        <v>54</v>
      </c>
      <c r="B7" s="503">
        <v>80913</v>
      </c>
      <c r="C7" s="503">
        <v>7926</v>
      </c>
      <c r="D7" s="503">
        <v>925</v>
      </c>
      <c r="E7" s="503">
        <v>846</v>
      </c>
      <c r="F7" s="503">
        <v>496</v>
      </c>
      <c r="G7" s="503">
        <v>0</v>
      </c>
      <c r="H7" s="503">
        <v>0</v>
      </c>
      <c r="I7" s="503">
        <v>0</v>
      </c>
      <c r="J7" s="503">
        <v>79120</v>
      </c>
      <c r="K7" s="503">
        <v>7429</v>
      </c>
      <c r="L7" s="503">
        <v>3072</v>
      </c>
      <c r="M7" s="503">
        <v>1229</v>
      </c>
      <c r="N7" s="503">
        <v>256</v>
      </c>
      <c r="O7" s="503">
        <v>0</v>
      </c>
      <c r="P7" s="503">
        <v>0</v>
      </c>
      <c r="Q7" s="503">
        <v>0</v>
      </c>
    </row>
    <row r="8" spans="1:17" x14ac:dyDescent="0.25">
      <c r="A8" s="503" t="s">
        <v>285</v>
      </c>
      <c r="B8" s="503">
        <v>37596</v>
      </c>
      <c r="C8" s="503">
        <v>11598</v>
      </c>
      <c r="D8" s="503">
        <v>5193</v>
      </c>
      <c r="E8" s="503">
        <v>1444</v>
      </c>
      <c r="F8" s="503">
        <v>696</v>
      </c>
      <c r="G8" s="503">
        <v>228</v>
      </c>
      <c r="H8" s="503">
        <v>0</v>
      </c>
      <c r="I8" s="503">
        <v>0</v>
      </c>
      <c r="J8" s="503">
        <v>41032</v>
      </c>
      <c r="K8" s="503">
        <v>10286</v>
      </c>
      <c r="L8" s="503">
        <v>3867</v>
      </c>
      <c r="M8" s="503">
        <v>987</v>
      </c>
      <c r="N8" s="503">
        <v>254</v>
      </c>
      <c r="O8" s="503">
        <v>189</v>
      </c>
      <c r="P8" s="503">
        <v>76</v>
      </c>
      <c r="Q8" s="503">
        <v>64</v>
      </c>
    </row>
    <row r="9" spans="1:17" x14ac:dyDescent="0.25">
      <c r="A9" s="503" t="s">
        <v>286</v>
      </c>
      <c r="B9" s="503">
        <v>63565</v>
      </c>
      <c r="C9" s="503">
        <v>5333</v>
      </c>
      <c r="D9" s="503">
        <v>1859</v>
      </c>
      <c r="E9" s="503">
        <v>793</v>
      </c>
      <c r="F9" s="503">
        <v>364</v>
      </c>
      <c r="G9" s="503">
        <v>161</v>
      </c>
      <c r="H9" s="503">
        <v>70</v>
      </c>
      <c r="I9" s="503">
        <v>81</v>
      </c>
      <c r="J9" s="503">
        <v>59989</v>
      </c>
      <c r="K9" s="503">
        <v>8088</v>
      </c>
      <c r="L9" s="503">
        <v>2497</v>
      </c>
      <c r="M9" s="503">
        <v>972</v>
      </c>
      <c r="N9" s="503">
        <v>419</v>
      </c>
      <c r="O9" s="503">
        <v>155</v>
      </c>
      <c r="P9" s="503">
        <v>56</v>
      </c>
      <c r="Q9" s="503">
        <v>50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36D7D-DFDE-4B95-98B2-B0E2871E2768}">
  <dimension ref="A1:F12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281</v>
      </c>
      <c r="B1" s="503" t="s">
        <v>52</v>
      </c>
      <c r="C1" s="503" t="s">
        <v>53</v>
      </c>
      <c r="D1" s="503" t="s">
        <v>94</v>
      </c>
      <c r="E1" s="503" t="s">
        <v>282</v>
      </c>
      <c r="F1" s="503" t="s">
        <v>95</v>
      </c>
    </row>
    <row r="2" spans="1:6" x14ac:dyDescent="0.25">
      <c r="A2" s="503">
        <v>0</v>
      </c>
      <c r="B2" s="503">
        <v>771220</v>
      </c>
      <c r="C2" s="503">
        <v>996608</v>
      </c>
      <c r="D2" s="503">
        <v>381328</v>
      </c>
      <c r="E2" s="503">
        <v>483421</v>
      </c>
      <c r="F2" s="503">
        <v>141326</v>
      </c>
    </row>
    <row r="3" spans="1:6" x14ac:dyDescent="0.25">
      <c r="A3" s="503">
        <v>1</v>
      </c>
      <c r="B3" s="503">
        <v>149995</v>
      </c>
      <c r="C3" s="503">
        <v>47100</v>
      </c>
      <c r="D3" s="503">
        <v>448368</v>
      </c>
      <c r="E3" s="503">
        <v>390964</v>
      </c>
      <c r="F3" s="503">
        <v>436298</v>
      </c>
    </row>
    <row r="4" spans="1:6" x14ac:dyDescent="0.25">
      <c r="A4" s="503">
        <v>2</v>
      </c>
      <c r="B4" s="503">
        <v>91573</v>
      </c>
      <c r="C4" s="503">
        <v>5785</v>
      </c>
      <c r="D4" s="503">
        <v>171511</v>
      </c>
      <c r="E4" s="503">
        <v>131561</v>
      </c>
      <c r="F4" s="503">
        <v>245566</v>
      </c>
    </row>
    <row r="5" spans="1:6" x14ac:dyDescent="0.25">
      <c r="A5" s="503">
        <v>3</v>
      </c>
      <c r="B5" s="503">
        <v>27508</v>
      </c>
      <c r="C5" s="503">
        <v>540</v>
      </c>
      <c r="D5" s="503">
        <v>39695</v>
      </c>
      <c r="E5" s="503">
        <v>30693</v>
      </c>
      <c r="F5" s="503">
        <v>102819</v>
      </c>
    </row>
    <row r="6" spans="1:6" x14ac:dyDescent="0.25">
      <c r="A6" s="503">
        <v>4</v>
      </c>
      <c r="B6" s="503">
        <v>7052</v>
      </c>
      <c r="C6" s="503">
        <v>0</v>
      </c>
      <c r="D6" s="503">
        <v>8024</v>
      </c>
      <c r="E6" s="503">
        <v>8950</v>
      </c>
      <c r="F6" s="503">
        <v>58283</v>
      </c>
    </row>
    <row r="7" spans="1:6" x14ac:dyDescent="0.25">
      <c r="A7" s="503">
        <v>5</v>
      </c>
      <c r="B7" s="503">
        <v>2685</v>
      </c>
      <c r="C7" s="503">
        <v>0</v>
      </c>
      <c r="D7" s="503">
        <v>1107</v>
      </c>
      <c r="E7" s="503">
        <v>553</v>
      </c>
      <c r="F7" s="503">
        <v>28431</v>
      </c>
    </row>
    <row r="8" spans="1:6" x14ac:dyDescent="0.25">
      <c r="A8" s="503">
        <v>6</v>
      </c>
      <c r="B8" s="503">
        <v>0</v>
      </c>
      <c r="C8" s="503">
        <v>0</v>
      </c>
      <c r="D8" s="503">
        <v>0</v>
      </c>
      <c r="E8" s="503">
        <v>1390</v>
      </c>
      <c r="F8" s="503">
        <v>18621</v>
      </c>
    </row>
    <row r="9" spans="1:6" x14ac:dyDescent="0.25">
      <c r="A9" s="503">
        <v>7</v>
      </c>
      <c r="B9" s="503">
        <v>0</v>
      </c>
      <c r="C9" s="503">
        <v>0</v>
      </c>
      <c r="D9" s="503">
        <v>0</v>
      </c>
      <c r="E9" s="503">
        <v>2501</v>
      </c>
      <c r="F9" s="503">
        <v>8620</v>
      </c>
    </row>
    <row r="10" spans="1:6" x14ac:dyDescent="0.25">
      <c r="A10" s="503">
        <v>8</v>
      </c>
      <c r="B10" s="503">
        <v>0</v>
      </c>
      <c r="C10" s="503">
        <v>0</v>
      </c>
      <c r="D10" s="503">
        <v>0</v>
      </c>
      <c r="E10" s="503">
        <v>0</v>
      </c>
      <c r="F10" s="503">
        <v>4466</v>
      </c>
    </row>
    <row r="11" spans="1:6" x14ac:dyDescent="0.25">
      <c r="A11" s="503">
        <v>9</v>
      </c>
      <c r="B11" s="503">
        <v>0</v>
      </c>
      <c r="C11" s="503">
        <v>0</v>
      </c>
      <c r="D11" s="503">
        <v>0</v>
      </c>
      <c r="E11" s="503">
        <v>0</v>
      </c>
      <c r="F11" s="503">
        <v>1915</v>
      </c>
    </row>
    <row r="12" spans="1:6" x14ac:dyDescent="0.25">
      <c r="A12" s="503">
        <v>10</v>
      </c>
      <c r="B12" s="503">
        <v>0</v>
      </c>
      <c r="C12" s="503">
        <v>0</v>
      </c>
      <c r="D12" s="503">
        <v>0</v>
      </c>
      <c r="E12" s="503">
        <v>0</v>
      </c>
      <c r="F12" s="503">
        <v>3688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28BCD-E81E-4F13-A7A0-C76D162E00D0}">
  <dimension ref="A1:G144"/>
  <sheetViews>
    <sheetView workbookViewId="0"/>
  </sheetViews>
  <sheetFormatPr defaultRowHeight="15" x14ac:dyDescent="0.25"/>
  <cols>
    <col min="1" max="16384" width="9.140625" style="503"/>
  </cols>
  <sheetData>
    <row r="1" spans="1:7" x14ac:dyDescent="0.25">
      <c r="A1" s="503" t="s">
        <v>42</v>
      </c>
      <c r="B1" s="503" t="s">
        <v>281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</row>
    <row r="2" spans="1:7" x14ac:dyDescent="0.25">
      <c r="A2" s="503">
        <v>37025</v>
      </c>
      <c r="B2" s="503">
        <v>0</v>
      </c>
      <c r="C2" s="503">
        <v>25321</v>
      </c>
      <c r="D2" s="503">
        <v>52473</v>
      </c>
      <c r="E2" s="503">
        <v>72479</v>
      </c>
      <c r="F2" s="503">
        <v>32370</v>
      </c>
      <c r="G2" s="503">
        <v>10811</v>
      </c>
    </row>
    <row r="3" spans="1:7" x14ac:dyDescent="0.25">
      <c r="A3" s="503">
        <v>37025</v>
      </c>
      <c r="B3" s="503">
        <v>1</v>
      </c>
      <c r="C3" s="503">
        <v>33318</v>
      </c>
      <c r="D3" s="503">
        <v>12701</v>
      </c>
      <c r="E3" s="503">
        <v>3828</v>
      </c>
      <c r="F3" s="503">
        <v>29874</v>
      </c>
      <c r="G3" s="503">
        <v>29576</v>
      </c>
    </row>
    <row r="4" spans="1:7" x14ac:dyDescent="0.25">
      <c r="A4" s="503">
        <v>37025</v>
      </c>
      <c r="B4" s="503">
        <v>2</v>
      </c>
      <c r="C4" s="503">
        <v>14102</v>
      </c>
      <c r="D4" s="503">
        <v>8286</v>
      </c>
      <c r="E4" s="503">
        <v>470</v>
      </c>
      <c r="F4" s="503">
        <v>10869</v>
      </c>
      <c r="G4" s="503">
        <v>17677</v>
      </c>
    </row>
    <row r="5" spans="1:7" x14ac:dyDescent="0.25">
      <c r="A5" s="503">
        <v>37025</v>
      </c>
      <c r="B5" s="503">
        <v>3</v>
      </c>
      <c r="C5" s="503">
        <v>3299</v>
      </c>
      <c r="D5" s="503">
        <v>2506</v>
      </c>
      <c r="E5" s="503">
        <v>49</v>
      </c>
      <c r="F5" s="503">
        <v>2622</v>
      </c>
      <c r="G5" s="503">
        <v>8263</v>
      </c>
    </row>
    <row r="6" spans="1:7" x14ac:dyDescent="0.25">
      <c r="A6" s="503">
        <v>37025</v>
      </c>
      <c r="B6" s="503">
        <v>4</v>
      </c>
      <c r="C6" s="503">
        <v>697</v>
      </c>
      <c r="D6" s="503">
        <v>609</v>
      </c>
      <c r="E6" s="503">
        <v>0</v>
      </c>
      <c r="F6" s="503">
        <v>733</v>
      </c>
      <c r="G6" s="503">
        <v>4896</v>
      </c>
    </row>
    <row r="7" spans="1:7" x14ac:dyDescent="0.25">
      <c r="A7" s="503">
        <v>37025</v>
      </c>
      <c r="B7" s="503">
        <v>5</v>
      </c>
      <c r="C7" s="503">
        <v>89</v>
      </c>
      <c r="D7" s="503">
        <v>251</v>
      </c>
      <c r="E7" s="503">
        <v>0</v>
      </c>
      <c r="F7" s="503">
        <v>53</v>
      </c>
      <c r="G7" s="503">
        <v>2480</v>
      </c>
    </row>
    <row r="8" spans="1:7" x14ac:dyDescent="0.25">
      <c r="A8" s="503">
        <v>37025</v>
      </c>
      <c r="B8" s="503">
        <v>6</v>
      </c>
      <c r="C8" s="503">
        <v>0</v>
      </c>
      <c r="D8" s="503">
        <v>0</v>
      </c>
      <c r="E8" s="503">
        <v>0</v>
      </c>
      <c r="F8" s="503">
        <v>115</v>
      </c>
      <c r="G8" s="503">
        <v>1555</v>
      </c>
    </row>
    <row r="9" spans="1:7" x14ac:dyDescent="0.25">
      <c r="A9" s="503">
        <v>37025</v>
      </c>
      <c r="B9" s="503">
        <v>7</v>
      </c>
      <c r="C9" s="503">
        <v>0</v>
      </c>
      <c r="D9" s="503">
        <v>0</v>
      </c>
      <c r="E9" s="503">
        <v>0</v>
      </c>
      <c r="F9" s="503">
        <v>190</v>
      </c>
      <c r="G9" s="503">
        <v>717</v>
      </c>
    </row>
    <row r="10" spans="1:7" x14ac:dyDescent="0.25">
      <c r="A10" s="503">
        <v>37025</v>
      </c>
      <c r="B10" s="503">
        <v>8</v>
      </c>
      <c r="C10" s="503">
        <v>0</v>
      </c>
      <c r="D10" s="503">
        <v>0</v>
      </c>
      <c r="E10" s="503">
        <v>0</v>
      </c>
      <c r="F10" s="503">
        <v>0</v>
      </c>
      <c r="G10" s="503">
        <v>380</v>
      </c>
    </row>
    <row r="11" spans="1:7" x14ac:dyDescent="0.25">
      <c r="A11" s="503">
        <v>37025</v>
      </c>
      <c r="B11" s="503">
        <v>9</v>
      </c>
      <c r="C11" s="503">
        <v>0</v>
      </c>
      <c r="D11" s="503">
        <v>0</v>
      </c>
      <c r="E11" s="503">
        <v>0</v>
      </c>
      <c r="F11" s="503">
        <v>0</v>
      </c>
      <c r="G11" s="503">
        <v>160</v>
      </c>
    </row>
    <row r="12" spans="1:7" x14ac:dyDescent="0.25">
      <c r="A12" s="503">
        <v>37025</v>
      </c>
      <c r="B12" s="503">
        <v>10</v>
      </c>
      <c r="C12" s="503">
        <v>2088</v>
      </c>
      <c r="D12" s="503">
        <v>3308</v>
      </c>
      <c r="E12" s="503">
        <v>4199</v>
      </c>
      <c r="F12" s="503">
        <v>2644</v>
      </c>
      <c r="G12" s="503">
        <v>1290</v>
      </c>
    </row>
    <row r="13" spans="1:7" x14ac:dyDescent="0.25">
      <c r="A13" s="503">
        <v>37035</v>
      </c>
      <c r="B13" s="503">
        <v>0</v>
      </c>
      <c r="C13" s="503">
        <v>1355</v>
      </c>
      <c r="D13" s="503">
        <v>574</v>
      </c>
      <c r="E13" s="503">
        <v>168</v>
      </c>
      <c r="F13" s="503">
        <v>1230</v>
      </c>
      <c r="G13" s="503">
        <v>1440</v>
      </c>
    </row>
    <row r="14" spans="1:7" x14ac:dyDescent="0.25">
      <c r="A14" s="503">
        <v>37035</v>
      </c>
      <c r="B14" s="503">
        <v>1</v>
      </c>
      <c r="C14" s="503">
        <v>750</v>
      </c>
      <c r="D14" s="503">
        <v>363</v>
      </c>
      <c r="E14" s="503">
        <v>25</v>
      </c>
      <c r="F14" s="503">
        <v>387</v>
      </c>
      <c r="G14" s="503">
        <v>822</v>
      </c>
    </row>
    <row r="15" spans="1:7" x14ac:dyDescent="0.25">
      <c r="A15" s="503">
        <v>37035</v>
      </c>
      <c r="B15" s="503">
        <v>2</v>
      </c>
      <c r="C15" s="503">
        <v>158</v>
      </c>
      <c r="D15" s="503">
        <v>109</v>
      </c>
      <c r="E15" s="503">
        <v>3</v>
      </c>
      <c r="F15" s="503">
        <v>95</v>
      </c>
      <c r="G15" s="503">
        <v>387</v>
      </c>
    </row>
    <row r="16" spans="1:7" x14ac:dyDescent="0.25">
      <c r="A16" s="503">
        <v>37035</v>
      </c>
      <c r="B16" s="503">
        <v>3</v>
      </c>
      <c r="C16" s="503">
        <v>38</v>
      </c>
      <c r="D16" s="503">
        <v>28</v>
      </c>
      <c r="E16" s="503">
        <v>0</v>
      </c>
      <c r="F16" s="503">
        <v>25</v>
      </c>
      <c r="G16" s="503">
        <v>200</v>
      </c>
    </row>
    <row r="17" spans="1:7" x14ac:dyDescent="0.25">
      <c r="A17" s="503">
        <v>37035</v>
      </c>
      <c r="B17" s="503">
        <v>4</v>
      </c>
      <c r="C17" s="503">
        <v>6</v>
      </c>
      <c r="D17" s="503">
        <v>13</v>
      </c>
      <c r="E17" s="503">
        <v>0</v>
      </c>
      <c r="F17" s="503">
        <v>2</v>
      </c>
      <c r="G17" s="503">
        <v>115</v>
      </c>
    </row>
    <row r="18" spans="1:7" x14ac:dyDescent="0.25">
      <c r="A18" s="503">
        <v>37035</v>
      </c>
      <c r="B18" s="503">
        <v>5</v>
      </c>
      <c r="C18" s="503">
        <v>0</v>
      </c>
      <c r="D18" s="503">
        <v>0</v>
      </c>
      <c r="E18" s="503">
        <v>0</v>
      </c>
      <c r="F18" s="503">
        <v>9</v>
      </c>
      <c r="G18" s="503">
        <v>66</v>
      </c>
    </row>
    <row r="19" spans="1:7" x14ac:dyDescent="0.25">
      <c r="A19" s="503">
        <v>37035</v>
      </c>
      <c r="B19" s="503">
        <v>6</v>
      </c>
      <c r="C19" s="503">
        <v>0</v>
      </c>
      <c r="D19" s="503">
        <v>0</v>
      </c>
      <c r="E19" s="503">
        <v>0</v>
      </c>
      <c r="F19" s="503">
        <v>3</v>
      </c>
      <c r="G19" s="503">
        <v>38</v>
      </c>
    </row>
    <row r="20" spans="1:7" x14ac:dyDescent="0.25">
      <c r="A20" s="503">
        <v>37035</v>
      </c>
      <c r="B20" s="503">
        <v>7</v>
      </c>
      <c r="C20" s="503">
        <v>0</v>
      </c>
      <c r="D20" s="503">
        <v>0</v>
      </c>
      <c r="E20" s="503">
        <v>0</v>
      </c>
      <c r="F20" s="503">
        <v>0</v>
      </c>
      <c r="G20" s="503">
        <v>13</v>
      </c>
    </row>
    <row r="21" spans="1:7" x14ac:dyDescent="0.25">
      <c r="A21" s="503">
        <v>37035</v>
      </c>
      <c r="B21" s="503">
        <v>8</v>
      </c>
      <c r="C21" s="503">
        <v>0</v>
      </c>
      <c r="D21" s="503">
        <v>0</v>
      </c>
      <c r="E21" s="503">
        <v>0</v>
      </c>
      <c r="F21" s="503">
        <v>0</v>
      </c>
      <c r="G21" s="503">
        <v>11</v>
      </c>
    </row>
    <row r="22" spans="1:7" x14ac:dyDescent="0.25">
      <c r="A22" s="503">
        <v>37035</v>
      </c>
      <c r="B22" s="503">
        <v>9</v>
      </c>
      <c r="C22" s="503">
        <v>19559</v>
      </c>
      <c r="D22" s="503">
        <v>30374</v>
      </c>
      <c r="E22" s="503">
        <v>38238</v>
      </c>
      <c r="F22" s="503">
        <v>20326</v>
      </c>
      <c r="G22" s="503">
        <v>9780</v>
      </c>
    </row>
    <row r="23" spans="1:7" x14ac:dyDescent="0.25">
      <c r="A23" s="503">
        <v>37035</v>
      </c>
      <c r="B23" s="503">
        <v>10</v>
      </c>
      <c r="C23" s="503">
        <v>13611</v>
      </c>
      <c r="D23" s="503">
        <v>5149</v>
      </c>
      <c r="E23" s="503">
        <v>1373</v>
      </c>
      <c r="F23" s="503">
        <v>13595</v>
      </c>
      <c r="G23" s="503">
        <v>14432</v>
      </c>
    </row>
    <row r="24" spans="1:7" x14ac:dyDescent="0.25">
      <c r="A24" s="503">
        <v>37045</v>
      </c>
      <c r="B24" s="503">
        <v>0</v>
      </c>
      <c r="C24" s="503">
        <v>5166</v>
      </c>
      <c r="D24" s="503">
        <v>3047</v>
      </c>
      <c r="E24" s="503">
        <v>168</v>
      </c>
      <c r="F24" s="503">
        <v>4483</v>
      </c>
      <c r="G24" s="503">
        <v>8435</v>
      </c>
    </row>
    <row r="25" spans="1:7" x14ac:dyDescent="0.25">
      <c r="A25" s="503">
        <v>37045</v>
      </c>
      <c r="B25" s="503">
        <v>1</v>
      </c>
      <c r="C25" s="503">
        <v>1187</v>
      </c>
      <c r="D25" s="503">
        <v>897</v>
      </c>
      <c r="E25" s="503">
        <v>15</v>
      </c>
      <c r="F25" s="503">
        <v>960</v>
      </c>
      <c r="G25" s="503">
        <v>3266</v>
      </c>
    </row>
    <row r="26" spans="1:7" x14ac:dyDescent="0.25">
      <c r="A26" s="503">
        <v>37045</v>
      </c>
      <c r="B26" s="503">
        <v>2</v>
      </c>
      <c r="C26" s="503">
        <v>239</v>
      </c>
      <c r="D26" s="503">
        <v>237</v>
      </c>
      <c r="E26" s="503">
        <v>0</v>
      </c>
      <c r="F26" s="503">
        <v>292</v>
      </c>
      <c r="G26" s="503">
        <v>1833</v>
      </c>
    </row>
    <row r="27" spans="1:7" x14ac:dyDescent="0.25">
      <c r="A27" s="503">
        <v>37045</v>
      </c>
      <c r="B27" s="503">
        <v>3</v>
      </c>
      <c r="C27" s="503">
        <v>32</v>
      </c>
      <c r="D27" s="503">
        <v>90</v>
      </c>
      <c r="E27" s="503">
        <v>0</v>
      </c>
      <c r="F27" s="503">
        <v>11</v>
      </c>
      <c r="G27" s="503">
        <v>884</v>
      </c>
    </row>
    <row r="28" spans="1:7" x14ac:dyDescent="0.25">
      <c r="A28" s="503">
        <v>37045</v>
      </c>
      <c r="B28" s="503">
        <v>4</v>
      </c>
      <c r="C28" s="503">
        <v>0</v>
      </c>
      <c r="D28" s="503">
        <v>0</v>
      </c>
      <c r="E28" s="503">
        <v>0</v>
      </c>
      <c r="F28" s="503">
        <v>44</v>
      </c>
      <c r="G28" s="503">
        <v>598</v>
      </c>
    </row>
    <row r="29" spans="1:7" x14ac:dyDescent="0.25">
      <c r="A29" s="503">
        <v>37045</v>
      </c>
      <c r="B29" s="503">
        <v>5</v>
      </c>
      <c r="C29" s="503">
        <v>0</v>
      </c>
      <c r="D29" s="503">
        <v>0</v>
      </c>
      <c r="E29" s="503">
        <v>0</v>
      </c>
      <c r="F29" s="503">
        <v>83</v>
      </c>
      <c r="G29" s="503">
        <v>250</v>
      </c>
    </row>
    <row r="30" spans="1:7" x14ac:dyDescent="0.25">
      <c r="A30" s="503">
        <v>37045</v>
      </c>
      <c r="B30" s="503">
        <v>6</v>
      </c>
      <c r="C30" s="503">
        <v>0</v>
      </c>
      <c r="D30" s="503">
        <v>0</v>
      </c>
      <c r="E30" s="503">
        <v>0</v>
      </c>
      <c r="F30" s="503">
        <v>0</v>
      </c>
      <c r="G30" s="503">
        <v>130</v>
      </c>
    </row>
    <row r="31" spans="1:7" x14ac:dyDescent="0.25">
      <c r="A31" s="503">
        <v>37045</v>
      </c>
      <c r="B31" s="503">
        <v>7</v>
      </c>
      <c r="C31" s="503">
        <v>0</v>
      </c>
      <c r="D31" s="503">
        <v>0</v>
      </c>
      <c r="E31" s="503">
        <v>0</v>
      </c>
      <c r="F31" s="503">
        <v>0</v>
      </c>
      <c r="G31" s="503">
        <v>75</v>
      </c>
    </row>
    <row r="32" spans="1:7" x14ac:dyDescent="0.25">
      <c r="A32" s="503">
        <v>37045</v>
      </c>
      <c r="B32" s="503">
        <v>8</v>
      </c>
      <c r="C32" s="503">
        <v>32983</v>
      </c>
      <c r="D32" s="503">
        <v>62612</v>
      </c>
      <c r="E32" s="503">
        <v>81716</v>
      </c>
      <c r="F32" s="503">
        <v>36784</v>
      </c>
      <c r="G32" s="503">
        <v>13408</v>
      </c>
    </row>
    <row r="33" spans="1:7" x14ac:dyDescent="0.25">
      <c r="A33" s="503">
        <v>37045</v>
      </c>
      <c r="B33" s="503">
        <v>9</v>
      </c>
      <c r="C33" s="503">
        <v>36065</v>
      </c>
      <c r="D33" s="503">
        <v>12808</v>
      </c>
      <c r="E33" s="503">
        <v>3686</v>
      </c>
      <c r="F33" s="503">
        <v>33845</v>
      </c>
      <c r="G33" s="503">
        <v>34214</v>
      </c>
    </row>
    <row r="34" spans="1:7" x14ac:dyDescent="0.25">
      <c r="A34" s="503">
        <v>37045</v>
      </c>
      <c r="B34" s="503">
        <v>10</v>
      </c>
      <c r="C34" s="503">
        <v>13103</v>
      </c>
      <c r="D34" s="503">
        <v>7452</v>
      </c>
      <c r="E34" s="503">
        <v>482</v>
      </c>
      <c r="F34" s="503">
        <v>11392</v>
      </c>
      <c r="G34" s="503">
        <v>20047</v>
      </c>
    </row>
    <row r="35" spans="1:7" x14ac:dyDescent="0.25">
      <c r="A35" s="503">
        <v>37071</v>
      </c>
      <c r="B35" s="503">
        <v>0</v>
      </c>
      <c r="C35" s="503">
        <v>3047</v>
      </c>
      <c r="D35" s="503">
        <v>2244</v>
      </c>
      <c r="E35" s="503">
        <v>36</v>
      </c>
      <c r="F35" s="503">
        <v>2691</v>
      </c>
      <c r="G35" s="503">
        <v>8278</v>
      </c>
    </row>
    <row r="36" spans="1:7" x14ac:dyDescent="0.25">
      <c r="A36" s="503">
        <v>37071</v>
      </c>
      <c r="B36" s="503">
        <v>1</v>
      </c>
      <c r="C36" s="503">
        <v>634</v>
      </c>
      <c r="D36" s="503">
        <v>589</v>
      </c>
      <c r="E36" s="503">
        <v>0</v>
      </c>
      <c r="F36" s="503">
        <v>809</v>
      </c>
      <c r="G36" s="503">
        <v>4667</v>
      </c>
    </row>
    <row r="37" spans="1:7" x14ac:dyDescent="0.25">
      <c r="A37" s="503">
        <v>37071</v>
      </c>
      <c r="B37" s="503">
        <v>2</v>
      </c>
      <c r="C37" s="503">
        <v>88</v>
      </c>
      <c r="D37" s="503">
        <v>215</v>
      </c>
      <c r="E37" s="503">
        <v>0</v>
      </c>
      <c r="F37" s="503">
        <v>43</v>
      </c>
      <c r="G37" s="503">
        <v>2232</v>
      </c>
    </row>
    <row r="38" spans="1:7" x14ac:dyDescent="0.25">
      <c r="A38" s="503">
        <v>37071</v>
      </c>
      <c r="B38" s="503">
        <v>3</v>
      </c>
      <c r="C38" s="503">
        <v>0</v>
      </c>
      <c r="D38" s="503">
        <v>0</v>
      </c>
      <c r="E38" s="503">
        <v>0</v>
      </c>
      <c r="F38" s="503">
        <v>114</v>
      </c>
      <c r="G38" s="503">
        <v>1553</v>
      </c>
    </row>
    <row r="39" spans="1:7" x14ac:dyDescent="0.25">
      <c r="A39" s="503">
        <v>37071</v>
      </c>
      <c r="B39" s="503">
        <v>4</v>
      </c>
      <c r="C39" s="503">
        <v>0</v>
      </c>
      <c r="D39" s="503">
        <v>0</v>
      </c>
      <c r="E39" s="503">
        <v>0</v>
      </c>
      <c r="F39" s="503">
        <v>242</v>
      </c>
      <c r="G39" s="503">
        <v>707</v>
      </c>
    </row>
    <row r="40" spans="1:7" x14ac:dyDescent="0.25">
      <c r="A40" s="503">
        <v>37071</v>
      </c>
      <c r="B40" s="503">
        <v>5</v>
      </c>
      <c r="C40" s="503">
        <v>0</v>
      </c>
      <c r="D40" s="503">
        <v>0</v>
      </c>
      <c r="E40" s="503">
        <v>0</v>
      </c>
      <c r="F40" s="503">
        <v>0</v>
      </c>
      <c r="G40" s="503">
        <v>366</v>
      </c>
    </row>
    <row r="41" spans="1:7" x14ac:dyDescent="0.25">
      <c r="A41" s="503">
        <v>37071</v>
      </c>
      <c r="B41" s="503">
        <v>6</v>
      </c>
      <c r="C41" s="503">
        <v>0</v>
      </c>
      <c r="D41" s="503">
        <v>0</v>
      </c>
      <c r="E41" s="503">
        <v>0</v>
      </c>
      <c r="F41" s="503">
        <v>0</v>
      </c>
      <c r="G41" s="503">
        <v>151</v>
      </c>
    </row>
    <row r="42" spans="1:7" x14ac:dyDescent="0.25">
      <c r="A42" s="503">
        <v>37071</v>
      </c>
      <c r="B42" s="503">
        <v>7</v>
      </c>
      <c r="C42" s="503">
        <v>26496</v>
      </c>
      <c r="D42" s="503">
        <v>49895</v>
      </c>
      <c r="E42" s="503">
        <v>66041</v>
      </c>
      <c r="F42" s="503">
        <v>32015</v>
      </c>
      <c r="G42" s="503">
        <v>12680</v>
      </c>
    </row>
    <row r="43" spans="1:7" x14ac:dyDescent="0.25">
      <c r="A43" s="503">
        <v>37071</v>
      </c>
      <c r="B43" s="503">
        <v>8</v>
      </c>
      <c r="C43" s="503">
        <v>27991</v>
      </c>
      <c r="D43" s="503">
        <v>10736</v>
      </c>
      <c r="E43" s="503">
        <v>3255</v>
      </c>
      <c r="F43" s="503">
        <v>25729</v>
      </c>
      <c r="G43" s="503">
        <v>26351</v>
      </c>
    </row>
    <row r="44" spans="1:7" x14ac:dyDescent="0.25">
      <c r="A44" s="503">
        <v>37071</v>
      </c>
      <c r="B44" s="503">
        <v>9</v>
      </c>
      <c r="C44" s="503">
        <v>11804</v>
      </c>
      <c r="D44" s="503">
        <v>6442</v>
      </c>
      <c r="E44" s="503">
        <v>376</v>
      </c>
      <c r="F44" s="503">
        <v>8899</v>
      </c>
      <c r="G44" s="503">
        <v>15482</v>
      </c>
    </row>
    <row r="45" spans="1:7" x14ac:dyDescent="0.25">
      <c r="A45" s="503">
        <v>37071</v>
      </c>
      <c r="B45" s="503">
        <v>10</v>
      </c>
      <c r="C45" s="503">
        <v>2786</v>
      </c>
      <c r="D45" s="503">
        <v>1972</v>
      </c>
      <c r="E45" s="503">
        <v>43</v>
      </c>
      <c r="F45" s="503">
        <v>2125</v>
      </c>
      <c r="G45" s="503">
        <v>6786</v>
      </c>
    </row>
    <row r="46" spans="1:7" x14ac:dyDescent="0.25">
      <c r="A46" s="503">
        <v>37097</v>
      </c>
      <c r="B46" s="503">
        <v>0</v>
      </c>
      <c r="C46" s="503">
        <v>563</v>
      </c>
      <c r="D46" s="503">
        <v>514</v>
      </c>
      <c r="E46" s="503">
        <v>0</v>
      </c>
      <c r="F46" s="503">
        <v>624</v>
      </c>
      <c r="G46" s="503">
        <v>3933</v>
      </c>
    </row>
    <row r="47" spans="1:7" x14ac:dyDescent="0.25">
      <c r="A47" s="503">
        <v>37097</v>
      </c>
      <c r="B47" s="503">
        <v>1</v>
      </c>
      <c r="C47" s="503">
        <v>75</v>
      </c>
      <c r="D47" s="503">
        <v>156</v>
      </c>
      <c r="E47" s="503">
        <v>0</v>
      </c>
      <c r="F47" s="503">
        <v>36</v>
      </c>
      <c r="G47" s="503">
        <v>1910</v>
      </c>
    </row>
    <row r="48" spans="1:7" x14ac:dyDescent="0.25">
      <c r="A48" s="503">
        <v>37097</v>
      </c>
      <c r="B48" s="503">
        <v>2</v>
      </c>
      <c r="C48" s="503">
        <v>0</v>
      </c>
      <c r="D48" s="503">
        <v>0</v>
      </c>
      <c r="E48" s="503">
        <v>0</v>
      </c>
      <c r="F48" s="503">
        <v>100</v>
      </c>
      <c r="G48" s="503">
        <v>1292</v>
      </c>
    </row>
    <row r="49" spans="1:7" x14ac:dyDescent="0.25">
      <c r="A49" s="503">
        <v>37097</v>
      </c>
      <c r="B49" s="503">
        <v>3</v>
      </c>
      <c r="C49" s="503">
        <v>0</v>
      </c>
      <c r="D49" s="503">
        <v>0</v>
      </c>
      <c r="E49" s="503">
        <v>0</v>
      </c>
      <c r="F49" s="503">
        <v>187</v>
      </c>
      <c r="G49" s="503">
        <v>622</v>
      </c>
    </row>
    <row r="50" spans="1:7" x14ac:dyDescent="0.25">
      <c r="A50" s="503">
        <v>37097</v>
      </c>
      <c r="B50" s="503">
        <v>4</v>
      </c>
      <c r="C50" s="503">
        <v>0</v>
      </c>
      <c r="D50" s="503">
        <v>0</v>
      </c>
      <c r="E50" s="503">
        <v>0</v>
      </c>
      <c r="F50" s="503">
        <v>0</v>
      </c>
      <c r="G50" s="503">
        <v>290</v>
      </c>
    </row>
    <row r="51" spans="1:7" x14ac:dyDescent="0.25">
      <c r="A51" s="503">
        <v>37097</v>
      </c>
      <c r="B51" s="503">
        <v>5</v>
      </c>
      <c r="C51" s="503">
        <v>0</v>
      </c>
      <c r="D51" s="503">
        <v>0</v>
      </c>
      <c r="E51" s="503">
        <v>0</v>
      </c>
      <c r="F51" s="503">
        <v>0</v>
      </c>
      <c r="G51" s="503">
        <v>137</v>
      </c>
    </row>
    <row r="52" spans="1:7" x14ac:dyDescent="0.25">
      <c r="A52" s="503">
        <v>37097</v>
      </c>
      <c r="B52" s="503">
        <v>6</v>
      </c>
      <c r="C52" s="503">
        <v>14812</v>
      </c>
      <c r="D52" s="503">
        <v>25141</v>
      </c>
      <c r="E52" s="503">
        <v>31662</v>
      </c>
      <c r="F52" s="503">
        <v>17111</v>
      </c>
      <c r="G52" s="503">
        <v>8060</v>
      </c>
    </row>
    <row r="53" spans="1:7" x14ac:dyDescent="0.25">
      <c r="A53" s="503">
        <v>37097</v>
      </c>
      <c r="B53" s="503">
        <v>7</v>
      </c>
      <c r="C53" s="503">
        <v>11927</v>
      </c>
      <c r="D53" s="503">
        <v>4329</v>
      </c>
      <c r="E53" s="503">
        <v>1312</v>
      </c>
      <c r="F53" s="503">
        <v>11218</v>
      </c>
      <c r="G53" s="503">
        <v>11954</v>
      </c>
    </row>
    <row r="54" spans="1:7" x14ac:dyDescent="0.25">
      <c r="A54" s="503">
        <v>37097</v>
      </c>
      <c r="B54" s="503">
        <v>8</v>
      </c>
      <c r="C54" s="503">
        <v>4987</v>
      </c>
      <c r="D54" s="503">
        <v>2612</v>
      </c>
      <c r="E54" s="503">
        <v>145</v>
      </c>
      <c r="F54" s="503">
        <v>3545</v>
      </c>
      <c r="G54" s="503">
        <v>6814</v>
      </c>
    </row>
    <row r="55" spans="1:7" x14ac:dyDescent="0.25">
      <c r="A55" s="503">
        <v>37097</v>
      </c>
      <c r="B55" s="503">
        <v>9</v>
      </c>
      <c r="C55" s="503">
        <v>1143</v>
      </c>
      <c r="D55" s="503">
        <v>778</v>
      </c>
      <c r="E55" s="503">
        <v>16</v>
      </c>
      <c r="F55" s="503">
        <v>894</v>
      </c>
      <c r="G55" s="503">
        <v>2957</v>
      </c>
    </row>
    <row r="56" spans="1:7" x14ac:dyDescent="0.25">
      <c r="A56" s="503">
        <v>37097</v>
      </c>
      <c r="B56" s="503">
        <v>10</v>
      </c>
      <c r="C56" s="503">
        <v>227</v>
      </c>
      <c r="D56" s="503">
        <v>191</v>
      </c>
      <c r="E56" s="503">
        <v>0</v>
      </c>
      <c r="F56" s="503">
        <v>240</v>
      </c>
      <c r="G56" s="503">
        <v>1577</v>
      </c>
    </row>
    <row r="57" spans="1:7" x14ac:dyDescent="0.25">
      <c r="A57" s="503">
        <v>37109</v>
      </c>
      <c r="B57" s="503">
        <v>0</v>
      </c>
      <c r="C57" s="503">
        <v>39</v>
      </c>
      <c r="D57" s="503">
        <v>84</v>
      </c>
      <c r="E57" s="503">
        <v>0</v>
      </c>
      <c r="F57" s="503">
        <v>18</v>
      </c>
      <c r="G57" s="503">
        <v>791</v>
      </c>
    </row>
    <row r="58" spans="1:7" x14ac:dyDescent="0.25">
      <c r="A58" s="503">
        <v>37109</v>
      </c>
      <c r="B58" s="503">
        <v>1</v>
      </c>
      <c r="C58" s="503">
        <v>0</v>
      </c>
      <c r="D58" s="503">
        <v>0</v>
      </c>
      <c r="E58" s="503">
        <v>0</v>
      </c>
      <c r="F58" s="503">
        <v>46</v>
      </c>
      <c r="G58" s="503">
        <v>496</v>
      </c>
    </row>
    <row r="59" spans="1:7" x14ac:dyDescent="0.25">
      <c r="A59" s="503">
        <v>37109</v>
      </c>
      <c r="B59" s="503">
        <v>2</v>
      </c>
      <c r="C59" s="503">
        <v>0</v>
      </c>
      <c r="D59" s="503">
        <v>0</v>
      </c>
      <c r="E59" s="503">
        <v>0</v>
      </c>
      <c r="F59" s="503">
        <v>63</v>
      </c>
      <c r="G59" s="503">
        <v>214</v>
      </c>
    </row>
    <row r="60" spans="1:7" x14ac:dyDescent="0.25">
      <c r="A60" s="503">
        <v>37109</v>
      </c>
      <c r="B60" s="503">
        <v>3</v>
      </c>
      <c r="C60" s="503">
        <v>0</v>
      </c>
      <c r="D60" s="503">
        <v>0</v>
      </c>
      <c r="E60" s="503">
        <v>0</v>
      </c>
      <c r="F60" s="503">
        <v>0</v>
      </c>
      <c r="G60" s="503">
        <v>110</v>
      </c>
    </row>
    <row r="61" spans="1:7" x14ac:dyDescent="0.25">
      <c r="A61" s="503">
        <v>37109</v>
      </c>
      <c r="B61" s="503">
        <v>4</v>
      </c>
      <c r="C61" s="503">
        <v>0</v>
      </c>
      <c r="D61" s="503">
        <v>0</v>
      </c>
      <c r="E61" s="503">
        <v>0</v>
      </c>
      <c r="F61" s="503">
        <v>0</v>
      </c>
      <c r="G61" s="503">
        <v>47</v>
      </c>
    </row>
    <row r="62" spans="1:7" x14ac:dyDescent="0.25">
      <c r="A62" s="503">
        <v>37109</v>
      </c>
      <c r="B62" s="503">
        <v>5</v>
      </c>
      <c r="C62" s="503">
        <v>157240</v>
      </c>
      <c r="D62" s="503">
        <v>355350</v>
      </c>
      <c r="E62" s="503">
        <v>440045</v>
      </c>
      <c r="F62" s="503">
        <v>217849</v>
      </c>
      <c r="G62" s="503">
        <v>37708</v>
      </c>
    </row>
    <row r="63" spans="1:7" x14ac:dyDescent="0.25">
      <c r="A63" s="503">
        <v>37109</v>
      </c>
      <c r="B63" s="503">
        <v>6</v>
      </c>
      <c r="C63" s="503">
        <v>211216</v>
      </c>
      <c r="D63" s="503">
        <v>59138</v>
      </c>
      <c r="E63" s="503">
        <v>20622</v>
      </c>
      <c r="F63" s="503">
        <v>172471</v>
      </c>
      <c r="G63" s="503">
        <v>213780</v>
      </c>
    </row>
    <row r="64" spans="1:7" x14ac:dyDescent="0.25">
      <c r="A64" s="503">
        <v>37109</v>
      </c>
      <c r="B64" s="503">
        <v>7</v>
      </c>
      <c r="C64" s="503">
        <v>73981</v>
      </c>
      <c r="D64" s="503">
        <v>34777</v>
      </c>
      <c r="E64" s="503">
        <v>2541</v>
      </c>
      <c r="F64" s="503">
        <v>54873</v>
      </c>
      <c r="G64" s="503">
        <v>114874</v>
      </c>
    </row>
    <row r="65" spans="1:7" x14ac:dyDescent="0.25">
      <c r="A65" s="503">
        <v>37109</v>
      </c>
      <c r="B65" s="503">
        <v>8</v>
      </c>
      <c r="C65" s="503">
        <v>17115</v>
      </c>
      <c r="D65" s="503">
        <v>10407</v>
      </c>
      <c r="E65" s="503">
        <v>222</v>
      </c>
      <c r="F65" s="503">
        <v>12659</v>
      </c>
      <c r="G65" s="503">
        <v>44942</v>
      </c>
    </row>
    <row r="66" spans="1:7" x14ac:dyDescent="0.25">
      <c r="A66" s="503">
        <v>37109</v>
      </c>
      <c r="B66" s="503">
        <v>9</v>
      </c>
      <c r="C66" s="503">
        <v>3393</v>
      </c>
      <c r="D66" s="503">
        <v>2745</v>
      </c>
      <c r="E66" s="503">
        <v>0</v>
      </c>
      <c r="F66" s="503">
        <v>3706</v>
      </c>
      <c r="G66" s="503">
        <v>24522</v>
      </c>
    </row>
    <row r="67" spans="1:7" x14ac:dyDescent="0.25">
      <c r="A67" s="503">
        <v>37109</v>
      </c>
      <c r="B67" s="503">
        <v>10</v>
      </c>
      <c r="C67" s="503">
        <v>485</v>
      </c>
      <c r="D67" s="503">
        <v>1013</v>
      </c>
      <c r="E67" s="503">
        <v>0</v>
      </c>
      <c r="F67" s="503">
        <v>216</v>
      </c>
      <c r="G67" s="503">
        <v>11956</v>
      </c>
    </row>
    <row r="68" spans="1:7" x14ac:dyDescent="0.25">
      <c r="A68" s="503">
        <v>37119</v>
      </c>
      <c r="B68" s="503">
        <v>0</v>
      </c>
      <c r="C68" s="503">
        <v>0</v>
      </c>
      <c r="D68" s="503">
        <v>0</v>
      </c>
      <c r="E68" s="503">
        <v>0</v>
      </c>
      <c r="F68" s="503">
        <v>595</v>
      </c>
      <c r="G68" s="503">
        <v>7835</v>
      </c>
    </row>
    <row r="69" spans="1:7" x14ac:dyDescent="0.25">
      <c r="A69" s="503">
        <v>37119</v>
      </c>
      <c r="B69" s="503">
        <v>1</v>
      </c>
      <c r="C69" s="503">
        <v>0</v>
      </c>
      <c r="D69" s="503">
        <v>0</v>
      </c>
      <c r="E69" s="503">
        <v>0</v>
      </c>
      <c r="F69" s="503">
        <v>1061</v>
      </c>
      <c r="G69" s="503">
        <v>3601</v>
      </c>
    </row>
    <row r="70" spans="1:7" x14ac:dyDescent="0.25">
      <c r="A70" s="503">
        <v>37119</v>
      </c>
      <c r="B70" s="503">
        <v>2</v>
      </c>
      <c r="C70" s="503">
        <v>0</v>
      </c>
      <c r="D70" s="503">
        <v>0</v>
      </c>
      <c r="E70" s="503">
        <v>0</v>
      </c>
      <c r="F70" s="503">
        <v>0</v>
      </c>
      <c r="G70" s="503">
        <v>1847</v>
      </c>
    </row>
    <row r="71" spans="1:7" x14ac:dyDescent="0.25">
      <c r="A71" s="503">
        <v>37119</v>
      </c>
      <c r="B71" s="503">
        <v>3</v>
      </c>
      <c r="C71" s="503">
        <v>0</v>
      </c>
      <c r="D71" s="503">
        <v>0</v>
      </c>
      <c r="E71" s="503">
        <v>0</v>
      </c>
      <c r="F71" s="503">
        <v>0</v>
      </c>
      <c r="G71" s="503">
        <v>795</v>
      </c>
    </row>
    <row r="72" spans="1:7" x14ac:dyDescent="0.25">
      <c r="A72" s="503">
        <v>37119</v>
      </c>
      <c r="B72" s="503">
        <v>4</v>
      </c>
      <c r="C72" s="503">
        <v>23524</v>
      </c>
      <c r="D72" s="503">
        <v>40460</v>
      </c>
      <c r="E72" s="503">
        <v>53325</v>
      </c>
      <c r="F72" s="503">
        <v>25698</v>
      </c>
      <c r="G72" s="503">
        <v>11060</v>
      </c>
    </row>
    <row r="73" spans="1:7" x14ac:dyDescent="0.25">
      <c r="A73" s="503">
        <v>37119</v>
      </c>
      <c r="B73" s="503">
        <v>5</v>
      </c>
      <c r="C73" s="503">
        <v>21501</v>
      </c>
      <c r="D73" s="503">
        <v>8374</v>
      </c>
      <c r="E73" s="503">
        <v>2295</v>
      </c>
      <c r="F73" s="503">
        <v>20879</v>
      </c>
      <c r="G73" s="503">
        <v>21078</v>
      </c>
    </row>
    <row r="74" spans="1:7" x14ac:dyDescent="0.25">
      <c r="A74" s="503">
        <v>37119</v>
      </c>
      <c r="B74" s="503">
        <v>6</v>
      </c>
      <c r="C74" s="503">
        <v>8413</v>
      </c>
      <c r="D74" s="503">
        <v>5104</v>
      </c>
      <c r="E74" s="503">
        <v>274</v>
      </c>
      <c r="F74" s="503">
        <v>7031</v>
      </c>
      <c r="G74" s="503">
        <v>12333</v>
      </c>
    </row>
    <row r="75" spans="1:7" x14ac:dyDescent="0.25">
      <c r="A75" s="503">
        <v>37119</v>
      </c>
      <c r="B75" s="503">
        <v>7</v>
      </c>
      <c r="C75" s="503">
        <v>1999</v>
      </c>
      <c r="D75" s="503">
        <v>1445</v>
      </c>
      <c r="E75" s="503">
        <v>30</v>
      </c>
      <c r="F75" s="503">
        <v>1635</v>
      </c>
      <c r="G75" s="503">
        <v>5172</v>
      </c>
    </row>
    <row r="76" spans="1:7" x14ac:dyDescent="0.25">
      <c r="A76" s="503">
        <v>37119</v>
      </c>
      <c r="B76" s="503">
        <v>8</v>
      </c>
      <c r="C76" s="503">
        <v>434</v>
      </c>
      <c r="D76" s="503">
        <v>392</v>
      </c>
      <c r="E76" s="503">
        <v>0</v>
      </c>
      <c r="F76" s="503">
        <v>464</v>
      </c>
      <c r="G76" s="503">
        <v>2963</v>
      </c>
    </row>
    <row r="77" spans="1:7" x14ac:dyDescent="0.25">
      <c r="A77" s="503">
        <v>37119</v>
      </c>
      <c r="B77" s="503">
        <v>9</v>
      </c>
      <c r="C77" s="503">
        <v>53</v>
      </c>
      <c r="D77" s="503">
        <v>149</v>
      </c>
      <c r="E77" s="503">
        <v>0</v>
      </c>
      <c r="F77" s="503">
        <v>46</v>
      </c>
      <c r="G77" s="503">
        <v>1383</v>
      </c>
    </row>
    <row r="78" spans="1:7" x14ac:dyDescent="0.25">
      <c r="A78" s="503">
        <v>37119</v>
      </c>
      <c r="B78" s="503">
        <v>10</v>
      </c>
      <c r="C78" s="503">
        <v>0</v>
      </c>
      <c r="D78" s="503">
        <v>0</v>
      </c>
      <c r="E78" s="503">
        <v>0</v>
      </c>
      <c r="F78" s="503">
        <v>61</v>
      </c>
      <c r="G78" s="503">
        <v>915</v>
      </c>
    </row>
    <row r="79" spans="1:7" x14ac:dyDescent="0.25">
      <c r="A79" s="503">
        <v>37159</v>
      </c>
      <c r="B79" s="503">
        <v>0</v>
      </c>
      <c r="C79" s="503">
        <v>0</v>
      </c>
      <c r="D79" s="503">
        <v>0</v>
      </c>
      <c r="E79" s="503">
        <v>0</v>
      </c>
      <c r="F79" s="503">
        <v>110</v>
      </c>
      <c r="G79" s="503">
        <v>457</v>
      </c>
    </row>
    <row r="80" spans="1:7" x14ac:dyDescent="0.25">
      <c r="A80" s="503">
        <v>37159</v>
      </c>
      <c r="B80" s="503">
        <v>1</v>
      </c>
      <c r="C80" s="503">
        <v>0</v>
      </c>
      <c r="D80" s="503">
        <v>0</v>
      </c>
      <c r="E80" s="503">
        <v>0</v>
      </c>
      <c r="F80" s="503">
        <v>0</v>
      </c>
      <c r="G80" s="503">
        <v>279</v>
      </c>
    </row>
    <row r="81" spans="1:7" x14ac:dyDescent="0.25">
      <c r="A81" s="503">
        <v>37159</v>
      </c>
      <c r="B81" s="503">
        <v>2</v>
      </c>
      <c r="C81" s="503">
        <v>0</v>
      </c>
      <c r="D81" s="503">
        <v>0</v>
      </c>
      <c r="E81" s="503">
        <v>0</v>
      </c>
      <c r="F81" s="503">
        <v>0</v>
      </c>
      <c r="G81" s="503">
        <v>98</v>
      </c>
    </row>
    <row r="82" spans="1:7" x14ac:dyDescent="0.25">
      <c r="A82" s="503">
        <v>37159</v>
      </c>
      <c r="B82" s="503">
        <v>3</v>
      </c>
      <c r="C82" s="503">
        <v>11305</v>
      </c>
      <c r="D82" s="503">
        <v>17916</v>
      </c>
      <c r="E82" s="503">
        <v>23336</v>
      </c>
      <c r="F82" s="503">
        <v>13489</v>
      </c>
      <c r="G82" s="503">
        <v>6326</v>
      </c>
    </row>
    <row r="83" spans="1:7" x14ac:dyDescent="0.25">
      <c r="A83" s="503">
        <v>37159</v>
      </c>
      <c r="B83" s="503">
        <v>4</v>
      </c>
      <c r="C83" s="503">
        <v>8264</v>
      </c>
      <c r="D83" s="503">
        <v>3640</v>
      </c>
      <c r="E83" s="503">
        <v>968</v>
      </c>
      <c r="F83" s="503">
        <v>7502</v>
      </c>
      <c r="G83" s="503">
        <v>8264</v>
      </c>
    </row>
    <row r="84" spans="1:7" x14ac:dyDescent="0.25">
      <c r="A84" s="503">
        <v>37159</v>
      </c>
      <c r="B84" s="503">
        <v>5</v>
      </c>
      <c r="C84" s="503">
        <v>3804</v>
      </c>
      <c r="D84" s="503">
        <v>2051</v>
      </c>
      <c r="E84" s="503">
        <v>104</v>
      </c>
      <c r="F84" s="503">
        <v>2577</v>
      </c>
      <c r="G84" s="503">
        <v>5027</v>
      </c>
    </row>
    <row r="85" spans="1:7" x14ac:dyDescent="0.25">
      <c r="A85" s="503">
        <v>37159</v>
      </c>
      <c r="B85" s="503">
        <v>6</v>
      </c>
      <c r="C85" s="503">
        <v>859</v>
      </c>
      <c r="D85" s="503">
        <v>625</v>
      </c>
      <c r="E85" s="503">
        <v>12</v>
      </c>
      <c r="F85" s="503">
        <v>579</v>
      </c>
      <c r="G85" s="503">
        <v>2094</v>
      </c>
    </row>
    <row r="86" spans="1:7" x14ac:dyDescent="0.25">
      <c r="A86" s="503">
        <v>37159</v>
      </c>
      <c r="B86" s="503">
        <v>7</v>
      </c>
      <c r="C86" s="503">
        <v>159</v>
      </c>
      <c r="D86" s="503">
        <v>127</v>
      </c>
      <c r="E86" s="503">
        <v>0</v>
      </c>
      <c r="F86" s="503">
        <v>195</v>
      </c>
      <c r="G86" s="503">
        <v>1255</v>
      </c>
    </row>
    <row r="87" spans="1:7" x14ac:dyDescent="0.25">
      <c r="A87" s="503">
        <v>37159</v>
      </c>
      <c r="B87" s="503">
        <v>8</v>
      </c>
      <c r="C87" s="503">
        <v>29</v>
      </c>
      <c r="D87" s="503">
        <v>61</v>
      </c>
      <c r="E87" s="503">
        <v>0</v>
      </c>
      <c r="F87" s="503">
        <v>10</v>
      </c>
      <c r="G87" s="503">
        <v>614</v>
      </c>
    </row>
    <row r="88" spans="1:7" x14ac:dyDescent="0.25">
      <c r="A88" s="503">
        <v>37159</v>
      </c>
      <c r="B88" s="503">
        <v>9</v>
      </c>
      <c r="C88" s="503">
        <v>0</v>
      </c>
      <c r="D88" s="503">
        <v>0</v>
      </c>
      <c r="E88" s="503">
        <v>0</v>
      </c>
      <c r="F88" s="503">
        <v>23</v>
      </c>
      <c r="G88" s="503">
        <v>396</v>
      </c>
    </row>
    <row r="89" spans="1:7" x14ac:dyDescent="0.25">
      <c r="A89" s="503">
        <v>37159</v>
      </c>
      <c r="B89" s="503">
        <v>10</v>
      </c>
      <c r="C89" s="503">
        <v>0</v>
      </c>
      <c r="D89" s="503">
        <v>0</v>
      </c>
      <c r="E89" s="503">
        <v>0</v>
      </c>
      <c r="F89" s="503">
        <v>45</v>
      </c>
      <c r="G89" s="503">
        <v>224</v>
      </c>
    </row>
    <row r="90" spans="1:7" x14ac:dyDescent="0.25">
      <c r="A90" s="503">
        <v>37167</v>
      </c>
      <c r="B90" s="503">
        <v>0</v>
      </c>
      <c r="C90" s="503">
        <v>0</v>
      </c>
      <c r="D90" s="503">
        <v>0</v>
      </c>
      <c r="E90" s="503">
        <v>0</v>
      </c>
      <c r="F90" s="503">
        <v>0</v>
      </c>
      <c r="G90" s="503">
        <v>100</v>
      </c>
    </row>
    <row r="91" spans="1:7" x14ac:dyDescent="0.25">
      <c r="A91" s="503">
        <v>37167</v>
      </c>
      <c r="B91" s="503">
        <v>1</v>
      </c>
      <c r="C91" s="503">
        <v>0</v>
      </c>
      <c r="D91" s="503">
        <v>0</v>
      </c>
      <c r="E91" s="503">
        <v>0</v>
      </c>
      <c r="F91" s="503">
        <v>0</v>
      </c>
      <c r="G91" s="503">
        <v>35</v>
      </c>
    </row>
    <row r="92" spans="1:7" x14ac:dyDescent="0.25">
      <c r="A92" s="503">
        <v>37167</v>
      </c>
      <c r="B92" s="503">
        <v>2</v>
      </c>
      <c r="C92" s="503">
        <v>23746</v>
      </c>
      <c r="D92" s="503">
        <v>48505</v>
      </c>
      <c r="E92" s="503">
        <v>72831</v>
      </c>
      <c r="F92" s="503">
        <v>34296</v>
      </c>
      <c r="G92" s="503">
        <v>11706</v>
      </c>
    </row>
    <row r="93" spans="1:7" x14ac:dyDescent="0.25">
      <c r="A93" s="503">
        <v>37167</v>
      </c>
      <c r="B93" s="503">
        <v>3</v>
      </c>
      <c r="C93" s="503">
        <v>33146</v>
      </c>
      <c r="D93" s="503">
        <v>14951</v>
      </c>
      <c r="E93" s="503">
        <v>4348</v>
      </c>
      <c r="F93" s="503">
        <v>28106</v>
      </c>
      <c r="G93" s="503">
        <v>27743</v>
      </c>
    </row>
    <row r="94" spans="1:7" x14ac:dyDescent="0.25">
      <c r="A94" s="503">
        <v>37167</v>
      </c>
      <c r="B94" s="503">
        <v>4</v>
      </c>
      <c r="C94" s="503">
        <v>16284</v>
      </c>
      <c r="D94" s="503">
        <v>10188</v>
      </c>
      <c r="E94" s="503">
        <v>550</v>
      </c>
      <c r="F94" s="503">
        <v>11469</v>
      </c>
      <c r="G94" s="503">
        <v>17138</v>
      </c>
    </row>
    <row r="95" spans="1:7" x14ac:dyDescent="0.25">
      <c r="A95" s="503">
        <v>37167</v>
      </c>
      <c r="B95" s="503">
        <v>5</v>
      </c>
      <c r="C95" s="503">
        <v>3742</v>
      </c>
      <c r="D95" s="503">
        <v>3095</v>
      </c>
      <c r="E95" s="503">
        <v>54</v>
      </c>
      <c r="F95" s="503">
        <v>2717</v>
      </c>
      <c r="G95" s="503">
        <v>8987</v>
      </c>
    </row>
    <row r="96" spans="1:7" x14ac:dyDescent="0.25">
      <c r="A96" s="503">
        <v>37167</v>
      </c>
      <c r="B96" s="503">
        <v>6</v>
      </c>
      <c r="C96" s="503">
        <v>763</v>
      </c>
      <c r="D96" s="503">
        <v>722</v>
      </c>
      <c r="E96" s="503">
        <v>0</v>
      </c>
      <c r="F96" s="503">
        <v>787</v>
      </c>
      <c r="G96" s="503">
        <v>5781</v>
      </c>
    </row>
    <row r="97" spans="1:7" x14ac:dyDescent="0.25">
      <c r="A97" s="503">
        <v>37167</v>
      </c>
      <c r="B97" s="503">
        <v>7</v>
      </c>
      <c r="C97" s="503">
        <v>102</v>
      </c>
      <c r="D97" s="503">
        <v>322</v>
      </c>
      <c r="E97" s="503">
        <v>0</v>
      </c>
      <c r="F97" s="503">
        <v>49</v>
      </c>
      <c r="G97" s="503">
        <v>2804</v>
      </c>
    </row>
    <row r="98" spans="1:7" x14ac:dyDescent="0.25">
      <c r="A98" s="503">
        <v>37167</v>
      </c>
      <c r="B98" s="503">
        <v>8</v>
      </c>
      <c r="C98" s="503">
        <v>0</v>
      </c>
      <c r="D98" s="503">
        <v>0</v>
      </c>
      <c r="E98" s="503">
        <v>0</v>
      </c>
      <c r="F98" s="503">
        <v>128</v>
      </c>
      <c r="G98" s="503">
        <v>1815</v>
      </c>
    </row>
    <row r="99" spans="1:7" x14ac:dyDescent="0.25">
      <c r="A99" s="503">
        <v>37167</v>
      </c>
      <c r="B99" s="503">
        <v>9</v>
      </c>
      <c r="C99" s="503">
        <v>0</v>
      </c>
      <c r="D99" s="503">
        <v>0</v>
      </c>
      <c r="E99" s="503">
        <v>0</v>
      </c>
      <c r="F99" s="503">
        <v>231</v>
      </c>
      <c r="G99" s="503">
        <v>852</v>
      </c>
    </row>
    <row r="100" spans="1:7" x14ac:dyDescent="0.25">
      <c r="A100" s="503">
        <v>37167</v>
      </c>
      <c r="B100" s="503">
        <v>10</v>
      </c>
      <c r="C100" s="503">
        <v>0</v>
      </c>
      <c r="D100" s="503">
        <v>0</v>
      </c>
      <c r="E100" s="503">
        <v>0</v>
      </c>
      <c r="F100" s="503">
        <v>0</v>
      </c>
      <c r="G100" s="503">
        <v>450</v>
      </c>
    </row>
    <row r="101" spans="1:7" x14ac:dyDescent="0.25">
      <c r="A101" s="503">
        <v>37179</v>
      </c>
      <c r="B101" s="503">
        <v>0</v>
      </c>
      <c r="C101" s="503">
        <v>0</v>
      </c>
      <c r="D101" s="503">
        <v>0</v>
      </c>
      <c r="E101" s="503">
        <v>0</v>
      </c>
      <c r="F101" s="503">
        <v>0</v>
      </c>
      <c r="G101" s="503">
        <v>166</v>
      </c>
    </row>
    <row r="102" spans="1:7" x14ac:dyDescent="0.25">
      <c r="A102" s="503">
        <v>37179</v>
      </c>
      <c r="B102" s="503">
        <v>1</v>
      </c>
      <c r="C102" s="503">
        <v>4690</v>
      </c>
      <c r="D102" s="503">
        <v>10132</v>
      </c>
      <c r="E102" s="503">
        <v>12265</v>
      </c>
      <c r="F102" s="503">
        <v>5327</v>
      </c>
      <c r="G102" s="503">
        <v>2401</v>
      </c>
    </row>
    <row r="103" spans="1:7" x14ac:dyDescent="0.25">
      <c r="A103" s="503">
        <v>37179</v>
      </c>
      <c r="B103" s="503">
        <v>2</v>
      </c>
      <c r="C103" s="503">
        <v>5514</v>
      </c>
      <c r="D103" s="503">
        <v>1467</v>
      </c>
      <c r="E103" s="503">
        <v>594</v>
      </c>
      <c r="F103" s="503">
        <v>5420</v>
      </c>
      <c r="G103" s="503">
        <v>5211</v>
      </c>
    </row>
    <row r="104" spans="1:7" x14ac:dyDescent="0.25">
      <c r="A104" s="503">
        <v>37179</v>
      </c>
      <c r="B104" s="503">
        <v>3</v>
      </c>
      <c r="C104" s="503">
        <v>2152</v>
      </c>
      <c r="D104" s="503">
        <v>899</v>
      </c>
      <c r="E104" s="503">
        <v>69</v>
      </c>
      <c r="F104" s="503">
        <v>1647</v>
      </c>
      <c r="G104" s="503">
        <v>2837</v>
      </c>
    </row>
    <row r="105" spans="1:7" x14ac:dyDescent="0.25">
      <c r="A105" s="503">
        <v>37179</v>
      </c>
      <c r="B105" s="503">
        <v>4</v>
      </c>
      <c r="C105" s="503">
        <v>465</v>
      </c>
      <c r="D105" s="503">
        <v>337</v>
      </c>
      <c r="E105" s="503">
        <v>3</v>
      </c>
      <c r="F105" s="503">
        <v>393</v>
      </c>
      <c r="G105" s="503">
        <v>1157</v>
      </c>
    </row>
    <row r="106" spans="1:7" x14ac:dyDescent="0.25">
      <c r="A106" s="503">
        <v>37179</v>
      </c>
      <c r="B106" s="503">
        <v>5</v>
      </c>
      <c r="C106" s="503">
        <v>92</v>
      </c>
      <c r="D106" s="503">
        <v>71</v>
      </c>
      <c r="E106" s="503">
        <v>0</v>
      </c>
      <c r="F106" s="503">
        <v>95</v>
      </c>
      <c r="G106" s="503">
        <v>605</v>
      </c>
    </row>
    <row r="107" spans="1:7" x14ac:dyDescent="0.25">
      <c r="A107" s="503">
        <v>37179</v>
      </c>
      <c r="B107" s="503">
        <v>6</v>
      </c>
      <c r="C107" s="503">
        <v>18</v>
      </c>
      <c r="D107" s="503">
        <v>25</v>
      </c>
      <c r="E107" s="503">
        <v>0</v>
      </c>
      <c r="F107" s="503">
        <v>5</v>
      </c>
      <c r="G107" s="503">
        <v>295</v>
      </c>
    </row>
    <row r="108" spans="1:7" x14ac:dyDescent="0.25">
      <c r="A108" s="503">
        <v>37179</v>
      </c>
      <c r="B108" s="503">
        <v>7</v>
      </c>
      <c r="C108" s="503">
        <v>0</v>
      </c>
      <c r="D108" s="503">
        <v>0</v>
      </c>
      <c r="E108" s="503">
        <v>0</v>
      </c>
      <c r="F108" s="503">
        <v>18</v>
      </c>
      <c r="G108" s="503">
        <v>222</v>
      </c>
    </row>
    <row r="109" spans="1:7" x14ac:dyDescent="0.25">
      <c r="A109" s="503">
        <v>37179</v>
      </c>
      <c r="B109" s="503">
        <v>8</v>
      </c>
      <c r="C109" s="503">
        <v>0</v>
      </c>
      <c r="D109" s="503">
        <v>0</v>
      </c>
      <c r="E109" s="503">
        <v>0</v>
      </c>
      <c r="F109" s="503">
        <v>26</v>
      </c>
      <c r="G109" s="503">
        <v>98</v>
      </c>
    </row>
    <row r="110" spans="1:7" x14ac:dyDescent="0.25">
      <c r="A110" s="503">
        <v>37179</v>
      </c>
      <c r="B110" s="503">
        <v>9</v>
      </c>
      <c r="C110" s="503">
        <v>0</v>
      </c>
      <c r="D110" s="503">
        <v>0</v>
      </c>
      <c r="E110" s="503">
        <v>0</v>
      </c>
      <c r="F110" s="503">
        <v>0</v>
      </c>
      <c r="G110" s="503">
        <v>43</v>
      </c>
    </row>
    <row r="111" spans="1:7" x14ac:dyDescent="0.25">
      <c r="A111" s="503">
        <v>37179</v>
      </c>
      <c r="B111" s="503">
        <v>10</v>
      </c>
      <c r="C111" s="503">
        <v>0</v>
      </c>
      <c r="D111" s="503">
        <v>0</v>
      </c>
      <c r="E111" s="503">
        <v>0</v>
      </c>
      <c r="F111" s="503">
        <v>0</v>
      </c>
      <c r="G111" s="503">
        <v>19</v>
      </c>
    </row>
    <row r="112" spans="1:7" x14ac:dyDescent="0.25">
      <c r="A112" s="503">
        <v>45057</v>
      </c>
      <c r="B112" s="503">
        <v>0</v>
      </c>
      <c r="C112" s="503">
        <v>39564</v>
      </c>
      <c r="D112" s="503">
        <v>75054</v>
      </c>
      <c r="E112" s="503">
        <v>100471</v>
      </c>
      <c r="F112" s="503">
        <v>45512</v>
      </c>
      <c r="G112" s="503">
        <v>16096</v>
      </c>
    </row>
    <row r="113" spans="1:7" x14ac:dyDescent="0.25">
      <c r="A113" s="503">
        <v>45057</v>
      </c>
      <c r="B113" s="503">
        <v>1</v>
      </c>
      <c r="C113" s="503">
        <v>44460</v>
      </c>
      <c r="D113" s="503">
        <v>16128</v>
      </c>
      <c r="E113" s="503">
        <v>4651</v>
      </c>
      <c r="F113" s="503">
        <v>41095</v>
      </c>
      <c r="G113" s="503">
        <v>42255</v>
      </c>
    </row>
    <row r="114" spans="1:7" x14ac:dyDescent="0.25">
      <c r="A114" s="503">
        <v>45057</v>
      </c>
      <c r="B114" s="503">
        <v>2</v>
      </c>
      <c r="C114" s="503">
        <v>16965</v>
      </c>
      <c r="D114" s="503">
        <v>10352</v>
      </c>
      <c r="E114" s="503">
        <v>581</v>
      </c>
      <c r="F114" s="503">
        <v>14389</v>
      </c>
      <c r="G114" s="503">
        <v>24080</v>
      </c>
    </row>
    <row r="115" spans="1:7" x14ac:dyDescent="0.25">
      <c r="A115" s="503">
        <v>45057</v>
      </c>
      <c r="B115" s="503">
        <v>3</v>
      </c>
      <c r="C115" s="503">
        <v>3895</v>
      </c>
      <c r="D115" s="503">
        <v>3093</v>
      </c>
      <c r="E115" s="503">
        <v>57</v>
      </c>
      <c r="F115" s="503">
        <v>3323</v>
      </c>
      <c r="G115" s="503">
        <v>10530</v>
      </c>
    </row>
    <row r="116" spans="1:7" x14ac:dyDescent="0.25">
      <c r="A116" s="503">
        <v>45057</v>
      </c>
      <c r="B116" s="503">
        <v>4</v>
      </c>
      <c r="C116" s="503">
        <v>785</v>
      </c>
      <c r="D116" s="503">
        <v>827</v>
      </c>
      <c r="E116" s="503">
        <v>0</v>
      </c>
      <c r="F116" s="503">
        <v>980</v>
      </c>
      <c r="G116" s="503">
        <v>6051</v>
      </c>
    </row>
    <row r="117" spans="1:7" x14ac:dyDescent="0.25">
      <c r="A117" s="503">
        <v>45057</v>
      </c>
      <c r="B117" s="503">
        <v>5</v>
      </c>
      <c r="C117" s="503">
        <v>91</v>
      </c>
      <c r="D117" s="503">
        <v>306</v>
      </c>
      <c r="E117" s="503">
        <v>0</v>
      </c>
      <c r="F117" s="503">
        <v>64</v>
      </c>
      <c r="G117" s="503">
        <v>2967</v>
      </c>
    </row>
    <row r="118" spans="1:7" x14ac:dyDescent="0.25">
      <c r="A118" s="503">
        <v>45057</v>
      </c>
      <c r="B118" s="503">
        <v>6</v>
      </c>
      <c r="C118" s="503">
        <v>0</v>
      </c>
      <c r="D118" s="503">
        <v>0</v>
      </c>
      <c r="E118" s="503">
        <v>0</v>
      </c>
      <c r="F118" s="503">
        <v>137</v>
      </c>
      <c r="G118" s="503">
        <v>1878</v>
      </c>
    </row>
    <row r="119" spans="1:7" x14ac:dyDescent="0.25">
      <c r="A119" s="503">
        <v>45057</v>
      </c>
      <c r="B119" s="503">
        <v>7</v>
      </c>
      <c r="C119" s="503">
        <v>0</v>
      </c>
      <c r="D119" s="503">
        <v>0</v>
      </c>
      <c r="E119" s="503">
        <v>0</v>
      </c>
      <c r="F119" s="503">
        <v>260</v>
      </c>
      <c r="G119" s="503">
        <v>840</v>
      </c>
    </row>
    <row r="120" spans="1:7" x14ac:dyDescent="0.25">
      <c r="A120" s="503">
        <v>45057</v>
      </c>
      <c r="B120" s="503">
        <v>8</v>
      </c>
      <c r="C120" s="503">
        <v>0</v>
      </c>
      <c r="D120" s="503">
        <v>0</v>
      </c>
      <c r="E120" s="503">
        <v>0</v>
      </c>
      <c r="F120" s="503">
        <v>0</v>
      </c>
      <c r="G120" s="503">
        <v>458</v>
      </c>
    </row>
    <row r="121" spans="1:7" x14ac:dyDescent="0.25">
      <c r="A121" s="503">
        <v>45057</v>
      </c>
      <c r="B121" s="503">
        <v>9</v>
      </c>
      <c r="C121" s="503">
        <v>0</v>
      </c>
      <c r="D121" s="503">
        <v>0</v>
      </c>
      <c r="E121" s="503">
        <v>0</v>
      </c>
      <c r="F121" s="503">
        <v>0</v>
      </c>
      <c r="G121" s="503">
        <v>221</v>
      </c>
    </row>
    <row r="122" spans="1:7" x14ac:dyDescent="0.25">
      <c r="A122" s="503">
        <v>45057</v>
      </c>
      <c r="B122" s="503">
        <v>10</v>
      </c>
      <c r="C122" s="503">
        <v>0</v>
      </c>
      <c r="D122" s="503">
        <v>0</v>
      </c>
      <c r="E122" s="503">
        <v>0</v>
      </c>
      <c r="F122" s="503">
        <v>0</v>
      </c>
      <c r="G122" s="503">
        <v>0</v>
      </c>
    </row>
    <row r="123" spans="1:7" x14ac:dyDescent="0.25">
      <c r="A123" s="503">
        <v>45091</v>
      </c>
      <c r="B123" s="503">
        <v>0</v>
      </c>
      <c r="C123" s="503">
        <v>0</v>
      </c>
      <c r="D123" s="503">
        <v>0</v>
      </c>
      <c r="E123" s="503">
        <v>0</v>
      </c>
      <c r="F123" s="503">
        <v>0</v>
      </c>
      <c r="G123" s="503">
        <v>0</v>
      </c>
    </row>
    <row r="124" spans="1:7" x14ac:dyDescent="0.25">
      <c r="A124" s="503">
        <v>45091</v>
      </c>
      <c r="B124" s="503">
        <v>1</v>
      </c>
      <c r="C124" s="503">
        <v>0</v>
      </c>
      <c r="D124" s="503">
        <v>0</v>
      </c>
      <c r="E124" s="503">
        <v>0</v>
      </c>
      <c r="F124" s="503">
        <v>0</v>
      </c>
      <c r="G124" s="503">
        <v>0</v>
      </c>
    </row>
    <row r="125" spans="1:7" x14ac:dyDescent="0.25">
      <c r="A125" s="503">
        <v>45091</v>
      </c>
      <c r="B125" s="503">
        <v>2</v>
      </c>
      <c r="C125" s="503">
        <v>0</v>
      </c>
      <c r="D125" s="503">
        <v>0</v>
      </c>
      <c r="E125" s="503">
        <v>0</v>
      </c>
      <c r="F125" s="503">
        <v>0</v>
      </c>
      <c r="G125" s="503">
        <v>0</v>
      </c>
    </row>
    <row r="126" spans="1:7" x14ac:dyDescent="0.25">
      <c r="A126" s="503">
        <v>45091</v>
      </c>
      <c r="B126" s="503">
        <v>3</v>
      </c>
      <c r="C126" s="503">
        <v>0</v>
      </c>
      <c r="D126" s="503">
        <v>0</v>
      </c>
      <c r="E126" s="503">
        <v>0</v>
      </c>
      <c r="F126" s="503">
        <v>0</v>
      </c>
      <c r="G126" s="503">
        <v>0</v>
      </c>
    </row>
    <row r="127" spans="1:7" x14ac:dyDescent="0.25">
      <c r="A127" s="503">
        <v>45091</v>
      </c>
      <c r="B127" s="503">
        <v>4</v>
      </c>
      <c r="C127" s="503">
        <v>0</v>
      </c>
      <c r="D127" s="503">
        <v>0</v>
      </c>
      <c r="E127" s="503">
        <v>0</v>
      </c>
      <c r="F127" s="503">
        <v>0</v>
      </c>
      <c r="G127" s="503">
        <v>0</v>
      </c>
    </row>
    <row r="128" spans="1:7" x14ac:dyDescent="0.25">
      <c r="A128" s="503">
        <v>45091</v>
      </c>
      <c r="B128" s="503">
        <v>5</v>
      </c>
      <c r="C128" s="503">
        <v>0</v>
      </c>
      <c r="D128" s="503">
        <v>0</v>
      </c>
      <c r="E128" s="503">
        <v>0</v>
      </c>
      <c r="F128" s="503">
        <v>0</v>
      </c>
      <c r="G128" s="503">
        <v>0</v>
      </c>
    </row>
    <row r="129" spans="1:7" x14ac:dyDescent="0.25">
      <c r="A129" s="503">
        <v>45091</v>
      </c>
      <c r="B129" s="503">
        <v>6</v>
      </c>
      <c r="C129" s="503">
        <v>0</v>
      </c>
      <c r="D129" s="503">
        <v>0</v>
      </c>
      <c r="E129" s="503">
        <v>0</v>
      </c>
      <c r="F129" s="503">
        <v>0</v>
      </c>
      <c r="G129" s="503">
        <v>0</v>
      </c>
    </row>
    <row r="130" spans="1:7" x14ac:dyDescent="0.25">
      <c r="A130" s="503">
        <v>45091</v>
      </c>
      <c r="B130" s="503">
        <v>7</v>
      </c>
      <c r="C130" s="503">
        <v>0</v>
      </c>
      <c r="D130" s="503">
        <v>0</v>
      </c>
      <c r="E130" s="503">
        <v>0</v>
      </c>
      <c r="F130" s="503">
        <v>0</v>
      </c>
      <c r="G130" s="503">
        <v>0</v>
      </c>
    </row>
    <row r="131" spans="1:7" x14ac:dyDescent="0.25">
      <c r="A131" s="503">
        <v>45091</v>
      </c>
      <c r="B131" s="503">
        <v>8</v>
      </c>
      <c r="C131" s="503">
        <v>0</v>
      </c>
      <c r="D131" s="503">
        <v>0</v>
      </c>
      <c r="E131" s="503">
        <v>0</v>
      </c>
      <c r="F131" s="503">
        <v>0</v>
      </c>
      <c r="G131" s="503">
        <v>0</v>
      </c>
    </row>
    <row r="132" spans="1:7" x14ac:dyDescent="0.25">
      <c r="A132" s="503">
        <v>45091</v>
      </c>
      <c r="B132" s="503">
        <v>9</v>
      </c>
    </row>
    <row r="133" spans="1:7" x14ac:dyDescent="0.25">
      <c r="A133" s="503">
        <v>45091</v>
      </c>
      <c r="B133" s="503">
        <v>10</v>
      </c>
    </row>
    <row r="134" spans="1:7" x14ac:dyDescent="0.25">
      <c r="A134" s="503">
        <v>99999</v>
      </c>
      <c r="B134" s="503">
        <v>0</v>
      </c>
    </row>
    <row r="135" spans="1:7" x14ac:dyDescent="0.25">
      <c r="A135" s="503">
        <v>99999</v>
      </c>
      <c r="B135" s="503">
        <v>1</v>
      </c>
    </row>
    <row r="136" spans="1:7" x14ac:dyDescent="0.25">
      <c r="A136" s="503">
        <v>99999</v>
      </c>
      <c r="B136" s="503">
        <v>2</v>
      </c>
    </row>
    <row r="137" spans="1:7" x14ac:dyDescent="0.25">
      <c r="A137" s="503">
        <v>99999</v>
      </c>
      <c r="B137" s="503">
        <v>3</v>
      </c>
    </row>
    <row r="138" spans="1:7" x14ac:dyDescent="0.25">
      <c r="A138" s="503">
        <v>99999</v>
      </c>
      <c r="B138" s="503">
        <v>4</v>
      </c>
    </row>
    <row r="139" spans="1:7" x14ac:dyDescent="0.25">
      <c r="A139" s="503">
        <v>99999</v>
      </c>
      <c r="B139" s="503">
        <v>5</v>
      </c>
    </row>
    <row r="140" spans="1:7" x14ac:dyDescent="0.25">
      <c r="A140" s="503">
        <v>99999</v>
      </c>
      <c r="B140" s="503">
        <v>6</v>
      </c>
    </row>
    <row r="141" spans="1:7" x14ac:dyDescent="0.25">
      <c r="A141" s="503">
        <v>99999</v>
      </c>
      <c r="B141" s="503">
        <v>7</v>
      </c>
    </row>
    <row r="142" spans="1:7" x14ac:dyDescent="0.25">
      <c r="A142" s="503">
        <v>99999</v>
      </c>
      <c r="B142" s="503">
        <v>8</v>
      </c>
    </row>
    <row r="143" spans="1:7" x14ac:dyDescent="0.25">
      <c r="A143" s="503">
        <v>99999</v>
      </c>
      <c r="B143" s="503">
        <v>9</v>
      </c>
    </row>
    <row r="144" spans="1:7" x14ac:dyDescent="0.25">
      <c r="A144" s="503">
        <v>99999</v>
      </c>
      <c r="B144" s="503">
        <v>10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A36A-7C35-4041-91B2-254002B33255}">
  <dimension ref="A1:E11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319</v>
      </c>
      <c r="B1" s="503" t="s">
        <v>706</v>
      </c>
      <c r="C1" s="503" t="s">
        <v>705</v>
      </c>
      <c r="D1" s="503" t="s">
        <v>704</v>
      </c>
      <c r="E1" s="503" t="s">
        <v>703</v>
      </c>
    </row>
    <row r="2" spans="1:5" x14ac:dyDescent="0.25">
      <c r="A2" s="503" t="s">
        <v>94</v>
      </c>
      <c r="B2" s="503">
        <v>407016</v>
      </c>
      <c r="C2" s="503">
        <v>243881</v>
      </c>
      <c r="D2" s="503">
        <v>136954</v>
      </c>
      <c r="E2" s="503">
        <v>118885</v>
      </c>
    </row>
    <row r="3" spans="1:5" x14ac:dyDescent="0.25">
      <c r="A3" s="503" t="s">
        <v>52</v>
      </c>
      <c r="B3" s="503">
        <v>159296</v>
      </c>
      <c r="C3" s="503">
        <v>257807</v>
      </c>
      <c r="D3" s="503">
        <v>6930</v>
      </c>
      <c r="E3" s="503">
        <v>28461</v>
      </c>
    </row>
    <row r="4" spans="1:5" x14ac:dyDescent="0.25">
      <c r="A4" s="503" t="s">
        <v>53</v>
      </c>
      <c r="B4" s="503">
        <v>4988</v>
      </c>
      <c r="C4" s="503">
        <v>31803</v>
      </c>
      <c r="D4" s="503">
        <v>5119</v>
      </c>
      <c r="E4" s="503">
        <v>13108</v>
      </c>
    </row>
    <row r="5" spans="1:5" x14ac:dyDescent="0.25">
      <c r="A5" s="503" t="s">
        <v>282</v>
      </c>
      <c r="B5" s="503">
        <v>131580</v>
      </c>
      <c r="C5" s="503">
        <v>134398</v>
      </c>
      <c r="D5" s="503">
        <v>64485</v>
      </c>
      <c r="E5" s="503">
        <v>464162</v>
      </c>
    </row>
    <row r="6" spans="1:5" x14ac:dyDescent="0.25">
      <c r="A6" s="503" t="s">
        <v>95</v>
      </c>
      <c r="B6" s="503">
        <v>342797</v>
      </c>
      <c r="C6" s="503">
        <v>610344</v>
      </c>
      <c r="D6" s="503">
        <v>143960</v>
      </c>
      <c r="E6" s="503">
        <v>721885</v>
      </c>
    </row>
    <row r="7" spans="1:5" x14ac:dyDescent="0.25">
      <c r="A7" s="503" t="s">
        <v>54</v>
      </c>
      <c r="B7" s="503">
        <v>2662</v>
      </c>
      <c r="C7" s="503">
        <v>7670</v>
      </c>
      <c r="D7" s="503">
        <v>1800</v>
      </c>
      <c r="E7" s="503">
        <v>78974</v>
      </c>
    </row>
    <row r="8" spans="1:5" x14ac:dyDescent="0.25">
      <c r="A8" s="503" t="s">
        <v>283</v>
      </c>
      <c r="B8" s="503">
        <v>8963</v>
      </c>
      <c r="C8" s="503">
        <v>11348</v>
      </c>
      <c r="D8" s="503">
        <v>8007</v>
      </c>
      <c r="E8" s="503">
        <v>13052</v>
      </c>
    </row>
    <row r="9" spans="1:5" x14ac:dyDescent="0.25">
      <c r="A9" s="503" t="s">
        <v>284</v>
      </c>
      <c r="B9" s="503">
        <v>15838</v>
      </c>
      <c r="C9" s="503">
        <v>21827</v>
      </c>
      <c r="D9" s="503">
        <v>15781</v>
      </c>
      <c r="E9" s="503">
        <v>28905</v>
      </c>
    </row>
    <row r="10" spans="1:5" x14ac:dyDescent="0.25">
      <c r="A10" s="503" t="s">
        <v>285</v>
      </c>
      <c r="B10" s="503">
        <v>30325</v>
      </c>
      <c r="C10" s="503">
        <v>13465</v>
      </c>
      <c r="D10" s="503">
        <v>8120</v>
      </c>
      <c r="E10" s="503">
        <v>4845</v>
      </c>
    </row>
    <row r="11" spans="1:5" x14ac:dyDescent="0.25">
      <c r="A11" s="503" t="s">
        <v>286</v>
      </c>
      <c r="B11" s="503">
        <v>12255</v>
      </c>
      <c r="C11" s="503">
        <v>23324</v>
      </c>
      <c r="D11" s="503">
        <v>6001</v>
      </c>
      <c r="E11" s="503">
        <v>30646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FF95B-5EEF-47CF-8556-AD03B4F59B3B}">
  <dimension ref="A1:AM86"/>
  <sheetViews>
    <sheetView workbookViewId="0"/>
  </sheetViews>
  <sheetFormatPr defaultRowHeight="15" x14ac:dyDescent="0.25"/>
  <cols>
    <col min="1" max="16384" width="9.140625" style="503"/>
  </cols>
  <sheetData>
    <row r="1" spans="1:39" x14ac:dyDescent="0.25">
      <c r="A1" s="503" t="s">
        <v>830</v>
      </c>
      <c r="B1" s="503" t="s">
        <v>829</v>
      </c>
      <c r="C1" s="503" t="s">
        <v>828</v>
      </c>
      <c r="D1" s="503" t="s">
        <v>827</v>
      </c>
      <c r="E1" s="503" t="s">
        <v>826</v>
      </c>
      <c r="F1" s="503" t="s">
        <v>825</v>
      </c>
      <c r="G1" s="503" t="s">
        <v>824</v>
      </c>
      <c r="H1" s="503" t="s">
        <v>823</v>
      </c>
      <c r="I1" s="503" t="s">
        <v>822</v>
      </c>
      <c r="J1" s="503" t="s">
        <v>821</v>
      </c>
      <c r="K1" s="503" t="s">
        <v>820</v>
      </c>
      <c r="L1" s="503" t="s">
        <v>819</v>
      </c>
      <c r="M1" s="503" t="s">
        <v>818</v>
      </c>
      <c r="N1" s="503" t="s">
        <v>817</v>
      </c>
      <c r="O1" s="503" t="s">
        <v>816</v>
      </c>
      <c r="P1" s="503" t="s">
        <v>815</v>
      </c>
      <c r="Q1" s="503" t="s">
        <v>814</v>
      </c>
      <c r="R1" s="503" t="s">
        <v>813</v>
      </c>
      <c r="S1" s="503" t="s">
        <v>812</v>
      </c>
      <c r="T1" s="503" t="s">
        <v>811</v>
      </c>
      <c r="U1" s="503" t="s">
        <v>810</v>
      </c>
      <c r="V1" s="503" t="s">
        <v>809</v>
      </c>
      <c r="W1" s="503" t="s">
        <v>808</v>
      </c>
      <c r="X1" s="503" t="s">
        <v>807</v>
      </c>
      <c r="Y1" s="503" t="s">
        <v>806</v>
      </c>
      <c r="Z1" s="503" t="s">
        <v>805</v>
      </c>
      <c r="AA1" s="503" t="s">
        <v>804</v>
      </c>
      <c r="AB1" s="503" t="s">
        <v>803</v>
      </c>
      <c r="AC1" s="503" t="s">
        <v>802</v>
      </c>
      <c r="AD1" s="503" t="s">
        <v>801</v>
      </c>
      <c r="AE1" s="503" t="s">
        <v>800</v>
      </c>
      <c r="AF1" s="503" t="s">
        <v>799</v>
      </c>
      <c r="AG1" s="503" t="s">
        <v>798</v>
      </c>
      <c r="AH1" s="503" t="s">
        <v>797</v>
      </c>
      <c r="AI1" s="503" t="s">
        <v>796</v>
      </c>
      <c r="AJ1" s="503" t="s">
        <v>795</v>
      </c>
      <c r="AK1" s="503" t="s">
        <v>794</v>
      </c>
      <c r="AL1" s="503" t="s">
        <v>793</v>
      </c>
      <c r="AM1" s="503" t="s">
        <v>792</v>
      </c>
    </row>
    <row r="2" spans="1:39" x14ac:dyDescent="0.25">
      <c r="A2" s="503">
        <v>1</v>
      </c>
      <c r="B2" s="503">
        <v>1</v>
      </c>
      <c r="C2" s="503">
        <v>100</v>
      </c>
      <c r="D2" s="503" t="s">
        <v>791</v>
      </c>
      <c r="E2" s="503">
        <v>24982.552299999999</v>
      </c>
      <c r="F2" s="503">
        <v>6335.2585300000001</v>
      </c>
      <c r="G2" s="503">
        <v>133114.5453</v>
      </c>
      <c r="H2" s="503">
        <v>13762.090442999999</v>
      </c>
      <c r="I2" s="503">
        <v>11220.461952</v>
      </c>
      <c r="J2" s="503">
        <v>24982.552394999999</v>
      </c>
      <c r="K2" s="503">
        <v>0</v>
      </c>
      <c r="L2" s="503">
        <v>16358.865610000001</v>
      </c>
      <c r="M2" s="503">
        <v>7617.0372340000004</v>
      </c>
      <c r="N2" s="503">
        <v>1006.649551</v>
      </c>
      <c r="O2" s="503">
        <v>8044.0998799999998</v>
      </c>
      <c r="P2" s="503">
        <v>0</v>
      </c>
      <c r="Q2" s="503">
        <v>5139.1660099999999</v>
      </c>
      <c r="R2" s="503">
        <v>0</v>
      </c>
      <c r="S2" s="503">
        <v>8314.7657299999992</v>
      </c>
      <c r="T2" s="503">
        <v>0</v>
      </c>
      <c r="U2" s="503">
        <v>2477.871224</v>
      </c>
      <c r="V2" s="503">
        <v>0</v>
      </c>
      <c r="W2" s="503">
        <v>578.82455300000004</v>
      </c>
      <c r="X2" s="503">
        <v>0</v>
      </c>
      <c r="Y2" s="503">
        <v>427.82499799999999</v>
      </c>
      <c r="Z2" s="503">
        <v>0</v>
      </c>
      <c r="AA2" s="503">
        <v>40</v>
      </c>
      <c r="AB2" s="503">
        <v>46</v>
      </c>
      <c r="AC2" s="503">
        <v>40</v>
      </c>
      <c r="AD2" s="503">
        <v>46</v>
      </c>
      <c r="AE2" s="503">
        <v>33.601129999999998</v>
      </c>
      <c r="AF2" s="503">
        <v>38.641289999999998</v>
      </c>
      <c r="AG2" s="503">
        <v>33.601129999999998</v>
      </c>
      <c r="AH2" s="503">
        <v>38.641289999999998</v>
      </c>
      <c r="AI2" s="503">
        <v>742.68700000000001</v>
      </c>
      <c r="AJ2" s="503">
        <v>854.09</v>
      </c>
      <c r="AK2" s="503">
        <v>742.68700000000001</v>
      </c>
      <c r="AL2" s="503">
        <v>854.09</v>
      </c>
      <c r="AM2" s="503">
        <v>11100</v>
      </c>
    </row>
    <row r="3" spans="1:39" x14ac:dyDescent="0.25">
      <c r="A3" s="503">
        <v>1</v>
      </c>
      <c r="B3" s="503">
        <v>2</v>
      </c>
      <c r="C3" s="503">
        <v>102</v>
      </c>
      <c r="D3" s="503" t="s">
        <v>790</v>
      </c>
      <c r="E3" s="503">
        <v>2323.4043670000001</v>
      </c>
      <c r="F3" s="503">
        <v>257.80252400000001</v>
      </c>
      <c r="G3" s="503">
        <v>2993.18741</v>
      </c>
      <c r="H3" s="503">
        <v>1102.8917839999999</v>
      </c>
      <c r="I3" s="503">
        <v>1220.51259</v>
      </c>
      <c r="J3" s="503">
        <v>2323.4043740000002</v>
      </c>
      <c r="K3" s="503">
        <v>0</v>
      </c>
      <c r="L3" s="503">
        <v>2103.1702610000002</v>
      </c>
      <c r="M3" s="503">
        <v>189.19516999999999</v>
      </c>
      <c r="N3" s="503">
        <v>31.038943</v>
      </c>
      <c r="O3" s="503">
        <v>907.56578200000001</v>
      </c>
      <c r="P3" s="503">
        <v>0</v>
      </c>
      <c r="Q3" s="503">
        <v>170.07401200000001</v>
      </c>
      <c r="R3" s="503">
        <v>0</v>
      </c>
      <c r="S3" s="503">
        <v>1195.6044790000001</v>
      </c>
      <c r="T3" s="503">
        <v>0</v>
      </c>
      <c r="U3" s="503">
        <v>19.121158000000001</v>
      </c>
      <c r="V3" s="503">
        <v>0</v>
      </c>
      <c r="W3" s="503">
        <v>25.251989999999999</v>
      </c>
      <c r="X3" s="503">
        <v>0</v>
      </c>
      <c r="Y3" s="503">
        <v>5.7869529999999996</v>
      </c>
      <c r="Z3" s="503">
        <v>0</v>
      </c>
      <c r="AA3" s="503">
        <v>26</v>
      </c>
      <c r="AB3" s="503">
        <v>46</v>
      </c>
      <c r="AC3" s="503">
        <v>26</v>
      </c>
      <c r="AD3" s="503">
        <v>62</v>
      </c>
      <c r="AE3" s="503">
        <v>11.154346</v>
      </c>
      <c r="AF3" s="503">
        <v>14.487624</v>
      </c>
      <c r="AG3" s="503">
        <v>11.154346</v>
      </c>
      <c r="AH3" s="503">
        <v>19.526796000000001</v>
      </c>
      <c r="AI3" s="503">
        <v>100.38894000000001</v>
      </c>
      <c r="AJ3" s="503">
        <v>177.61122</v>
      </c>
      <c r="AK3" s="503">
        <v>100.38894000000001</v>
      </c>
      <c r="AL3" s="503">
        <v>239.38900000000001</v>
      </c>
      <c r="AM3" s="503">
        <v>12102</v>
      </c>
    </row>
    <row r="4" spans="1:39" x14ac:dyDescent="0.25">
      <c r="A4" s="503">
        <v>1</v>
      </c>
      <c r="B4" s="503">
        <v>5</v>
      </c>
      <c r="C4" s="503">
        <v>74</v>
      </c>
      <c r="D4" s="503" t="s">
        <v>789</v>
      </c>
      <c r="E4" s="503">
        <v>7.7496219999999996</v>
      </c>
      <c r="F4" s="503">
        <v>5.8702959999999997</v>
      </c>
      <c r="G4" s="503">
        <v>125.73291399999999</v>
      </c>
      <c r="H4" s="503">
        <v>7.7496219999999996</v>
      </c>
      <c r="I4" s="503">
        <v>0</v>
      </c>
      <c r="J4" s="503">
        <v>3.7794639999999999</v>
      </c>
      <c r="K4" s="503">
        <v>3.9701580000000001</v>
      </c>
      <c r="L4" s="503">
        <v>7.7496219999999996</v>
      </c>
      <c r="M4" s="503">
        <v>0</v>
      </c>
      <c r="N4" s="503">
        <v>0</v>
      </c>
      <c r="O4" s="503">
        <v>3.7794639999999999</v>
      </c>
      <c r="P4" s="503">
        <v>3.9701580000000001</v>
      </c>
      <c r="Q4" s="503">
        <v>0</v>
      </c>
      <c r="R4" s="503">
        <v>0</v>
      </c>
      <c r="S4" s="503">
        <v>0</v>
      </c>
      <c r="T4" s="503">
        <v>0</v>
      </c>
      <c r="U4" s="503">
        <v>0</v>
      </c>
      <c r="V4" s="503">
        <v>0</v>
      </c>
      <c r="W4" s="503">
        <v>0</v>
      </c>
      <c r="X4" s="503">
        <v>0</v>
      </c>
      <c r="Y4" s="503">
        <v>0</v>
      </c>
      <c r="Z4" s="503">
        <v>0</v>
      </c>
      <c r="AA4" s="503">
        <v>2</v>
      </c>
      <c r="AB4" s="503">
        <v>0</v>
      </c>
      <c r="AC4" s="503">
        <v>5</v>
      </c>
      <c r="AD4" s="503">
        <v>0</v>
      </c>
      <c r="AE4" s="503">
        <v>2.9256869999999999</v>
      </c>
      <c r="AF4" s="503">
        <v>0</v>
      </c>
      <c r="AG4" s="503">
        <v>7.3965500000000004</v>
      </c>
      <c r="AH4" s="503">
        <v>0</v>
      </c>
      <c r="AI4" s="503">
        <v>48.871180000000003</v>
      </c>
      <c r="AJ4" s="503">
        <v>0</v>
      </c>
      <c r="AK4" s="503">
        <v>123.67149999999999</v>
      </c>
      <c r="AL4" s="503">
        <v>0</v>
      </c>
      <c r="AM4" s="503">
        <v>15074</v>
      </c>
    </row>
    <row r="5" spans="1:39" x14ac:dyDescent="0.25">
      <c r="A5" s="503">
        <v>1</v>
      </c>
      <c r="B5" s="503">
        <v>5</v>
      </c>
      <c r="C5" s="503">
        <v>82</v>
      </c>
      <c r="D5" s="503" t="s">
        <v>788</v>
      </c>
      <c r="E5" s="503">
        <v>142.67073199999999</v>
      </c>
      <c r="F5" s="503">
        <v>104.183263</v>
      </c>
      <c r="G5" s="503">
        <v>2692.8023199999998</v>
      </c>
      <c r="H5" s="503">
        <v>142.67073199999999</v>
      </c>
      <c r="I5" s="503">
        <v>0</v>
      </c>
      <c r="J5" s="503">
        <v>24.407636</v>
      </c>
      <c r="K5" s="503">
        <v>118.263096</v>
      </c>
      <c r="L5" s="503">
        <v>83.119332</v>
      </c>
      <c r="M5" s="503">
        <v>42.588661000000002</v>
      </c>
      <c r="N5" s="503">
        <v>16.962738999999999</v>
      </c>
      <c r="O5" s="503">
        <v>16.245246999999999</v>
      </c>
      <c r="P5" s="503">
        <v>66.874084999999994</v>
      </c>
      <c r="Q5" s="503">
        <v>5.0387690000000003</v>
      </c>
      <c r="R5" s="503">
        <v>37.549892</v>
      </c>
      <c r="S5" s="503">
        <v>0</v>
      </c>
      <c r="T5" s="503">
        <v>0</v>
      </c>
      <c r="U5" s="503">
        <v>0</v>
      </c>
      <c r="V5" s="503">
        <v>0</v>
      </c>
      <c r="W5" s="503">
        <v>3.1236199999999998</v>
      </c>
      <c r="X5" s="503">
        <v>13.839119</v>
      </c>
      <c r="Y5" s="503">
        <v>0</v>
      </c>
      <c r="Z5" s="503">
        <v>0</v>
      </c>
      <c r="AA5" s="503">
        <v>6</v>
      </c>
      <c r="AB5" s="503">
        <v>0</v>
      </c>
      <c r="AC5" s="503">
        <v>5</v>
      </c>
      <c r="AD5" s="503">
        <v>0</v>
      </c>
      <c r="AE5" s="503">
        <v>6.1016399999999997</v>
      </c>
      <c r="AF5" s="503">
        <v>0</v>
      </c>
      <c r="AG5" s="503">
        <v>4.5638249999999996</v>
      </c>
      <c r="AH5" s="503">
        <v>0</v>
      </c>
      <c r="AI5" s="503">
        <v>178.0258</v>
      </c>
      <c r="AJ5" s="503">
        <v>0</v>
      </c>
      <c r="AK5" s="503">
        <v>141.32589999999999</v>
      </c>
      <c r="AL5" s="503">
        <v>0</v>
      </c>
      <c r="AM5" s="503">
        <v>15082</v>
      </c>
    </row>
    <row r="6" spans="1:39" x14ac:dyDescent="0.25">
      <c r="A6" s="503">
        <v>1</v>
      </c>
      <c r="B6" s="503">
        <v>5</v>
      </c>
      <c r="C6" s="503">
        <v>85</v>
      </c>
      <c r="D6" s="503" t="s">
        <v>787</v>
      </c>
      <c r="E6" s="503">
        <v>239.161147</v>
      </c>
      <c r="F6" s="503">
        <v>139.046334</v>
      </c>
      <c r="G6" s="503">
        <v>3481.1560399999998</v>
      </c>
      <c r="H6" s="503">
        <v>239.161147</v>
      </c>
      <c r="I6" s="503">
        <v>0</v>
      </c>
      <c r="J6" s="503">
        <v>69.206481999999994</v>
      </c>
      <c r="K6" s="503">
        <v>169.95466500000001</v>
      </c>
      <c r="L6" s="503">
        <v>123.571128</v>
      </c>
      <c r="M6" s="503">
        <v>82.296195999999995</v>
      </c>
      <c r="N6" s="503">
        <v>33.293823000000003</v>
      </c>
      <c r="O6" s="503">
        <v>34.275485000000003</v>
      </c>
      <c r="P6" s="503">
        <v>89.295642999999998</v>
      </c>
      <c r="Q6" s="503">
        <v>22.819082000000002</v>
      </c>
      <c r="R6" s="503">
        <v>59.477114</v>
      </c>
      <c r="S6" s="503">
        <v>0</v>
      </c>
      <c r="T6" s="503">
        <v>0</v>
      </c>
      <c r="U6" s="503">
        <v>0</v>
      </c>
      <c r="V6" s="503">
        <v>0</v>
      </c>
      <c r="W6" s="503">
        <v>12.111915</v>
      </c>
      <c r="X6" s="503">
        <v>21.181908</v>
      </c>
      <c r="Y6" s="503">
        <v>0</v>
      </c>
      <c r="Z6" s="503">
        <v>0</v>
      </c>
      <c r="AA6" s="503">
        <v>10</v>
      </c>
      <c r="AB6" s="503">
        <v>0</v>
      </c>
      <c r="AC6" s="503">
        <v>7</v>
      </c>
      <c r="AD6" s="503">
        <v>0</v>
      </c>
      <c r="AE6" s="503">
        <v>9.6671669999999992</v>
      </c>
      <c r="AF6" s="503">
        <v>0</v>
      </c>
      <c r="AG6" s="503">
        <v>7.2479870000000002</v>
      </c>
      <c r="AH6" s="503">
        <v>0</v>
      </c>
      <c r="AI6" s="503">
        <v>224.4033</v>
      </c>
      <c r="AJ6" s="503">
        <v>0</v>
      </c>
      <c r="AK6" s="503">
        <v>162.17339999999999</v>
      </c>
      <c r="AL6" s="503">
        <v>0</v>
      </c>
      <c r="AM6" s="503">
        <v>15085</v>
      </c>
    </row>
    <row r="7" spans="1:39" x14ac:dyDescent="0.25">
      <c r="A7" s="503">
        <v>1</v>
      </c>
      <c r="B7" s="503">
        <v>6</v>
      </c>
      <c r="C7" s="503">
        <v>40</v>
      </c>
      <c r="D7" s="503" t="s">
        <v>786</v>
      </c>
      <c r="E7" s="503">
        <v>269.45469400000002</v>
      </c>
      <c r="F7" s="503">
        <v>105.532709</v>
      </c>
      <c r="G7" s="503">
        <v>1749.0348389999999</v>
      </c>
      <c r="H7" s="503">
        <v>269.45469400000002</v>
      </c>
      <c r="I7" s="503">
        <v>0</v>
      </c>
      <c r="J7" s="503">
        <v>65.523217000000002</v>
      </c>
      <c r="K7" s="503">
        <v>203.931477</v>
      </c>
      <c r="L7" s="503">
        <v>242.70787300000001</v>
      </c>
      <c r="M7" s="503">
        <v>22.123937999999999</v>
      </c>
      <c r="N7" s="503">
        <v>4.6228829999999999</v>
      </c>
      <c r="O7" s="503">
        <v>62.702866</v>
      </c>
      <c r="P7" s="503">
        <v>180.00500700000001</v>
      </c>
      <c r="Q7" s="503">
        <v>2.176831</v>
      </c>
      <c r="R7" s="503">
        <v>19.947106999999999</v>
      </c>
      <c r="S7" s="503">
        <v>0</v>
      </c>
      <c r="T7" s="503">
        <v>0</v>
      </c>
      <c r="U7" s="503">
        <v>0</v>
      </c>
      <c r="V7" s="503">
        <v>0</v>
      </c>
      <c r="W7" s="503">
        <v>0.64351999999999998</v>
      </c>
      <c r="X7" s="503">
        <v>3.9793630000000002</v>
      </c>
      <c r="Y7" s="503">
        <v>0</v>
      </c>
      <c r="Z7" s="503">
        <v>0</v>
      </c>
      <c r="AA7" s="503">
        <v>10</v>
      </c>
      <c r="AB7" s="503">
        <v>0</v>
      </c>
      <c r="AC7" s="503">
        <v>8</v>
      </c>
      <c r="AD7" s="503">
        <v>0</v>
      </c>
      <c r="AE7" s="503">
        <v>9.9605099999999993</v>
      </c>
      <c r="AF7" s="503">
        <v>0</v>
      </c>
      <c r="AG7" s="503">
        <v>8.4077470000000005</v>
      </c>
      <c r="AH7" s="503">
        <v>0</v>
      </c>
      <c r="AI7" s="503">
        <v>132.50381999999999</v>
      </c>
      <c r="AJ7" s="503">
        <v>0</v>
      </c>
      <c r="AK7" s="503">
        <v>111.28919999999999</v>
      </c>
      <c r="AL7" s="503">
        <v>0</v>
      </c>
      <c r="AM7" s="503">
        <v>16040</v>
      </c>
    </row>
    <row r="8" spans="1:39" x14ac:dyDescent="0.25">
      <c r="A8" s="503">
        <v>1</v>
      </c>
      <c r="B8" s="503">
        <v>6</v>
      </c>
      <c r="C8" s="503">
        <v>41</v>
      </c>
      <c r="D8" s="503" t="s">
        <v>785</v>
      </c>
      <c r="E8" s="503">
        <v>91.555801000000002</v>
      </c>
      <c r="F8" s="503">
        <v>38.08596</v>
      </c>
      <c r="G8" s="503">
        <v>621.82223899999997</v>
      </c>
      <c r="H8" s="503">
        <v>91.555801000000002</v>
      </c>
      <c r="I8" s="503">
        <v>0</v>
      </c>
      <c r="J8" s="503">
        <v>15.208066000000001</v>
      </c>
      <c r="K8" s="503">
        <v>76.347735</v>
      </c>
      <c r="L8" s="503">
        <v>81.081587999999996</v>
      </c>
      <c r="M8" s="503">
        <v>7.3717430000000004</v>
      </c>
      <c r="N8" s="503">
        <v>3.1024699999999998</v>
      </c>
      <c r="O8" s="503">
        <v>11.125321</v>
      </c>
      <c r="P8" s="503">
        <v>69.956266999999997</v>
      </c>
      <c r="Q8" s="503">
        <v>3.594884</v>
      </c>
      <c r="R8" s="503">
        <v>3.776859</v>
      </c>
      <c r="S8" s="503">
        <v>0</v>
      </c>
      <c r="T8" s="503">
        <v>0</v>
      </c>
      <c r="U8" s="503">
        <v>0</v>
      </c>
      <c r="V8" s="503">
        <v>0</v>
      </c>
      <c r="W8" s="503">
        <v>0.48786099999999999</v>
      </c>
      <c r="X8" s="503">
        <v>2.6146090000000002</v>
      </c>
      <c r="Y8" s="503">
        <v>0</v>
      </c>
      <c r="Z8" s="503">
        <v>0</v>
      </c>
      <c r="AA8" s="503">
        <v>6</v>
      </c>
      <c r="AB8" s="503">
        <v>0</v>
      </c>
      <c r="AC8" s="503">
        <v>6</v>
      </c>
      <c r="AD8" s="503">
        <v>0</v>
      </c>
      <c r="AE8" s="503">
        <v>7.2531999999999996</v>
      </c>
      <c r="AF8" s="503">
        <v>0</v>
      </c>
      <c r="AG8" s="503">
        <v>7.6526300000000003</v>
      </c>
      <c r="AH8" s="503">
        <v>0</v>
      </c>
      <c r="AI8" s="503">
        <v>93.033190000000005</v>
      </c>
      <c r="AJ8" s="503">
        <v>0</v>
      </c>
      <c r="AK8" s="503">
        <v>97.305279999999996</v>
      </c>
      <c r="AL8" s="503">
        <v>0</v>
      </c>
      <c r="AM8" s="503">
        <v>16041</v>
      </c>
    </row>
    <row r="9" spans="1:39" x14ac:dyDescent="0.25">
      <c r="A9" s="503">
        <v>1</v>
      </c>
      <c r="B9" s="503">
        <v>6</v>
      </c>
      <c r="C9" s="503">
        <v>46</v>
      </c>
      <c r="D9" s="503" t="s">
        <v>784</v>
      </c>
      <c r="E9" s="503">
        <v>504.98571099999998</v>
      </c>
      <c r="F9" s="503">
        <v>211.59062800000001</v>
      </c>
      <c r="G9" s="503">
        <v>3521.5962399999999</v>
      </c>
      <c r="H9" s="503">
        <v>504.98571099999998</v>
      </c>
      <c r="I9" s="503">
        <v>0</v>
      </c>
      <c r="J9" s="503">
        <v>129.906429</v>
      </c>
      <c r="K9" s="503">
        <v>375.07928199999998</v>
      </c>
      <c r="L9" s="503">
        <v>421.31062200000002</v>
      </c>
      <c r="M9" s="503">
        <v>59.604852000000001</v>
      </c>
      <c r="N9" s="503">
        <v>24.070236999999999</v>
      </c>
      <c r="O9" s="503">
        <v>103.99065299999999</v>
      </c>
      <c r="P9" s="503">
        <v>317.31996900000001</v>
      </c>
      <c r="Q9" s="503">
        <v>19.381979999999999</v>
      </c>
      <c r="R9" s="503">
        <v>40.222872000000002</v>
      </c>
      <c r="S9" s="503">
        <v>0</v>
      </c>
      <c r="T9" s="503">
        <v>0</v>
      </c>
      <c r="U9" s="503">
        <v>0</v>
      </c>
      <c r="V9" s="503">
        <v>0</v>
      </c>
      <c r="W9" s="503">
        <v>6.5337959999999997</v>
      </c>
      <c r="X9" s="503">
        <v>17.536441</v>
      </c>
      <c r="Y9" s="503">
        <v>0</v>
      </c>
      <c r="Z9" s="503">
        <v>0</v>
      </c>
      <c r="AA9" s="503">
        <v>14</v>
      </c>
      <c r="AB9" s="503">
        <v>0</v>
      </c>
      <c r="AC9" s="503">
        <v>14</v>
      </c>
      <c r="AD9" s="503">
        <v>0</v>
      </c>
      <c r="AE9" s="503">
        <v>16.423960000000001</v>
      </c>
      <c r="AF9" s="503">
        <v>0</v>
      </c>
      <c r="AG9" s="503">
        <v>16.423960000000001</v>
      </c>
      <c r="AH9" s="503">
        <v>0</v>
      </c>
      <c r="AI9" s="503">
        <v>210.33959999999999</v>
      </c>
      <c r="AJ9" s="503">
        <v>0</v>
      </c>
      <c r="AK9" s="503">
        <v>210.33959999999999</v>
      </c>
      <c r="AL9" s="503">
        <v>0</v>
      </c>
      <c r="AM9" s="503">
        <v>16046</v>
      </c>
    </row>
    <row r="10" spans="1:39" x14ac:dyDescent="0.25">
      <c r="A10" s="503">
        <v>1</v>
      </c>
      <c r="B10" s="503">
        <v>6</v>
      </c>
      <c r="C10" s="503">
        <v>48</v>
      </c>
      <c r="D10" s="503" t="s">
        <v>783</v>
      </c>
      <c r="E10" s="503">
        <v>648.42818799999998</v>
      </c>
      <c r="F10" s="503">
        <v>521.18764699999997</v>
      </c>
      <c r="G10" s="503">
        <v>11390.9732</v>
      </c>
      <c r="H10" s="503">
        <v>648.42818799999998</v>
      </c>
      <c r="I10" s="503">
        <v>0</v>
      </c>
      <c r="J10" s="503">
        <v>275.54184700000002</v>
      </c>
      <c r="K10" s="503">
        <v>372.88634100000002</v>
      </c>
      <c r="L10" s="503">
        <v>147.968366</v>
      </c>
      <c r="M10" s="503">
        <v>447.865049</v>
      </c>
      <c r="N10" s="503">
        <v>52.594773000000004</v>
      </c>
      <c r="O10" s="503">
        <v>53.143407000000003</v>
      </c>
      <c r="P10" s="503">
        <v>94.824959000000007</v>
      </c>
      <c r="Q10" s="503">
        <v>201.28937999999999</v>
      </c>
      <c r="R10" s="503">
        <v>246.575669</v>
      </c>
      <c r="S10" s="503">
        <v>0</v>
      </c>
      <c r="T10" s="503">
        <v>0</v>
      </c>
      <c r="U10" s="503">
        <v>0</v>
      </c>
      <c r="V10" s="503">
        <v>0</v>
      </c>
      <c r="W10" s="503">
        <v>21.109059999999999</v>
      </c>
      <c r="X10" s="503">
        <v>31.485713000000001</v>
      </c>
      <c r="Y10" s="503">
        <v>0</v>
      </c>
      <c r="Z10" s="503">
        <v>0</v>
      </c>
      <c r="AA10" s="503">
        <v>26</v>
      </c>
      <c r="AB10" s="503">
        <v>0</v>
      </c>
      <c r="AC10" s="503">
        <v>24</v>
      </c>
      <c r="AD10" s="503">
        <v>0</v>
      </c>
      <c r="AE10" s="503">
        <v>18.304216</v>
      </c>
      <c r="AF10" s="503">
        <v>0</v>
      </c>
      <c r="AG10" s="503">
        <v>16.8962</v>
      </c>
      <c r="AH10" s="503">
        <v>0</v>
      </c>
      <c r="AI10" s="503">
        <v>546.10709999999995</v>
      </c>
      <c r="AJ10" s="503">
        <v>0</v>
      </c>
      <c r="AK10" s="503">
        <v>504.09879999999998</v>
      </c>
      <c r="AL10" s="503">
        <v>0</v>
      </c>
      <c r="AM10" s="503">
        <v>16048</v>
      </c>
    </row>
    <row r="11" spans="1:39" x14ac:dyDescent="0.25">
      <c r="A11" s="503">
        <v>1</v>
      </c>
      <c r="B11" s="503">
        <v>6</v>
      </c>
      <c r="C11" s="503">
        <v>52</v>
      </c>
      <c r="D11" s="503" t="s">
        <v>782</v>
      </c>
      <c r="E11" s="503">
        <v>623.45086800000001</v>
      </c>
      <c r="F11" s="503">
        <v>213.636179</v>
      </c>
      <c r="G11" s="503">
        <v>4095.5522099999998</v>
      </c>
      <c r="H11" s="503">
        <v>623.45086800000001</v>
      </c>
      <c r="I11" s="503">
        <v>0</v>
      </c>
      <c r="J11" s="503">
        <v>186.55322000000001</v>
      </c>
      <c r="K11" s="503">
        <v>436.897648</v>
      </c>
      <c r="L11" s="503">
        <v>374.850165</v>
      </c>
      <c r="M11" s="503">
        <v>221.903187</v>
      </c>
      <c r="N11" s="503">
        <v>26.697516</v>
      </c>
      <c r="O11" s="503">
        <v>98.908694999999994</v>
      </c>
      <c r="P11" s="503">
        <v>275.94146999999998</v>
      </c>
      <c r="Q11" s="503">
        <v>78.645812000000006</v>
      </c>
      <c r="R11" s="503">
        <v>143.257375</v>
      </c>
      <c r="S11" s="503">
        <v>0</v>
      </c>
      <c r="T11" s="503">
        <v>0</v>
      </c>
      <c r="U11" s="503">
        <v>0</v>
      </c>
      <c r="V11" s="503">
        <v>0</v>
      </c>
      <c r="W11" s="503">
        <v>8.9987130000000004</v>
      </c>
      <c r="X11" s="503">
        <v>17.698803000000002</v>
      </c>
      <c r="Y11" s="503">
        <v>0</v>
      </c>
      <c r="Z11" s="503">
        <v>0</v>
      </c>
      <c r="AA11" s="503">
        <v>18</v>
      </c>
      <c r="AB11" s="503">
        <v>0</v>
      </c>
      <c r="AC11" s="503">
        <v>16</v>
      </c>
      <c r="AD11" s="503">
        <v>0</v>
      </c>
      <c r="AE11" s="503">
        <v>14.301690000000001</v>
      </c>
      <c r="AF11" s="503">
        <v>0</v>
      </c>
      <c r="AG11" s="503">
        <v>12.712612999999999</v>
      </c>
      <c r="AH11" s="503">
        <v>0</v>
      </c>
      <c r="AI11" s="503">
        <v>201.05325999999999</v>
      </c>
      <c r="AJ11" s="503">
        <v>0</v>
      </c>
      <c r="AK11" s="503">
        <v>178.71403000000001</v>
      </c>
      <c r="AL11" s="503">
        <v>0</v>
      </c>
      <c r="AM11" s="503">
        <v>16052</v>
      </c>
    </row>
    <row r="12" spans="1:39" x14ac:dyDescent="0.25">
      <c r="A12" s="503">
        <v>1</v>
      </c>
      <c r="B12" s="503">
        <v>6</v>
      </c>
      <c r="C12" s="503">
        <v>53</v>
      </c>
      <c r="D12" s="503" t="s">
        <v>781</v>
      </c>
      <c r="E12" s="503">
        <v>890.38674300000002</v>
      </c>
      <c r="F12" s="503">
        <v>332.583327</v>
      </c>
      <c r="G12" s="503">
        <v>9109.6179400000001</v>
      </c>
      <c r="H12" s="503">
        <v>890.38674300000002</v>
      </c>
      <c r="I12" s="503">
        <v>0</v>
      </c>
      <c r="J12" s="503">
        <v>312.19091300000002</v>
      </c>
      <c r="K12" s="503">
        <v>578.19583</v>
      </c>
      <c r="L12" s="503">
        <v>328.159426</v>
      </c>
      <c r="M12" s="503">
        <v>515.259321</v>
      </c>
      <c r="N12" s="503">
        <v>46.967995999999999</v>
      </c>
      <c r="O12" s="503">
        <v>120.68664800000001</v>
      </c>
      <c r="P12" s="503">
        <v>207.47277800000001</v>
      </c>
      <c r="Q12" s="503">
        <v>170.94527199999999</v>
      </c>
      <c r="R12" s="503">
        <v>344.31404900000001</v>
      </c>
      <c r="S12" s="503">
        <v>0</v>
      </c>
      <c r="T12" s="503">
        <v>0</v>
      </c>
      <c r="U12" s="503">
        <v>0</v>
      </c>
      <c r="V12" s="503">
        <v>0</v>
      </c>
      <c r="W12" s="503">
        <v>20.558993000000001</v>
      </c>
      <c r="X12" s="503">
        <v>26.409002999999998</v>
      </c>
      <c r="Y12" s="503">
        <v>0</v>
      </c>
      <c r="Z12" s="503">
        <v>0</v>
      </c>
      <c r="AA12" s="503">
        <v>20</v>
      </c>
      <c r="AB12" s="503">
        <v>0</v>
      </c>
      <c r="AC12" s="503">
        <v>22</v>
      </c>
      <c r="AD12" s="503">
        <v>0</v>
      </c>
      <c r="AE12" s="503">
        <v>14.107867000000001</v>
      </c>
      <c r="AF12" s="503">
        <v>0</v>
      </c>
      <c r="AG12" s="503">
        <v>15.518653</v>
      </c>
      <c r="AH12" s="503">
        <v>0</v>
      </c>
      <c r="AI12" s="503">
        <v>341.73489999999998</v>
      </c>
      <c r="AJ12" s="503">
        <v>0</v>
      </c>
      <c r="AK12" s="503">
        <v>375.9085</v>
      </c>
      <c r="AL12" s="503">
        <v>0</v>
      </c>
      <c r="AM12" s="503">
        <v>16053</v>
      </c>
    </row>
    <row r="13" spans="1:39" x14ac:dyDescent="0.25">
      <c r="A13" s="503">
        <v>1</v>
      </c>
      <c r="B13" s="503">
        <v>6</v>
      </c>
      <c r="C13" s="503">
        <v>61</v>
      </c>
      <c r="D13" s="503" t="s">
        <v>780</v>
      </c>
      <c r="E13" s="503">
        <v>463.39820700000001</v>
      </c>
      <c r="F13" s="503">
        <v>165.39887300000001</v>
      </c>
      <c r="G13" s="503">
        <v>2193.1759999999999</v>
      </c>
      <c r="H13" s="503">
        <v>463.39820700000001</v>
      </c>
      <c r="I13" s="503">
        <v>0</v>
      </c>
      <c r="J13" s="503">
        <v>116.160386</v>
      </c>
      <c r="K13" s="503">
        <v>347.237821</v>
      </c>
      <c r="L13" s="503">
        <v>353.93752899999998</v>
      </c>
      <c r="M13" s="503">
        <v>92.915667999999997</v>
      </c>
      <c r="N13" s="503">
        <v>16.545010000000001</v>
      </c>
      <c r="O13" s="503">
        <v>81.674493999999996</v>
      </c>
      <c r="P13" s="503">
        <v>272.263035</v>
      </c>
      <c r="Q13" s="503">
        <v>30.823668999999999</v>
      </c>
      <c r="R13" s="503">
        <v>62.091999000000001</v>
      </c>
      <c r="S13" s="503">
        <v>0</v>
      </c>
      <c r="T13" s="503">
        <v>0</v>
      </c>
      <c r="U13" s="503">
        <v>0</v>
      </c>
      <c r="V13" s="503">
        <v>0</v>
      </c>
      <c r="W13" s="503">
        <v>3.662223</v>
      </c>
      <c r="X13" s="503">
        <v>12.882787</v>
      </c>
      <c r="Y13" s="503">
        <v>0</v>
      </c>
      <c r="Z13" s="503">
        <v>0</v>
      </c>
      <c r="AA13" s="503">
        <v>10</v>
      </c>
      <c r="AB13" s="503">
        <v>0</v>
      </c>
      <c r="AC13" s="503">
        <v>10</v>
      </c>
      <c r="AD13" s="503">
        <v>0</v>
      </c>
      <c r="AE13" s="503">
        <v>15.44326</v>
      </c>
      <c r="AF13" s="503">
        <v>0</v>
      </c>
      <c r="AG13" s="503">
        <v>14.338050000000001</v>
      </c>
      <c r="AH13" s="503">
        <v>0</v>
      </c>
      <c r="AI13" s="503">
        <v>152.0351</v>
      </c>
      <c r="AJ13" s="503">
        <v>0</v>
      </c>
      <c r="AK13" s="503">
        <v>142.32040000000001</v>
      </c>
      <c r="AL13" s="503">
        <v>0</v>
      </c>
      <c r="AM13" s="503">
        <v>16061</v>
      </c>
    </row>
    <row r="14" spans="1:39" x14ac:dyDescent="0.25">
      <c r="A14" s="503">
        <v>1</v>
      </c>
      <c r="B14" s="503">
        <v>6</v>
      </c>
      <c r="C14" s="503">
        <v>62</v>
      </c>
      <c r="D14" s="503" t="s">
        <v>779</v>
      </c>
      <c r="E14" s="503">
        <v>496.38696900000002</v>
      </c>
      <c r="F14" s="503">
        <v>188.413276</v>
      </c>
      <c r="G14" s="503">
        <v>2475.2182499999999</v>
      </c>
      <c r="H14" s="503">
        <v>496.38696900000002</v>
      </c>
      <c r="I14" s="503">
        <v>0</v>
      </c>
      <c r="J14" s="503">
        <v>105.494457</v>
      </c>
      <c r="K14" s="503">
        <v>390.89251200000001</v>
      </c>
      <c r="L14" s="503">
        <v>354.17840799999999</v>
      </c>
      <c r="M14" s="503">
        <v>103.356724</v>
      </c>
      <c r="N14" s="503">
        <v>38.851837000000003</v>
      </c>
      <c r="O14" s="503">
        <v>78.018516000000005</v>
      </c>
      <c r="P14" s="503">
        <v>276.15989200000001</v>
      </c>
      <c r="Q14" s="503">
        <v>18.879974000000001</v>
      </c>
      <c r="R14" s="503">
        <v>84.476749999999996</v>
      </c>
      <c r="S14" s="503">
        <v>0</v>
      </c>
      <c r="T14" s="503">
        <v>0</v>
      </c>
      <c r="U14" s="503">
        <v>0</v>
      </c>
      <c r="V14" s="503">
        <v>0</v>
      </c>
      <c r="W14" s="503">
        <v>8.5959669999999999</v>
      </c>
      <c r="X14" s="503">
        <v>30.255870000000002</v>
      </c>
      <c r="Y14" s="503">
        <v>0</v>
      </c>
      <c r="Z14" s="503">
        <v>0</v>
      </c>
      <c r="AA14" s="503">
        <v>10</v>
      </c>
      <c r="AB14" s="503">
        <v>0</v>
      </c>
      <c r="AC14" s="503">
        <v>8</v>
      </c>
      <c r="AD14" s="503">
        <v>0</v>
      </c>
      <c r="AE14" s="503">
        <v>16.392679999999999</v>
      </c>
      <c r="AF14" s="503">
        <v>0</v>
      </c>
      <c r="AG14" s="503">
        <v>12.470039999999999</v>
      </c>
      <c r="AH14" s="503">
        <v>0</v>
      </c>
      <c r="AI14" s="503">
        <v>157.01759999999999</v>
      </c>
      <c r="AJ14" s="503">
        <v>0</v>
      </c>
      <c r="AK14" s="503">
        <v>119.7247</v>
      </c>
      <c r="AL14" s="503">
        <v>0</v>
      </c>
      <c r="AM14" s="503">
        <v>16062</v>
      </c>
    </row>
    <row r="15" spans="1:39" x14ac:dyDescent="0.25">
      <c r="A15" s="503">
        <v>1</v>
      </c>
      <c r="B15" s="503">
        <v>6</v>
      </c>
      <c r="C15" s="503">
        <v>64</v>
      </c>
      <c r="D15" s="503" t="s">
        <v>778</v>
      </c>
      <c r="E15" s="503">
        <v>432.779292</v>
      </c>
      <c r="F15" s="503">
        <v>182.581086</v>
      </c>
      <c r="G15" s="503">
        <v>3513.59528</v>
      </c>
      <c r="H15" s="503">
        <v>432.779292</v>
      </c>
      <c r="I15" s="503">
        <v>0</v>
      </c>
      <c r="J15" s="503">
        <v>138.39116899999999</v>
      </c>
      <c r="K15" s="503">
        <v>294.38812300000001</v>
      </c>
      <c r="L15" s="503">
        <v>174.92385300000001</v>
      </c>
      <c r="M15" s="503">
        <v>241.36200400000001</v>
      </c>
      <c r="N15" s="503">
        <v>16.493435000000002</v>
      </c>
      <c r="O15" s="503">
        <v>54.465176</v>
      </c>
      <c r="P15" s="503">
        <v>120.45867699999999</v>
      </c>
      <c r="Q15" s="503">
        <v>76.595748999999998</v>
      </c>
      <c r="R15" s="503">
        <v>164.766255</v>
      </c>
      <c r="S15" s="503">
        <v>0</v>
      </c>
      <c r="T15" s="503">
        <v>0</v>
      </c>
      <c r="U15" s="503">
        <v>0</v>
      </c>
      <c r="V15" s="503">
        <v>0</v>
      </c>
      <c r="W15" s="503">
        <v>7.3302440000000004</v>
      </c>
      <c r="X15" s="503">
        <v>9.1631909999999994</v>
      </c>
      <c r="Y15" s="503">
        <v>0</v>
      </c>
      <c r="Z15" s="503">
        <v>0</v>
      </c>
      <c r="AA15" s="503">
        <v>13</v>
      </c>
      <c r="AB15" s="503">
        <v>0</v>
      </c>
      <c r="AC15" s="503">
        <v>10</v>
      </c>
      <c r="AD15" s="503">
        <v>0</v>
      </c>
      <c r="AE15" s="503">
        <v>9.9066720000000004</v>
      </c>
      <c r="AF15" s="503">
        <v>0</v>
      </c>
      <c r="AG15" s="503">
        <v>7.8758330000000001</v>
      </c>
      <c r="AH15" s="503">
        <v>0</v>
      </c>
      <c r="AI15" s="503">
        <v>154.84719999999999</v>
      </c>
      <c r="AJ15" s="503">
        <v>0</v>
      </c>
      <c r="AK15" s="503">
        <v>126.1181</v>
      </c>
      <c r="AL15" s="503">
        <v>0</v>
      </c>
      <c r="AM15" s="503">
        <v>16064</v>
      </c>
    </row>
    <row r="16" spans="1:39" x14ac:dyDescent="0.25">
      <c r="A16" s="503">
        <v>1</v>
      </c>
      <c r="B16" s="503">
        <v>6</v>
      </c>
      <c r="C16" s="503">
        <v>65</v>
      </c>
      <c r="D16" s="503" t="s">
        <v>777</v>
      </c>
      <c r="E16" s="503">
        <v>376.90782799999999</v>
      </c>
      <c r="F16" s="503">
        <v>150.18428</v>
      </c>
      <c r="G16" s="503">
        <v>2773.8013000000001</v>
      </c>
      <c r="H16" s="503">
        <v>376.90782799999999</v>
      </c>
      <c r="I16" s="503">
        <v>0</v>
      </c>
      <c r="J16" s="503">
        <v>103.678505</v>
      </c>
      <c r="K16" s="503">
        <v>273.22932300000002</v>
      </c>
      <c r="L16" s="503">
        <v>297.45682900000003</v>
      </c>
      <c r="M16" s="503">
        <v>62.727046999999999</v>
      </c>
      <c r="N16" s="503">
        <v>16.723952000000001</v>
      </c>
      <c r="O16" s="503">
        <v>80.246065999999999</v>
      </c>
      <c r="P16" s="503">
        <v>217.21076299999999</v>
      </c>
      <c r="Q16" s="503">
        <v>19.117941999999999</v>
      </c>
      <c r="R16" s="503">
        <v>43.609105</v>
      </c>
      <c r="S16" s="503">
        <v>0</v>
      </c>
      <c r="T16" s="503">
        <v>0</v>
      </c>
      <c r="U16" s="503">
        <v>0</v>
      </c>
      <c r="V16" s="503">
        <v>0</v>
      </c>
      <c r="W16" s="503">
        <v>4.3144970000000002</v>
      </c>
      <c r="X16" s="503">
        <v>12.409454999999999</v>
      </c>
      <c r="Y16" s="503">
        <v>0</v>
      </c>
      <c r="Z16" s="503">
        <v>0</v>
      </c>
      <c r="AA16" s="503">
        <v>10</v>
      </c>
      <c r="AB16" s="503">
        <v>0</v>
      </c>
      <c r="AC16" s="503">
        <v>12</v>
      </c>
      <c r="AD16" s="503">
        <v>0</v>
      </c>
      <c r="AE16" s="503">
        <v>12.374980000000001</v>
      </c>
      <c r="AF16" s="503">
        <v>0</v>
      </c>
      <c r="AG16" s="503">
        <v>14.95196</v>
      </c>
      <c r="AH16" s="503">
        <v>0</v>
      </c>
      <c r="AI16" s="503">
        <v>165.24510000000001</v>
      </c>
      <c r="AJ16" s="503">
        <v>0</v>
      </c>
      <c r="AK16" s="503">
        <v>203.5753</v>
      </c>
      <c r="AL16" s="503">
        <v>0</v>
      </c>
      <c r="AM16" s="503">
        <v>16065</v>
      </c>
    </row>
    <row r="17" spans="1:39" x14ac:dyDescent="0.25">
      <c r="A17" s="503">
        <v>1</v>
      </c>
      <c r="B17" s="503">
        <v>6</v>
      </c>
      <c r="C17" s="503">
        <v>77</v>
      </c>
      <c r="D17" s="503" t="s">
        <v>776</v>
      </c>
      <c r="E17" s="503">
        <v>748.92845899999998</v>
      </c>
      <c r="F17" s="503">
        <v>394.53516999999999</v>
      </c>
      <c r="G17" s="503">
        <v>11244.62959</v>
      </c>
      <c r="H17" s="503">
        <v>288.30485099999999</v>
      </c>
      <c r="I17" s="503">
        <v>460.62360799999999</v>
      </c>
      <c r="J17" s="503">
        <v>238.95946599999999</v>
      </c>
      <c r="K17" s="503">
        <v>509.96899300000001</v>
      </c>
      <c r="L17" s="503">
        <v>441.40745700000002</v>
      </c>
      <c r="M17" s="503">
        <v>258.849131</v>
      </c>
      <c r="N17" s="503">
        <v>48.671871000000003</v>
      </c>
      <c r="O17" s="503">
        <v>61.335402000000002</v>
      </c>
      <c r="P17" s="503">
        <v>124.70542399999999</v>
      </c>
      <c r="Q17" s="503">
        <v>44.857263000000003</v>
      </c>
      <c r="R17" s="503">
        <v>41.023518000000003</v>
      </c>
      <c r="S17" s="503">
        <v>70.049629999999993</v>
      </c>
      <c r="T17" s="503">
        <v>185.317001</v>
      </c>
      <c r="U17" s="503">
        <v>39.459673000000002</v>
      </c>
      <c r="V17" s="503">
        <v>133.50867700000001</v>
      </c>
      <c r="W17" s="503">
        <v>7.0418010000000004</v>
      </c>
      <c r="X17" s="503">
        <v>9.3414429999999999</v>
      </c>
      <c r="Y17" s="503">
        <v>16.215696999999999</v>
      </c>
      <c r="Z17" s="503">
        <v>16.072929999999999</v>
      </c>
      <c r="AA17" s="503">
        <v>25</v>
      </c>
      <c r="AB17" s="503">
        <v>46</v>
      </c>
      <c r="AC17" s="503">
        <v>25</v>
      </c>
      <c r="AD17" s="503">
        <v>0</v>
      </c>
      <c r="AE17" s="503">
        <v>23.982589999999998</v>
      </c>
      <c r="AF17" s="503">
        <v>27.054469999999998</v>
      </c>
      <c r="AG17" s="503">
        <v>25.954029999999999</v>
      </c>
      <c r="AH17" s="503">
        <v>0</v>
      </c>
      <c r="AI17" s="503">
        <v>555.39750000000004</v>
      </c>
      <c r="AJ17" s="503">
        <v>931.55179999999996</v>
      </c>
      <c r="AK17" s="503">
        <v>518.04489999999998</v>
      </c>
      <c r="AL17" s="503">
        <v>0</v>
      </c>
      <c r="AM17" s="503">
        <v>16077</v>
      </c>
    </row>
    <row r="18" spans="1:39" x14ac:dyDescent="0.25">
      <c r="A18" s="503">
        <v>1</v>
      </c>
      <c r="B18" s="503">
        <v>6</v>
      </c>
      <c r="C18" s="503">
        <v>88</v>
      </c>
      <c r="D18" s="503" t="s">
        <v>775</v>
      </c>
      <c r="E18" s="503">
        <v>86.628848000000005</v>
      </c>
      <c r="F18" s="503">
        <v>43.940038999999999</v>
      </c>
      <c r="G18" s="503">
        <v>797.26060800000005</v>
      </c>
      <c r="H18" s="503">
        <v>86.628848000000005</v>
      </c>
      <c r="I18" s="503">
        <v>0</v>
      </c>
      <c r="J18" s="503">
        <v>28.495059000000001</v>
      </c>
      <c r="K18" s="503">
        <v>58.133789</v>
      </c>
      <c r="L18" s="503">
        <v>45.745196999999997</v>
      </c>
      <c r="M18" s="503">
        <v>26.202656000000001</v>
      </c>
      <c r="N18" s="503">
        <v>14.680994999999999</v>
      </c>
      <c r="O18" s="503">
        <v>16.031904999999998</v>
      </c>
      <c r="P18" s="503">
        <v>29.713291999999999</v>
      </c>
      <c r="Q18" s="503">
        <v>6.1870060000000002</v>
      </c>
      <c r="R18" s="503">
        <v>20.015650000000001</v>
      </c>
      <c r="S18" s="503">
        <v>0</v>
      </c>
      <c r="T18" s="503">
        <v>0</v>
      </c>
      <c r="U18" s="503">
        <v>0</v>
      </c>
      <c r="V18" s="503">
        <v>0</v>
      </c>
      <c r="W18" s="503">
        <v>6.2761480000000001</v>
      </c>
      <c r="X18" s="503">
        <v>8.4048470000000002</v>
      </c>
      <c r="Y18" s="503">
        <v>0</v>
      </c>
      <c r="Z18" s="503">
        <v>0</v>
      </c>
      <c r="AA18" s="503">
        <v>7</v>
      </c>
      <c r="AB18" s="503">
        <v>0</v>
      </c>
      <c r="AC18" s="503">
        <v>7</v>
      </c>
      <c r="AD18" s="503">
        <v>0</v>
      </c>
      <c r="AE18" s="503">
        <v>6.3893079999999998</v>
      </c>
      <c r="AF18" s="503">
        <v>0</v>
      </c>
      <c r="AG18" s="503">
        <v>6.9042870000000001</v>
      </c>
      <c r="AH18" s="503">
        <v>0</v>
      </c>
      <c r="AI18" s="503">
        <v>83.907939999999996</v>
      </c>
      <c r="AJ18" s="503">
        <v>0</v>
      </c>
      <c r="AK18" s="503">
        <v>79.413269999999997</v>
      </c>
      <c r="AL18" s="503">
        <v>0</v>
      </c>
      <c r="AM18" s="503">
        <v>16088</v>
      </c>
    </row>
    <row r="19" spans="1:39" x14ac:dyDescent="0.25">
      <c r="A19" s="503">
        <v>1</v>
      </c>
      <c r="B19" s="503">
        <v>7</v>
      </c>
      <c r="C19" s="503">
        <v>97</v>
      </c>
      <c r="D19" s="503" t="s">
        <v>774</v>
      </c>
      <c r="E19" s="503">
        <v>510.86890399999999</v>
      </c>
      <c r="F19" s="503">
        <v>113.810728</v>
      </c>
      <c r="G19" s="503">
        <v>1564.4649850000001</v>
      </c>
      <c r="H19" s="503">
        <v>234.09859</v>
      </c>
      <c r="I19" s="503">
        <v>276.77031399999998</v>
      </c>
      <c r="J19" s="503">
        <v>19.606960999999998</v>
      </c>
      <c r="K19" s="503">
        <v>491.26194299999997</v>
      </c>
      <c r="L19" s="503">
        <v>429.45014400000002</v>
      </c>
      <c r="M19" s="503">
        <v>58.279491</v>
      </c>
      <c r="N19" s="503">
        <v>23.139268999999999</v>
      </c>
      <c r="O19" s="503">
        <v>6.8819710000000001</v>
      </c>
      <c r="P19" s="503">
        <v>171.37663900000001</v>
      </c>
      <c r="Q19" s="503">
        <v>1.9299360000000001</v>
      </c>
      <c r="R19" s="503">
        <v>38.783496999999997</v>
      </c>
      <c r="S19" s="503">
        <v>8.6025659999999995</v>
      </c>
      <c r="T19" s="503">
        <v>242.58896799999999</v>
      </c>
      <c r="U19" s="503">
        <v>0.51600199999999996</v>
      </c>
      <c r="V19" s="503">
        <v>17.050056000000001</v>
      </c>
      <c r="W19" s="503">
        <v>1.666941</v>
      </c>
      <c r="X19" s="503">
        <v>13.459606000000001</v>
      </c>
      <c r="Y19" s="503">
        <v>9.5449999999999997E-3</v>
      </c>
      <c r="Z19" s="503">
        <v>8.0031770000000009</v>
      </c>
      <c r="AA19" s="503">
        <v>6</v>
      </c>
      <c r="AB19" s="503">
        <v>12</v>
      </c>
      <c r="AC19" s="503">
        <v>6</v>
      </c>
      <c r="AD19" s="503">
        <v>0</v>
      </c>
      <c r="AE19" s="503">
        <v>7.0827799999999996</v>
      </c>
      <c r="AF19" s="503">
        <v>9.2321799999999996</v>
      </c>
      <c r="AG19" s="503">
        <v>7.0827799999999996</v>
      </c>
      <c r="AH19" s="503">
        <v>0</v>
      </c>
      <c r="AI19" s="503">
        <v>71.789779999999993</v>
      </c>
      <c r="AJ19" s="503">
        <v>143.57957999999999</v>
      </c>
      <c r="AK19" s="503">
        <v>71.789779999999993</v>
      </c>
      <c r="AL19" s="503">
        <v>0</v>
      </c>
      <c r="AM19" s="503">
        <v>17097</v>
      </c>
    </row>
    <row r="20" spans="1:39" x14ac:dyDescent="0.25">
      <c r="A20" s="503">
        <v>1</v>
      </c>
      <c r="B20" s="503">
        <v>7</v>
      </c>
      <c r="C20" s="503">
        <v>98</v>
      </c>
      <c r="D20" s="503" t="s">
        <v>773</v>
      </c>
      <c r="E20" s="503">
        <v>100.461174</v>
      </c>
      <c r="F20" s="503">
        <v>15.126226000000001</v>
      </c>
      <c r="G20" s="503">
        <v>258.50719099999998</v>
      </c>
      <c r="H20" s="503">
        <v>38.008346000000003</v>
      </c>
      <c r="I20" s="503">
        <v>62.452827999999997</v>
      </c>
      <c r="J20" s="503">
        <v>14.779686</v>
      </c>
      <c r="K20" s="503">
        <v>85.681488000000002</v>
      </c>
      <c r="L20" s="503">
        <v>89.268482000000006</v>
      </c>
      <c r="M20" s="503">
        <v>6.9222710000000003</v>
      </c>
      <c r="N20" s="503">
        <v>4.2704209999999998</v>
      </c>
      <c r="O20" s="503">
        <v>2.8238799999999999</v>
      </c>
      <c r="P20" s="503">
        <v>28.427966999999999</v>
      </c>
      <c r="Q20" s="503">
        <v>0.29594399999999998</v>
      </c>
      <c r="R20" s="503">
        <v>3.9079069999999998</v>
      </c>
      <c r="S20" s="503">
        <v>11.208114999999999</v>
      </c>
      <c r="T20" s="503">
        <v>46.808520000000001</v>
      </c>
      <c r="U20" s="503">
        <v>0.111002</v>
      </c>
      <c r="V20" s="503">
        <v>2.607418</v>
      </c>
      <c r="W20" s="503">
        <v>0.20163300000000001</v>
      </c>
      <c r="X20" s="503">
        <v>2.3510149999999999</v>
      </c>
      <c r="Y20" s="503">
        <v>0.13911200000000001</v>
      </c>
      <c r="Z20" s="503">
        <v>1.5786610000000001</v>
      </c>
      <c r="AA20" s="503">
        <v>6</v>
      </c>
      <c r="AB20" s="503">
        <v>12</v>
      </c>
      <c r="AC20" s="503">
        <v>6</v>
      </c>
      <c r="AD20" s="503">
        <v>0</v>
      </c>
      <c r="AE20" s="503">
        <v>3.0820449999999999</v>
      </c>
      <c r="AF20" s="503">
        <v>4.3243600000000004</v>
      </c>
      <c r="AG20" s="503">
        <v>3.0820449999999999</v>
      </c>
      <c r="AH20" s="503">
        <v>0</v>
      </c>
      <c r="AI20" s="503">
        <v>40.905340000000002</v>
      </c>
      <c r="AJ20" s="503">
        <v>81.810699999999997</v>
      </c>
      <c r="AK20" s="503">
        <v>40.905340000000002</v>
      </c>
      <c r="AL20" s="503">
        <v>0</v>
      </c>
      <c r="AM20" s="503">
        <v>17098</v>
      </c>
    </row>
    <row r="21" spans="1:39" x14ac:dyDescent="0.25">
      <c r="A21" s="503">
        <v>1</v>
      </c>
      <c r="B21" s="503">
        <v>7</v>
      </c>
      <c r="C21" s="503">
        <v>99</v>
      </c>
      <c r="D21" s="503" t="s">
        <v>772</v>
      </c>
      <c r="E21" s="503">
        <v>825.48780699999998</v>
      </c>
      <c r="F21" s="503">
        <v>224.266683</v>
      </c>
      <c r="G21" s="503">
        <v>3551.09366</v>
      </c>
      <c r="H21" s="503">
        <v>373.71733599999999</v>
      </c>
      <c r="I21" s="503">
        <v>451.77047099999999</v>
      </c>
      <c r="J21" s="503">
        <v>82.304840999999996</v>
      </c>
      <c r="K21" s="503">
        <v>743.18296599999996</v>
      </c>
      <c r="L21" s="503">
        <v>700.52628900000002</v>
      </c>
      <c r="M21" s="503">
        <v>70.371345000000005</v>
      </c>
      <c r="N21" s="503">
        <v>54.590173</v>
      </c>
      <c r="O21" s="503">
        <v>28.800913999999999</v>
      </c>
      <c r="P21" s="503">
        <v>265.84227600000003</v>
      </c>
      <c r="Q21" s="503">
        <v>4.3561680000000003</v>
      </c>
      <c r="R21" s="503">
        <v>45.482554</v>
      </c>
      <c r="S21" s="503">
        <v>37.766995999999999</v>
      </c>
      <c r="T21" s="503">
        <v>368.11610300000001</v>
      </c>
      <c r="U21" s="503">
        <v>1.568764</v>
      </c>
      <c r="V21" s="503">
        <v>18.963858999999999</v>
      </c>
      <c r="W21" s="503">
        <v>5.0877790000000003</v>
      </c>
      <c r="X21" s="503">
        <v>24.147645000000001</v>
      </c>
      <c r="Y21" s="503">
        <v>4.7242199999999999</v>
      </c>
      <c r="Z21" s="503">
        <v>20.630528999999999</v>
      </c>
      <c r="AA21" s="503">
        <v>6</v>
      </c>
      <c r="AB21" s="503">
        <v>12</v>
      </c>
      <c r="AC21" s="503">
        <v>6</v>
      </c>
      <c r="AD21" s="503">
        <v>0</v>
      </c>
      <c r="AE21" s="503">
        <v>8.2097750000000005</v>
      </c>
      <c r="AF21" s="503">
        <v>10.277419999999999</v>
      </c>
      <c r="AG21" s="503">
        <v>8.2097750000000005</v>
      </c>
      <c r="AH21" s="503">
        <v>0</v>
      </c>
      <c r="AI21" s="503">
        <v>91.12003</v>
      </c>
      <c r="AJ21" s="503">
        <v>182.24007</v>
      </c>
      <c r="AK21" s="503">
        <v>91.12003</v>
      </c>
      <c r="AL21" s="503">
        <v>0</v>
      </c>
      <c r="AM21" s="503">
        <v>17099</v>
      </c>
    </row>
    <row r="22" spans="1:39" x14ac:dyDescent="0.25">
      <c r="A22" s="503">
        <v>1</v>
      </c>
      <c r="B22" s="503">
        <v>7</v>
      </c>
      <c r="C22" s="503">
        <v>211</v>
      </c>
      <c r="D22" s="503" t="s">
        <v>771</v>
      </c>
      <c r="E22" s="503">
        <v>640.96602600000006</v>
      </c>
      <c r="F22" s="503">
        <v>80.761750000000006</v>
      </c>
      <c r="G22" s="503">
        <v>1007.006847</v>
      </c>
      <c r="H22" s="503">
        <v>288.96919800000001</v>
      </c>
      <c r="I22" s="503">
        <v>351.99682799999999</v>
      </c>
      <c r="J22" s="503">
        <v>488.83712700000001</v>
      </c>
      <c r="K22" s="503">
        <v>152.12889899999999</v>
      </c>
      <c r="L22" s="503">
        <v>614.58169799999996</v>
      </c>
      <c r="M22" s="503">
        <v>15.475305000000001</v>
      </c>
      <c r="N22" s="503">
        <v>10.909022999999999</v>
      </c>
      <c r="O22" s="503">
        <v>213.93589700000001</v>
      </c>
      <c r="P22" s="503">
        <v>60.144384000000002</v>
      </c>
      <c r="Q22" s="503">
        <v>9.6253349999999998</v>
      </c>
      <c r="R22" s="503">
        <v>4.7745999999999997E-2</v>
      </c>
      <c r="S22" s="503">
        <v>252.30144899999999</v>
      </c>
      <c r="T22" s="503">
        <v>88.199967999999998</v>
      </c>
      <c r="U22" s="503">
        <v>5.7630730000000003</v>
      </c>
      <c r="V22" s="503">
        <v>3.9150999999999998E-2</v>
      </c>
      <c r="W22" s="503">
        <v>3.6403500000000002</v>
      </c>
      <c r="X22" s="503">
        <v>1.5754859999999999</v>
      </c>
      <c r="Y22" s="503">
        <v>3.5710229999999998</v>
      </c>
      <c r="Z22" s="503">
        <v>2.1221640000000002</v>
      </c>
      <c r="AA22" s="503">
        <v>16</v>
      </c>
      <c r="AB22" s="503">
        <v>28</v>
      </c>
      <c r="AC22" s="503">
        <v>16</v>
      </c>
      <c r="AD22" s="503">
        <v>42</v>
      </c>
      <c r="AE22" s="503">
        <v>6.7535059999999998</v>
      </c>
      <c r="AF22" s="503">
        <v>9.6496870000000001</v>
      </c>
      <c r="AG22" s="503">
        <v>6.7535059999999998</v>
      </c>
      <c r="AH22" s="503">
        <v>14.47453</v>
      </c>
      <c r="AI22" s="503">
        <v>69.163880000000006</v>
      </c>
      <c r="AJ22" s="503">
        <v>121.03679</v>
      </c>
      <c r="AK22" s="503">
        <v>69.163880000000006</v>
      </c>
      <c r="AL22" s="503">
        <v>181.55512999999999</v>
      </c>
      <c r="AM22" s="503">
        <v>17211</v>
      </c>
    </row>
    <row r="23" spans="1:39" x14ac:dyDescent="0.25">
      <c r="A23" s="503">
        <v>1</v>
      </c>
      <c r="B23" s="503">
        <v>7</v>
      </c>
      <c r="C23" s="503">
        <v>221</v>
      </c>
      <c r="D23" s="503" t="s">
        <v>770</v>
      </c>
      <c r="E23" s="503">
        <v>630.99610600000005</v>
      </c>
      <c r="F23" s="503">
        <v>91.996821999999995</v>
      </c>
      <c r="G23" s="503">
        <v>1529.5508460000001</v>
      </c>
      <c r="H23" s="503">
        <v>268.30263600000001</v>
      </c>
      <c r="I23" s="503">
        <v>362.69346999999999</v>
      </c>
      <c r="J23" s="503">
        <v>23.37405</v>
      </c>
      <c r="K23" s="503">
        <v>607.62205600000004</v>
      </c>
      <c r="L23" s="503">
        <v>585.57263699999999</v>
      </c>
      <c r="M23" s="503">
        <v>33.586846000000001</v>
      </c>
      <c r="N23" s="503">
        <v>11.836622999999999</v>
      </c>
      <c r="O23" s="503">
        <v>4.5042939999999998</v>
      </c>
      <c r="P23" s="503">
        <v>237.92960299999999</v>
      </c>
      <c r="Q23" s="503">
        <v>0.556925</v>
      </c>
      <c r="R23" s="503">
        <v>17.668468000000001</v>
      </c>
      <c r="S23" s="503">
        <v>17.083956000000001</v>
      </c>
      <c r="T23" s="503">
        <v>326.05478399999998</v>
      </c>
      <c r="U23" s="503">
        <v>0.65277799999999997</v>
      </c>
      <c r="V23" s="503">
        <v>14.708674999999999</v>
      </c>
      <c r="W23" s="503">
        <v>0.174092</v>
      </c>
      <c r="X23" s="503">
        <v>7.4692540000000003</v>
      </c>
      <c r="Y23" s="503">
        <v>0.402005</v>
      </c>
      <c r="Z23" s="503">
        <v>3.7912720000000002</v>
      </c>
      <c r="AA23" s="503">
        <v>16</v>
      </c>
      <c r="AB23" s="503">
        <v>20</v>
      </c>
      <c r="AC23" s="503">
        <v>12</v>
      </c>
      <c r="AD23" s="503">
        <v>28</v>
      </c>
      <c r="AE23" s="503">
        <v>10.033014</v>
      </c>
      <c r="AF23" s="503">
        <v>7.1327499999999997</v>
      </c>
      <c r="AG23" s="503">
        <v>7.5247599999999997</v>
      </c>
      <c r="AH23" s="503">
        <v>9.9858499999999992</v>
      </c>
      <c r="AI23" s="503">
        <v>111.72766</v>
      </c>
      <c r="AJ23" s="503">
        <v>139.65957</v>
      </c>
      <c r="AK23" s="503">
        <v>83.795739999999995</v>
      </c>
      <c r="AL23" s="503">
        <v>195.52336</v>
      </c>
      <c r="AM23" s="503">
        <v>17221</v>
      </c>
    </row>
    <row r="24" spans="1:39" x14ac:dyDescent="0.25">
      <c r="A24" s="503">
        <v>1</v>
      </c>
      <c r="B24" s="503">
        <v>7</v>
      </c>
      <c r="C24" s="503">
        <v>222</v>
      </c>
      <c r="D24" s="503" t="s">
        <v>769</v>
      </c>
      <c r="E24" s="503">
        <v>280.886144</v>
      </c>
      <c r="F24" s="503">
        <v>53.444704999999999</v>
      </c>
      <c r="G24" s="503">
        <v>881.30620299999998</v>
      </c>
      <c r="H24" s="503">
        <v>75.696515000000005</v>
      </c>
      <c r="I24" s="503">
        <v>205.189629</v>
      </c>
      <c r="J24" s="503">
        <v>23.229704000000002</v>
      </c>
      <c r="K24" s="503">
        <v>257.65643999999998</v>
      </c>
      <c r="L24" s="503">
        <v>265.20611100000002</v>
      </c>
      <c r="M24" s="503">
        <v>5.971152</v>
      </c>
      <c r="N24" s="503">
        <v>9.7088809999999999</v>
      </c>
      <c r="O24" s="503">
        <v>4.0606030000000004</v>
      </c>
      <c r="P24" s="503">
        <v>68.102476999999993</v>
      </c>
      <c r="Q24" s="503">
        <v>1.212E-3</v>
      </c>
      <c r="R24" s="503">
        <v>2.1096750000000002</v>
      </c>
      <c r="S24" s="503">
        <v>15.696728999999999</v>
      </c>
      <c r="T24" s="503">
        <v>177.34630200000001</v>
      </c>
      <c r="U24" s="503">
        <v>0.35552899999999998</v>
      </c>
      <c r="V24" s="503">
        <v>3.5047359999999999</v>
      </c>
      <c r="W24" s="503">
        <v>3.2264000000000001E-2</v>
      </c>
      <c r="X24" s="503">
        <v>1.3902840000000001</v>
      </c>
      <c r="Y24" s="503">
        <v>3.083367</v>
      </c>
      <c r="Z24" s="503">
        <v>5.202966</v>
      </c>
      <c r="AA24" s="503">
        <v>6</v>
      </c>
      <c r="AB24" s="503">
        <v>12</v>
      </c>
      <c r="AC24" s="503">
        <v>6</v>
      </c>
      <c r="AD24" s="503">
        <v>18</v>
      </c>
      <c r="AE24" s="503">
        <v>3.8283849999999999</v>
      </c>
      <c r="AF24" s="503">
        <v>4.4248000000000003</v>
      </c>
      <c r="AG24" s="503">
        <v>3.8283849999999999</v>
      </c>
      <c r="AH24" s="503">
        <v>6.6372</v>
      </c>
      <c r="AI24" s="503">
        <v>37.412959999999998</v>
      </c>
      <c r="AJ24" s="503">
        <v>74.825919999999996</v>
      </c>
      <c r="AK24" s="503">
        <v>37.412959999999998</v>
      </c>
      <c r="AL24" s="503">
        <v>112.23887999999999</v>
      </c>
      <c r="AM24" s="503">
        <v>17222</v>
      </c>
    </row>
    <row r="25" spans="1:39" x14ac:dyDescent="0.25">
      <c r="A25" s="503">
        <v>1</v>
      </c>
      <c r="B25" s="503">
        <v>7</v>
      </c>
      <c r="C25" s="503">
        <v>235</v>
      </c>
      <c r="D25" s="503" t="s">
        <v>768</v>
      </c>
      <c r="E25" s="503">
        <v>111.828424</v>
      </c>
      <c r="F25" s="503">
        <v>23.211811000000001</v>
      </c>
      <c r="G25" s="503">
        <v>300.57818800000001</v>
      </c>
      <c r="H25" s="503">
        <v>38.066659000000001</v>
      </c>
      <c r="I25" s="503">
        <v>73.761764999999997</v>
      </c>
      <c r="J25" s="503">
        <v>5.1922290000000002</v>
      </c>
      <c r="K25" s="503">
        <v>106.636195</v>
      </c>
      <c r="L25" s="503">
        <v>111.502268</v>
      </c>
      <c r="M25" s="503">
        <v>0</v>
      </c>
      <c r="N25" s="503">
        <v>0.326156</v>
      </c>
      <c r="O25" s="503">
        <v>0.756965</v>
      </c>
      <c r="P25" s="503">
        <v>37.154712000000004</v>
      </c>
      <c r="Q25" s="503">
        <v>0</v>
      </c>
      <c r="R25" s="503">
        <v>0</v>
      </c>
      <c r="S25" s="503">
        <v>4.433268</v>
      </c>
      <c r="T25" s="503">
        <v>69.157323000000005</v>
      </c>
      <c r="U25" s="503">
        <v>0</v>
      </c>
      <c r="V25" s="503">
        <v>0</v>
      </c>
      <c r="W25" s="503">
        <v>1.9959999999999999E-3</v>
      </c>
      <c r="X25" s="503">
        <v>0.15298600000000001</v>
      </c>
      <c r="Y25" s="503">
        <v>0</v>
      </c>
      <c r="Z25" s="503">
        <v>0.17117399999999999</v>
      </c>
      <c r="AA25" s="503">
        <v>10</v>
      </c>
      <c r="AB25" s="503">
        <v>18</v>
      </c>
      <c r="AC25" s="503">
        <v>8</v>
      </c>
      <c r="AD25" s="503">
        <v>26</v>
      </c>
      <c r="AE25" s="503">
        <v>9.7707669999999993</v>
      </c>
      <c r="AF25" s="503">
        <v>13.906169999999999</v>
      </c>
      <c r="AG25" s="503">
        <v>7.8166130000000003</v>
      </c>
      <c r="AH25" s="503">
        <v>20.086690000000001</v>
      </c>
      <c r="AI25" s="503">
        <v>98.572180000000003</v>
      </c>
      <c r="AJ25" s="503">
        <v>177.42993000000001</v>
      </c>
      <c r="AK25" s="503">
        <v>78.857740000000007</v>
      </c>
      <c r="AL25" s="503">
        <v>256.2876</v>
      </c>
      <c r="AM25" s="503">
        <v>17235</v>
      </c>
    </row>
    <row r="26" spans="1:39" x14ac:dyDescent="0.25">
      <c r="A26" s="503">
        <v>1</v>
      </c>
      <c r="B26" s="503">
        <v>8</v>
      </c>
      <c r="C26" s="503">
        <v>1</v>
      </c>
      <c r="D26" s="503" t="s">
        <v>767</v>
      </c>
      <c r="E26" s="503">
        <v>902.67541400000005</v>
      </c>
      <c r="F26" s="503">
        <v>338.73266899999999</v>
      </c>
      <c r="G26" s="503">
        <v>4420.3112300000003</v>
      </c>
      <c r="H26" s="503">
        <v>521.83996200000001</v>
      </c>
      <c r="I26" s="503">
        <v>380.83545199999998</v>
      </c>
      <c r="J26" s="503">
        <v>302.58886000000001</v>
      </c>
      <c r="K26" s="503">
        <v>600.08655399999998</v>
      </c>
      <c r="L26" s="503">
        <v>837.70953799999995</v>
      </c>
      <c r="M26" s="503">
        <v>26.199749000000001</v>
      </c>
      <c r="N26" s="503">
        <v>38.766126999999997</v>
      </c>
      <c r="O26" s="503">
        <v>157.784738</v>
      </c>
      <c r="P26" s="503">
        <v>319.08216700000003</v>
      </c>
      <c r="Q26" s="503">
        <v>10.736022</v>
      </c>
      <c r="R26" s="503">
        <v>5.8649560000000003</v>
      </c>
      <c r="S26" s="503">
        <v>113.080084</v>
      </c>
      <c r="T26" s="503">
        <v>247.76254900000001</v>
      </c>
      <c r="U26" s="503">
        <v>5.3839329999999999</v>
      </c>
      <c r="V26" s="503">
        <v>4.2148380000000003</v>
      </c>
      <c r="W26" s="503">
        <v>10.356172000000001</v>
      </c>
      <c r="X26" s="503">
        <v>18.015906999999999</v>
      </c>
      <c r="Y26" s="503">
        <v>5.2479110000000002</v>
      </c>
      <c r="Z26" s="503">
        <v>5.1461370000000004</v>
      </c>
      <c r="AA26" s="503">
        <v>20</v>
      </c>
      <c r="AB26" s="503">
        <v>16</v>
      </c>
      <c r="AC26" s="503">
        <v>16</v>
      </c>
      <c r="AD26" s="503">
        <v>18</v>
      </c>
      <c r="AE26" s="503">
        <v>22.185009999999998</v>
      </c>
      <c r="AF26" s="503">
        <v>13.514866</v>
      </c>
      <c r="AG26" s="503">
        <v>17.748013</v>
      </c>
      <c r="AH26" s="503">
        <v>15.204224999999999</v>
      </c>
      <c r="AI26" s="503">
        <v>229.99340000000001</v>
      </c>
      <c r="AJ26" s="503">
        <v>183.99478999999999</v>
      </c>
      <c r="AK26" s="503">
        <v>183.99478999999999</v>
      </c>
      <c r="AL26" s="503">
        <v>206.9941</v>
      </c>
      <c r="AM26" s="503">
        <v>18001</v>
      </c>
    </row>
    <row r="27" spans="1:39" x14ac:dyDescent="0.25">
      <c r="A27" s="503">
        <v>1</v>
      </c>
      <c r="B27" s="503">
        <v>8</v>
      </c>
      <c r="C27" s="503">
        <v>2</v>
      </c>
      <c r="D27" s="503" t="s">
        <v>766</v>
      </c>
      <c r="E27" s="503">
        <v>473.19129099999998</v>
      </c>
      <c r="F27" s="503">
        <v>93.034378000000004</v>
      </c>
      <c r="G27" s="503">
        <v>1320.702544</v>
      </c>
      <c r="H27" s="503">
        <v>183.969931</v>
      </c>
      <c r="I27" s="503">
        <v>289.22136</v>
      </c>
      <c r="J27" s="503">
        <v>95.781560999999996</v>
      </c>
      <c r="K27" s="503">
        <v>377.40973000000002</v>
      </c>
      <c r="L27" s="503">
        <v>459.62165700000003</v>
      </c>
      <c r="M27" s="503">
        <v>7.6376249999999999</v>
      </c>
      <c r="N27" s="503">
        <v>5.9320089999999999</v>
      </c>
      <c r="O27" s="503">
        <v>40.480235</v>
      </c>
      <c r="P27" s="503">
        <v>136.32802000000001</v>
      </c>
      <c r="Q27" s="503">
        <v>3.6446190000000001</v>
      </c>
      <c r="R27" s="503">
        <v>0.16629099999999999</v>
      </c>
      <c r="S27" s="503">
        <v>46.013033</v>
      </c>
      <c r="T27" s="503">
        <v>236.80036899999999</v>
      </c>
      <c r="U27" s="503">
        <v>3.7978179999999999</v>
      </c>
      <c r="V27" s="503">
        <v>2.8896999999999999E-2</v>
      </c>
      <c r="W27" s="503">
        <v>0.83291700000000002</v>
      </c>
      <c r="X27" s="503">
        <v>2.517849</v>
      </c>
      <c r="Y27" s="503">
        <v>1.012939</v>
      </c>
      <c r="Z27" s="503">
        <v>1.5683039999999999</v>
      </c>
      <c r="AA27" s="503">
        <v>14</v>
      </c>
      <c r="AB27" s="503">
        <v>24</v>
      </c>
      <c r="AC27" s="503">
        <v>14</v>
      </c>
      <c r="AD27" s="503">
        <v>24</v>
      </c>
      <c r="AE27" s="503">
        <v>9.7842970000000005</v>
      </c>
      <c r="AF27" s="503">
        <v>10.310460000000001</v>
      </c>
      <c r="AG27" s="503">
        <v>9.7842970000000005</v>
      </c>
      <c r="AH27" s="503">
        <v>10.310460000000001</v>
      </c>
      <c r="AI27" s="503">
        <v>90.703540000000004</v>
      </c>
      <c r="AJ27" s="503">
        <v>155.49178000000001</v>
      </c>
      <c r="AK27" s="503">
        <v>90.703540000000004</v>
      </c>
      <c r="AL27" s="503">
        <v>155.49178000000001</v>
      </c>
      <c r="AM27" s="503">
        <v>18002</v>
      </c>
    </row>
    <row r="28" spans="1:39" x14ac:dyDescent="0.25">
      <c r="A28" s="503">
        <v>1</v>
      </c>
      <c r="B28" s="503">
        <v>8</v>
      </c>
      <c r="C28" s="503">
        <v>3</v>
      </c>
      <c r="D28" s="503" t="s">
        <v>765</v>
      </c>
      <c r="E28" s="503">
        <v>2316.2088199999998</v>
      </c>
      <c r="F28" s="503">
        <v>482.609194</v>
      </c>
      <c r="G28" s="503">
        <v>7649.5121600000002</v>
      </c>
      <c r="H28" s="503">
        <v>1252.568213</v>
      </c>
      <c r="I28" s="503">
        <v>1063.6406179999999</v>
      </c>
      <c r="J28" s="503">
        <v>1139.286525</v>
      </c>
      <c r="K28" s="503">
        <v>1176.9223059999999</v>
      </c>
      <c r="L28" s="503">
        <v>2168.901163</v>
      </c>
      <c r="M28" s="503">
        <v>84.919421</v>
      </c>
      <c r="N28" s="503">
        <v>62.388247</v>
      </c>
      <c r="O28" s="503">
        <v>592.23272599999996</v>
      </c>
      <c r="P28" s="503">
        <v>559.17184799999995</v>
      </c>
      <c r="Q28" s="503">
        <v>47.030602000000002</v>
      </c>
      <c r="R28" s="503">
        <v>10.093482</v>
      </c>
      <c r="S28" s="503">
        <v>441.38363800000002</v>
      </c>
      <c r="T28" s="503">
        <v>576.11295099999995</v>
      </c>
      <c r="U28" s="503">
        <v>21.342687999999999</v>
      </c>
      <c r="V28" s="503">
        <v>6.4526490000000001</v>
      </c>
      <c r="W28" s="503">
        <v>27.757553999999999</v>
      </c>
      <c r="X28" s="503">
        <v>16.282001000000001</v>
      </c>
      <c r="Y28" s="503">
        <v>9.5393170000000005</v>
      </c>
      <c r="Z28" s="503">
        <v>8.8093749999999993</v>
      </c>
      <c r="AA28" s="503">
        <v>20</v>
      </c>
      <c r="AB28" s="503">
        <v>24</v>
      </c>
      <c r="AC28" s="503">
        <v>20</v>
      </c>
      <c r="AD28" s="503">
        <v>36</v>
      </c>
      <c r="AE28" s="503">
        <v>28.598559999999999</v>
      </c>
      <c r="AF28" s="503">
        <v>21.915299999999998</v>
      </c>
      <c r="AG28" s="503">
        <v>28.598559999999999</v>
      </c>
      <c r="AH28" s="503">
        <v>32.872950000000003</v>
      </c>
      <c r="AI28" s="503">
        <v>278.36930000000001</v>
      </c>
      <c r="AJ28" s="503">
        <v>334.04309999999998</v>
      </c>
      <c r="AK28" s="503">
        <v>278.36930000000001</v>
      </c>
      <c r="AL28" s="503">
        <v>501.06470000000002</v>
      </c>
      <c r="AM28" s="503">
        <v>18003</v>
      </c>
    </row>
    <row r="29" spans="1:39" x14ac:dyDescent="0.25">
      <c r="A29" s="503">
        <v>1</v>
      </c>
      <c r="B29" s="503">
        <v>8</v>
      </c>
      <c r="C29" s="503">
        <v>4</v>
      </c>
      <c r="D29" s="503" t="s">
        <v>764</v>
      </c>
      <c r="E29" s="503">
        <v>371.37402900000001</v>
      </c>
      <c r="F29" s="503">
        <v>70.823515</v>
      </c>
      <c r="G29" s="503">
        <v>810.30420200000003</v>
      </c>
      <c r="H29" s="503">
        <v>169.11703900000001</v>
      </c>
      <c r="I29" s="503">
        <v>202.25699</v>
      </c>
      <c r="J29" s="503">
        <v>111.584542</v>
      </c>
      <c r="K29" s="503">
        <v>259.78948700000001</v>
      </c>
      <c r="L29" s="503">
        <v>361.74766699999998</v>
      </c>
      <c r="M29" s="503">
        <v>5.0120760000000004</v>
      </c>
      <c r="N29" s="503">
        <v>4.6142859999999999</v>
      </c>
      <c r="O29" s="503">
        <v>69.324737999999996</v>
      </c>
      <c r="P29" s="503">
        <v>93.220039999999997</v>
      </c>
      <c r="Q29" s="503">
        <v>2.8285819999999999</v>
      </c>
      <c r="R29" s="503">
        <v>0.28835100000000002</v>
      </c>
      <c r="S29" s="503">
        <v>35.662885000000003</v>
      </c>
      <c r="T29" s="503">
        <v>163.54000400000001</v>
      </c>
      <c r="U29" s="503">
        <v>1.758832</v>
      </c>
      <c r="V29" s="503">
        <v>0.13631099999999999</v>
      </c>
      <c r="W29" s="503">
        <v>1.6739729999999999</v>
      </c>
      <c r="X29" s="503">
        <v>1.781355</v>
      </c>
      <c r="Y29" s="503">
        <v>0.335532</v>
      </c>
      <c r="Z29" s="503">
        <v>0.82342599999999999</v>
      </c>
      <c r="AA29" s="503">
        <v>14</v>
      </c>
      <c r="AB29" s="503">
        <v>24</v>
      </c>
      <c r="AC29" s="503">
        <v>14</v>
      </c>
      <c r="AD29" s="503">
        <v>36</v>
      </c>
      <c r="AE29" s="503">
        <v>7.9384550000000003</v>
      </c>
      <c r="AF29" s="503">
        <v>9.6890199999999993</v>
      </c>
      <c r="AG29" s="503">
        <v>7.9384550000000003</v>
      </c>
      <c r="AH29" s="503">
        <v>14.533530000000001</v>
      </c>
      <c r="AI29" s="503">
        <v>71.13</v>
      </c>
      <c r="AJ29" s="503">
        <v>121.93714</v>
      </c>
      <c r="AK29" s="503">
        <v>71.13</v>
      </c>
      <c r="AL29" s="503">
        <v>182.90571</v>
      </c>
      <c r="AM29" s="503">
        <v>18004</v>
      </c>
    </row>
    <row r="30" spans="1:39" x14ac:dyDescent="0.25">
      <c r="A30" s="503">
        <v>1</v>
      </c>
      <c r="B30" s="503">
        <v>8</v>
      </c>
      <c r="C30" s="503">
        <v>5</v>
      </c>
      <c r="D30" s="503" t="s">
        <v>763</v>
      </c>
      <c r="E30" s="503">
        <v>1396.3770199999999</v>
      </c>
      <c r="F30" s="503">
        <v>319.22372000000001</v>
      </c>
      <c r="G30" s="503">
        <v>4332.5763299999999</v>
      </c>
      <c r="H30" s="503">
        <v>605.07440599999995</v>
      </c>
      <c r="I30" s="503">
        <v>791.30261399999995</v>
      </c>
      <c r="J30" s="503">
        <v>418.14378399999998</v>
      </c>
      <c r="K30" s="503">
        <v>978.23323600000003</v>
      </c>
      <c r="L30" s="503">
        <v>1330.2814189999999</v>
      </c>
      <c r="M30" s="503">
        <v>40.276786999999999</v>
      </c>
      <c r="N30" s="503">
        <v>25.818814</v>
      </c>
      <c r="O30" s="503">
        <v>181.703858</v>
      </c>
      <c r="P30" s="503">
        <v>381.85461199999997</v>
      </c>
      <c r="Q30" s="503">
        <v>16.982268000000001</v>
      </c>
      <c r="R30" s="503">
        <v>9.0136199999999995</v>
      </c>
      <c r="S30" s="503">
        <v>194.74591699999999</v>
      </c>
      <c r="T30" s="503">
        <v>571.97703200000001</v>
      </c>
      <c r="U30" s="503">
        <v>13.101592999999999</v>
      </c>
      <c r="V30" s="503">
        <v>1.179306</v>
      </c>
      <c r="W30" s="503">
        <v>6.1551369999999999</v>
      </c>
      <c r="X30" s="503">
        <v>9.3649109999999993</v>
      </c>
      <c r="Y30" s="503">
        <v>5.4550109999999998</v>
      </c>
      <c r="Z30" s="503">
        <v>4.8437549999999998</v>
      </c>
      <c r="AA30" s="503">
        <v>20</v>
      </c>
      <c r="AB30" s="503">
        <v>34</v>
      </c>
      <c r="AC30" s="503">
        <v>20</v>
      </c>
      <c r="AD30" s="503">
        <v>34</v>
      </c>
      <c r="AE30" s="503">
        <v>15.266233</v>
      </c>
      <c r="AF30" s="503">
        <v>17.084320000000002</v>
      </c>
      <c r="AG30" s="503">
        <v>15.266233</v>
      </c>
      <c r="AH30" s="503">
        <v>17.084320000000002</v>
      </c>
      <c r="AI30" s="503">
        <v>153.27755999999999</v>
      </c>
      <c r="AJ30" s="503">
        <v>260.5718</v>
      </c>
      <c r="AK30" s="503">
        <v>153.27755999999999</v>
      </c>
      <c r="AL30" s="503">
        <v>260.5718</v>
      </c>
      <c r="AM30" s="503">
        <v>18005</v>
      </c>
    </row>
    <row r="31" spans="1:39" x14ac:dyDescent="0.25">
      <c r="A31" s="503">
        <v>1</v>
      </c>
      <c r="B31" s="503">
        <v>8</v>
      </c>
      <c r="C31" s="503">
        <v>6</v>
      </c>
      <c r="D31" s="503" t="s">
        <v>762</v>
      </c>
      <c r="E31" s="503">
        <v>1027.72045</v>
      </c>
      <c r="F31" s="503">
        <v>155.66034999999999</v>
      </c>
      <c r="G31" s="503">
        <v>1771.5747530000001</v>
      </c>
      <c r="H31" s="503">
        <v>639.18657199999996</v>
      </c>
      <c r="I31" s="503">
        <v>388.53387800000002</v>
      </c>
      <c r="J31" s="503">
        <v>327.00369699999999</v>
      </c>
      <c r="K31" s="503">
        <v>700.71675300000004</v>
      </c>
      <c r="L31" s="503">
        <v>911.06529899999998</v>
      </c>
      <c r="M31" s="503">
        <v>96.482928000000001</v>
      </c>
      <c r="N31" s="503">
        <v>20.172222999999999</v>
      </c>
      <c r="O31" s="503">
        <v>161.99876900000001</v>
      </c>
      <c r="P31" s="503">
        <v>385.27584200000001</v>
      </c>
      <c r="Q31" s="503">
        <v>57.777636000000001</v>
      </c>
      <c r="R31" s="503">
        <v>18.610681</v>
      </c>
      <c r="S31" s="503">
        <v>80.30274</v>
      </c>
      <c r="T31" s="503">
        <v>283.48794800000002</v>
      </c>
      <c r="U31" s="503">
        <v>18.328385999999998</v>
      </c>
      <c r="V31" s="503">
        <v>1.7662249999999999</v>
      </c>
      <c r="W31" s="503">
        <v>6.4395850000000001</v>
      </c>
      <c r="X31" s="503">
        <v>9.0840589999999999</v>
      </c>
      <c r="Y31" s="503">
        <v>2.1565810000000001</v>
      </c>
      <c r="Z31" s="503">
        <v>2.4919980000000002</v>
      </c>
      <c r="AA31" s="503">
        <v>24</v>
      </c>
      <c r="AB31" s="503">
        <v>26</v>
      </c>
      <c r="AC31" s="503">
        <v>24</v>
      </c>
      <c r="AD31" s="503">
        <v>28</v>
      </c>
      <c r="AE31" s="503">
        <v>9.00258</v>
      </c>
      <c r="AF31" s="503">
        <v>7.4313419999999999</v>
      </c>
      <c r="AG31" s="503">
        <v>9.00258</v>
      </c>
      <c r="AH31" s="503">
        <v>8.0029830000000004</v>
      </c>
      <c r="AI31" s="503">
        <v>79.484380000000002</v>
      </c>
      <c r="AJ31" s="503">
        <v>86.108080000000001</v>
      </c>
      <c r="AK31" s="503">
        <v>79.484380000000002</v>
      </c>
      <c r="AL31" s="503">
        <v>92.731780000000001</v>
      </c>
      <c r="AM31" s="503">
        <v>18006</v>
      </c>
    </row>
    <row r="32" spans="1:39" x14ac:dyDescent="0.25">
      <c r="A32" s="503">
        <v>1</v>
      </c>
      <c r="B32" s="503">
        <v>8</v>
      </c>
      <c r="C32" s="503">
        <v>7</v>
      </c>
      <c r="D32" s="503" t="s">
        <v>761</v>
      </c>
      <c r="E32" s="503">
        <v>2580.4580679999999</v>
      </c>
      <c r="F32" s="503">
        <v>716.84461099999999</v>
      </c>
      <c r="G32" s="503">
        <v>10420.598120000001</v>
      </c>
      <c r="H32" s="503">
        <v>1217.633867</v>
      </c>
      <c r="I32" s="503">
        <v>1362.8242009999999</v>
      </c>
      <c r="J32" s="503">
        <v>820.59196199999997</v>
      </c>
      <c r="K32" s="503">
        <v>1759.8661059999999</v>
      </c>
      <c r="L32" s="503">
        <v>2304.1935450000001</v>
      </c>
      <c r="M32" s="503">
        <v>152.057726</v>
      </c>
      <c r="N32" s="503">
        <v>124.20679699999999</v>
      </c>
      <c r="O32" s="503">
        <v>316.523572</v>
      </c>
      <c r="P32" s="503">
        <v>712.89443400000005</v>
      </c>
      <c r="Q32" s="503">
        <v>76.812882999999999</v>
      </c>
      <c r="R32" s="503">
        <v>28.921848000000001</v>
      </c>
      <c r="S32" s="503">
        <v>341.97797800000001</v>
      </c>
      <c r="T32" s="503">
        <v>932.79756099999997</v>
      </c>
      <c r="U32" s="503">
        <v>33.356547999999997</v>
      </c>
      <c r="V32" s="503">
        <v>12.966447000000001</v>
      </c>
      <c r="W32" s="503">
        <v>32.163927000000001</v>
      </c>
      <c r="X32" s="503">
        <v>50.317202999999999</v>
      </c>
      <c r="Y32" s="503">
        <v>19.757054</v>
      </c>
      <c r="Z32" s="503">
        <v>21.968613000000001</v>
      </c>
      <c r="AA32" s="503">
        <v>52</v>
      </c>
      <c r="AB32" s="503">
        <v>60</v>
      </c>
      <c r="AC32" s="503">
        <v>46</v>
      </c>
      <c r="AD32" s="503">
        <v>94</v>
      </c>
      <c r="AE32" s="503">
        <v>50.302264000000001</v>
      </c>
      <c r="AF32" s="503">
        <v>37.565620000000003</v>
      </c>
      <c r="AG32" s="503">
        <v>44.147564000000003</v>
      </c>
      <c r="AH32" s="503">
        <v>58.534469999999999</v>
      </c>
      <c r="AI32" s="503">
        <v>514.25987999999995</v>
      </c>
      <c r="AJ32" s="503">
        <v>592.93183999999997</v>
      </c>
      <c r="AK32" s="503">
        <v>450.9194</v>
      </c>
      <c r="AL32" s="503">
        <v>924.98130000000003</v>
      </c>
      <c r="AM32" s="503">
        <v>18007</v>
      </c>
    </row>
    <row r="33" spans="1:39" x14ac:dyDescent="0.25">
      <c r="A33" s="503">
        <v>1</v>
      </c>
      <c r="B33" s="503">
        <v>8</v>
      </c>
      <c r="C33" s="503">
        <v>8</v>
      </c>
      <c r="D33" s="503" t="s">
        <v>760</v>
      </c>
      <c r="E33" s="503">
        <v>1784.05602</v>
      </c>
      <c r="F33" s="503">
        <v>417.49860200000001</v>
      </c>
      <c r="G33" s="503">
        <v>5716.7038000000002</v>
      </c>
      <c r="H33" s="503">
        <v>855.85590200000001</v>
      </c>
      <c r="I33" s="503">
        <v>928.20011799999997</v>
      </c>
      <c r="J33" s="503">
        <v>539.09396400000003</v>
      </c>
      <c r="K33" s="503">
        <v>1244.9620560000001</v>
      </c>
      <c r="L33" s="503">
        <v>1674.223223</v>
      </c>
      <c r="M33" s="503">
        <v>46.708514999999998</v>
      </c>
      <c r="N33" s="503">
        <v>63.124282000000001</v>
      </c>
      <c r="O33" s="503">
        <v>238.442857</v>
      </c>
      <c r="P33" s="503">
        <v>550.62902399999996</v>
      </c>
      <c r="Q33" s="503">
        <v>12.974541</v>
      </c>
      <c r="R33" s="503">
        <v>9.8328220000000002</v>
      </c>
      <c r="S33" s="503">
        <v>239.44070300000001</v>
      </c>
      <c r="T33" s="503">
        <v>645.71063900000001</v>
      </c>
      <c r="U33" s="503">
        <v>20.589255000000001</v>
      </c>
      <c r="V33" s="503">
        <v>3.3118970000000001</v>
      </c>
      <c r="W33" s="503">
        <v>17.296925999999999</v>
      </c>
      <c r="X33" s="503">
        <v>26.679732000000001</v>
      </c>
      <c r="Y33" s="503">
        <v>10.349682</v>
      </c>
      <c r="Z33" s="503">
        <v>8.7979420000000008</v>
      </c>
      <c r="AA33" s="503">
        <v>26</v>
      </c>
      <c r="AB33" s="503">
        <v>34</v>
      </c>
      <c r="AC33" s="503">
        <v>24</v>
      </c>
      <c r="AD33" s="503">
        <v>26</v>
      </c>
      <c r="AE33" s="503">
        <v>18.705323</v>
      </c>
      <c r="AF33" s="503">
        <v>16.612711999999998</v>
      </c>
      <c r="AG33" s="503">
        <v>17.266459999999999</v>
      </c>
      <c r="AH33" s="503">
        <v>12.703837999999999</v>
      </c>
      <c r="AI33" s="503">
        <v>187.03962000000001</v>
      </c>
      <c r="AJ33" s="503">
        <v>244.59020000000001</v>
      </c>
      <c r="AK33" s="503">
        <v>172.65197000000001</v>
      </c>
      <c r="AL33" s="503">
        <v>187.03962000000001</v>
      </c>
      <c r="AM33" s="503">
        <v>18008</v>
      </c>
    </row>
    <row r="34" spans="1:39" x14ac:dyDescent="0.25">
      <c r="A34" s="503">
        <v>1</v>
      </c>
      <c r="B34" s="503">
        <v>8</v>
      </c>
      <c r="C34" s="503">
        <v>9</v>
      </c>
      <c r="D34" s="503" t="s">
        <v>759</v>
      </c>
      <c r="E34" s="503">
        <v>5784.30429</v>
      </c>
      <c r="F34" s="503">
        <v>1313.3571400000001</v>
      </c>
      <c r="G34" s="503">
        <v>18196.115559999998</v>
      </c>
      <c r="H34" s="503">
        <v>2965.14255</v>
      </c>
      <c r="I34" s="503">
        <v>2819.1617529999999</v>
      </c>
      <c r="J34" s="503">
        <v>1619.9911990000001</v>
      </c>
      <c r="K34" s="503">
        <v>4164.3131039999998</v>
      </c>
      <c r="L34" s="503">
        <v>4990.0128569999997</v>
      </c>
      <c r="M34" s="503">
        <v>637.17581700000005</v>
      </c>
      <c r="N34" s="503">
        <v>157.11562900000001</v>
      </c>
      <c r="O34" s="503">
        <v>626.99912099999995</v>
      </c>
      <c r="P34" s="503">
        <v>1723.364795</v>
      </c>
      <c r="Q34" s="503">
        <v>315.84417300000001</v>
      </c>
      <c r="R34" s="503">
        <v>188.97586999999999</v>
      </c>
      <c r="S34" s="503">
        <v>549.26976100000002</v>
      </c>
      <c r="T34" s="503">
        <v>2090.3791799999999</v>
      </c>
      <c r="U34" s="503">
        <v>64.054412999999997</v>
      </c>
      <c r="V34" s="503">
        <v>68.301361</v>
      </c>
      <c r="W34" s="503">
        <v>43.609144999999998</v>
      </c>
      <c r="X34" s="503">
        <v>66.349446</v>
      </c>
      <c r="Y34" s="503">
        <v>20.214586000000001</v>
      </c>
      <c r="Z34" s="503">
        <v>26.942451999999999</v>
      </c>
      <c r="AA34" s="503">
        <v>40</v>
      </c>
      <c r="AB34" s="503">
        <v>46</v>
      </c>
      <c r="AC34" s="503">
        <v>40</v>
      </c>
      <c r="AD34" s="503">
        <v>54</v>
      </c>
      <c r="AE34" s="503">
        <v>32.511890000000001</v>
      </c>
      <c r="AF34" s="503">
        <v>22.57809</v>
      </c>
      <c r="AG34" s="503">
        <v>32.511890000000001</v>
      </c>
      <c r="AH34" s="503">
        <v>26.504719999999999</v>
      </c>
      <c r="AI34" s="503">
        <v>302.20589999999999</v>
      </c>
      <c r="AJ34" s="503">
        <v>347.53680000000003</v>
      </c>
      <c r="AK34" s="503">
        <v>302.20589999999999</v>
      </c>
      <c r="AL34" s="503">
        <v>407.97800000000001</v>
      </c>
      <c r="AM34" s="503">
        <v>18009</v>
      </c>
    </row>
    <row r="35" spans="1:39" x14ac:dyDescent="0.25">
      <c r="A35" s="503">
        <v>1</v>
      </c>
      <c r="B35" s="503">
        <v>8</v>
      </c>
      <c r="C35" s="503">
        <v>10</v>
      </c>
      <c r="D35" s="503" t="s">
        <v>758</v>
      </c>
      <c r="E35" s="503">
        <v>2839.596767</v>
      </c>
      <c r="F35" s="503">
        <v>578.31191899999999</v>
      </c>
      <c r="G35" s="503">
        <v>7948.7265900000002</v>
      </c>
      <c r="H35" s="503">
        <v>1199.5239779999999</v>
      </c>
      <c r="I35" s="503">
        <v>1640.0727890000001</v>
      </c>
      <c r="J35" s="503">
        <v>655.66268300000002</v>
      </c>
      <c r="K35" s="503">
        <v>2183.934084</v>
      </c>
      <c r="L35" s="503">
        <v>2706.9032339999999</v>
      </c>
      <c r="M35" s="503">
        <v>74.484919000000005</v>
      </c>
      <c r="N35" s="503">
        <v>58.208613999999997</v>
      </c>
      <c r="O35" s="503">
        <v>290.97727700000002</v>
      </c>
      <c r="P35" s="503">
        <v>832.67878299999995</v>
      </c>
      <c r="Q35" s="503">
        <v>30.471253000000001</v>
      </c>
      <c r="R35" s="503">
        <v>10.764502999999999</v>
      </c>
      <c r="S35" s="503">
        <v>279.330399</v>
      </c>
      <c r="T35" s="503">
        <v>1303.9167749999999</v>
      </c>
      <c r="U35" s="503">
        <v>29.866935000000002</v>
      </c>
      <c r="V35" s="503">
        <v>3.382228</v>
      </c>
      <c r="W35" s="503">
        <v>14.96336</v>
      </c>
      <c r="X35" s="503">
        <v>19.668801999999999</v>
      </c>
      <c r="Y35" s="503">
        <v>10.053459</v>
      </c>
      <c r="Z35" s="503">
        <v>13.522993</v>
      </c>
      <c r="AA35" s="503">
        <v>52</v>
      </c>
      <c r="AB35" s="503">
        <v>92</v>
      </c>
      <c r="AC35" s="503">
        <v>52</v>
      </c>
      <c r="AD35" s="503">
        <v>105</v>
      </c>
      <c r="AE35" s="503">
        <v>33.859648</v>
      </c>
      <c r="AF35" s="503">
        <v>41.212918000000002</v>
      </c>
      <c r="AG35" s="503">
        <v>33.859648</v>
      </c>
      <c r="AH35" s="503">
        <v>47.170789999999997</v>
      </c>
      <c r="AI35" s="503">
        <v>330.71165999999999</v>
      </c>
      <c r="AJ35" s="503">
        <v>585.10509999999999</v>
      </c>
      <c r="AK35" s="503">
        <v>330.71165999999999</v>
      </c>
      <c r="AL35" s="503">
        <v>653.81089999999995</v>
      </c>
      <c r="AM35" s="503">
        <v>18010</v>
      </c>
    </row>
    <row r="36" spans="1:39" x14ac:dyDescent="0.25">
      <c r="A36" s="503">
        <v>1</v>
      </c>
      <c r="B36" s="503">
        <v>8</v>
      </c>
      <c r="C36" s="503">
        <v>11</v>
      </c>
      <c r="D36" s="503" t="s">
        <v>757</v>
      </c>
      <c r="E36" s="503">
        <v>822.03834199999994</v>
      </c>
      <c r="F36" s="503">
        <v>153.54424</v>
      </c>
      <c r="G36" s="503">
        <v>2053.4740499999998</v>
      </c>
      <c r="H36" s="503">
        <v>471.828711</v>
      </c>
      <c r="I36" s="503">
        <v>350.209631</v>
      </c>
      <c r="J36" s="503">
        <v>192.31151199999999</v>
      </c>
      <c r="K36" s="503">
        <v>629.72682999999995</v>
      </c>
      <c r="L36" s="503">
        <v>786.58794799999998</v>
      </c>
      <c r="M36" s="503">
        <v>21.609646000000001</v>
      </c>
      <c r="N36" s="503">
        <v>13.840748</v>
      </c>
      <c r="O36" s="503">
        <v>137.52988400000001</v>
      </c>
      <c r="P36" s="503">
        <v>303.70725099999999</v>
      </c>
      <c r="Q36" s="503">
        <v>15.812272</v>
      </c>
      <c r="R36" s="503">
        <v>3.802162</v>
      </c>
      <c r="S36" s="503">
        <v>34.137949999999996</v>
      </c>
      <c r="T36" s="503">
        <v>311.21286300000003</v>
      </c>
      <c r="U36" s="503">
        <v>1.658731</v>
      </c>
      <c r="V36" s="503">
        <v>0.33648099999999997</v>
      </c>
      <c r="W36" s="503">
        <v>2.7489409999999999</v>
      </c>
      <c r="X36" s="503">
        <v>8.2282010000000003</v>
      </c>
      <c r="Y36" s="503">
        <v>0.423734</v>
      </c>
      <c r="Z36" s="503">
        <v>2.4398719999999998</v>
      </c>
      <c r="AA36" s="503">
        <v>20</v>
      </c>
      <c r="AB36" s="503">
        <v>24</v>
      </c>
      <c r="AC36" s="503">
        <v>20</v>
      </c>
      <c r="AD36" s="503">
        <v>36</v>
      </c>
      <c r="AE36" s="503">
        <v>17.096050000000002</v>
      </c>
      <c r="AF36" s="503">
        <v>13.18094</v>
      </c>
      <c r="AG36" s="503">
        <v>17.096050000000002</v>
      </c>
      <c r="AH36" s="503">
        <v>19.771409999999999</v>
      </c>
      <c r="AI36" s="503">
        <v>161.52784</v>
      </c>
      <c r="AJ36" s="503">
        <v>193.83339000000001</v>
      </c>
      <c r="AK36" s="503">
        <v>161.52784</v>
      </c>
      <c r="AL36" s="503">
        <v>290.75</v>
      </c>
      <c r="AM36" s="503">
        <v>18011</v>
      </c>
    </row>
    <row r="37" spans="1:39" x14ac:dyDescent="0.25">
      <c r="A37" s="503">
        <v>1</v>
      </c>
      <c r="B37" s="503">
        <v>8</v>
      </c>
      <c r="C37" s="503">
        <v>12</v>
      </c>
      <c r="D37" s="503" t="s">
        <v>756</v>
      </c>
      <c r="E37" s="503">
        <v>651.61479799999995</v>
      </c>
      <c r="F37" s="503">
        <v>102.22076800000001</v>
      </c>
      <c r="G37" s="503">
        <v>1420.957797</v>
      </c>
      <c r="H37" s="503">
        <v>292.28341599999999</v>
      </c>
      <c r="I37" s="503">
        <v>359.33138200000002</v>
      </c>
      <c r="J37" s="503">
        <v>296.13958000000002</v>
      </c>
      <c r="K37" s="503">
        <v>355.47521799999998</v>
      </c>
      <c r="L37" s="503">
        <v>617.09626900000001</v>
      </c>
      <c r="M37" s="503">
        <v>24.116385999999999</v>
      </c>
      <c r="N37" s="503">
        <v>10.402143000000001</v>
      </c>
      <c r="O37" s="503">
        <v>144.00091599999999</v>
      </c>
      <c r="P37" s="503">
        <v>127.372968</v>
      </c>
      <c r="Q37" s="503">
        <v>13.179907999999999</v>
      </c>
      <c r="R37" s="503">
        <v>0.64422500000000005</v>
      </c>
      <c r="S37" s="503">
        <v>124.07222</v>
      </c>
      <c r="T37" s="503">
        <v>221.65016499999999</v>
      </c>
      <c r="U37" s="503">
        <v>9.8851180000000003</v>
      </c>
      <c r="V37" s="503">
        <v>0.40713500000000002</v>
      </c>
      <c r="W37" s="503">
        <v>3.2710469999999998</v>
      </c>
      <c r="X37" s="503">
        <v>3.814352</v>
      </c>
      <c r="Y37" s="503">
        <v>1.7303710000000001</v>
      </c>
      <c r="Z37" s="503">
        <v>1.586373</v>
      </c>
      <c r="AA37" s="503">
        <v>14</v>
      </c>
      <c r="AB37" s="503">
        <v>24</v>
      </c>
      <c r="AC37" s="503">
        <v>14</v>
      </c>
      <c r="AD37" s="503">
        <v>32</v>
      </c>
      <c r="AE37" s="503">
        <v>13.871819</v>
      </c>
      <c r="AF37" s="503">
        <v>16.586200000000002</v>
      </c>
      <c r="AG37" s="503">
        <v>13.871819</v>
      </c>
      <c r="AH37" s="503">
        <v>22.114920000000001</v>
      </c>
      <c r="AI37" s="503">
        <v>140.60901000000001</v>
      </c>
      <c r="AJ37" s="503">
        <v>241.04400000000001</v>
      </c>
      <c r="AK37" s="503">
        <v>140.60901000000001</v>
      </c>
      <c r="AL37" s="503">
        <v>321.392</v>
      </c>
      <c r="AM37" s="503">
        <v>18012</v>
      </c>
    </row>
    <row r="38" spans="1:39" x14ac:dyDescent="0.25">
      <c r="A38" s="503">
        <v>1</v>
      </c>
      <c r="B38" s="503">
        <v>8</v>
      </c>
      <c r="C38" s="503">
        <v>13</v>
      </c>
      <c r="D38" s="503" t="s">
        <v>755</v>
      </c>
      <c r="E38" s="503">
        <v>476.322675</v>
      </c>
      <c r="F38" s="503">
        <v>110.29452999999999</v>
      </c>
      <c r="G38" s="503">
        <v>1394.342989</v>
      </c>
      <c r="H38" s="503">
        <v>221.319064</v>
      </c>
      <c r="I38" s="503">
        <v>255.00361100000001</v>
      </c>
      <c r="J38" s="503">
        <v>245.20605399999999</v>
      </c>
      <c r="K38" s="503">
        <v>231.11662100000001</v>
      </c>
      <c r="L38" s="503">
        <v>461.81383299999999</v>
      </c>
      <c r="M38" s="503">
        <v>7.687252</v>
      </c>
      <c r="N38" s="503">
        <v>6.8215899999999996</v>
      </c>
      <c r="O38" s="503">
        <v>125.565573</v>
      </c>
      <c r="P38" s="503">
        <v>86.564379000000002</v>
      </c>
      <c r="Q38" s="503">
        <v>4.0527170000000003</v>
      </c>
      <c r="R38" s="503">
        <v>1.083445</v>
      </c>
      <c r="S38" s="503">
        <v>109.70524</v>
      </c>
      <c r="T38" s="503">
        <v>139.97864100000001</v>
      </c>
      <c r="U38" s="503">
        <v>2.0483229999999999</v>
      </c>
      <c r="V38" s="503">
        <v>0.50276699999999996</v>
      </c>
      <c r="W38" s="503">
        <v>2.2218640000000001</v>
      </c>
      <c r="X38" s="503">
        <v>1.831086</v>
      </c>
      <c r="Y38" s="503">
        <v>1.6123369999999999</v>
      </c>
      <c r="Z38" s="503">
        <v>1.1563030000000001</v>
      </c>
      <c r="AA38" s="503">
        <v>14</v>
      </c>
      <c r="AB38" s="503">
        <v>24</v>
      </c>
      <c r="AC38" s="503">
        <v>14</v>
      </c>
      <c r="AD38" s="503">
        <v>36</v>
      </c>
      <c r="AE38" s="503">
        <v>11.489345</v>
      </c>
      <c r="AF38" s="503">
        <v>14.94448</v>
      </c>
      <c r="AG38" s="503">
        <v>11.489345</v>
      </c>
      <c r="AH38" s="503">
        <v>22.416720000000002</v>
      </c>
      <c r="AI38" s="503">
        <v>113.39014</v>
      </c>
      <c r="AJ38" s="503">
        <v>194.38308000000001</v>
      </c>
      <c r="AK38" s="503">
        <v>113.39014</v>
      </c>
      <c r="AL38" s="503">
        <v>291.57459999999998</v>
      </c>
      <c r="AM38" s="503">
        <v>18013</v>
      </c>
    </row>
    <row r="39" spans="1:39" x14ac:dyDescent="0.25">
      <c r="A39" s="503">
        <v>1</v>
      </c>
      <c r="B39" s="503">
        <v>8</v>
      </c>
      <c r="C39" s="503">
        <v>14</v>
      </c>
      <c r="D39" s="503" t="s">
        <v>754</v>
      </c>
      <c r="E39" s="503">
        <v>710.96349899999996</v>
      </c>
      <c r="F39" s="503">
        <v>249.68991800000001</v>
      </c>
      <c r="G39" s="503">
        <v>3580.5358700000002</v>
      </c>
      <c r="H39" s="503">
        <v>311.54169899999999</v>
      </c>
      <c r="I39" s="503">
        <v>399.42180000000002</v>
      </c>
      <c r="J39" s="503">
        <v>153.614734</v>
      </c>
      <c r="K39" s="503">
        <v>557.34876499999996</v>
      </c>
      <c r="L39" s="503">
        <v>631.00095399999998</v>
      </c>
      <c r="M39" s="503">
        <v>62.171179000000002</v>
      </c>
      <c r="N39" s="503">
        <v>17.791366</v>
      </c>
      <c r="O39" s="503">
        <v>57.802168999999999</v>
      </c>
      <c r="P39" s="503">
        <v>213.41475399999999</v>
      </c>
      <c r="Q39" s="503">
        <v>14.621634999999999</v>
      </c>
      <c r="R39" s="503">
        <v>15.570757</v>
      </c>
      <c r="S39" s="503">
        <v>67.259968999999998</v>
      </c>
      <c r="T39" s="503">
        <v>292.52406200000001</v>
      </c>
      <c r="U39" s="503">
        <v>9.3467990000000007</v>
      </c>
      <c r="V39" s="503">
        <v>22.631988</v>
      </c>
      <c r="W39" s="503">
        <v>2.2283019999999998</v>
      </c>
      <c r="X39" s="503">
        <v>7.9040819999999998</v>
      </c>
      <c r="Y39" s="503">
        <v>2.3558599999999998</v>
      </c>
      <c r="Z39" s="503">
        <v>5.3031220000000001</v>
      </c>
      <c r="AA39" s="503">
        <v>12</v>
      </c>
      <c r="AB39" s="503">
        <v>16</v>
      </c>
      <c r="AC39" s="503">
        <v>10</v>
      </c>
      <c r="AD39" s="503">
        <v>30</v>
      </c>
      <c r="AE39" s="503">
        <v>12.461930000000001</v>
      </c>
      <c r="AF39" s="503">
        <v>10.518587</v>
      </c>
      <c r="AG39" s="503">
        <v>10.384942000000001</v>
      </c>
      <c r="AH39" s="503">
        <v>19.722349999999999</v>
      </c>
      <c r="AI39" s="503">
        <v>123.53967</v>
      </c>
      <c r="AJ39" s="503">
        <v>164.71956</v>
      </c>
      <c r="AK39" s="503">
        <v>102.94972</v>
      </c>
      <c r="AL39" s="503">
        <v>308.84910000000002</v>
      </c>
      <c r="AM39" s="503">
        <v>18014</v>
      </c>
    </row>
    <row r="40" spans="1:39" x14ac:dyDescent="0.25">
      <c r="A40" s="503">
        <v>1</v>
      </c>
      <c r="B40" s="503">
        <v>8</v>
      </c>
      <c r="C40" s="503">
        <v>15</v>
      </c>
      <c r="D40" s="503" t="s">
        <v>753</v>
      </c>
      <c r="E40" s="503">
        <v>1290.9000160000001</v>
      </c>
      <c r="F40" s="503">
        <v>292.669712</v>
      </c>
      <c r="G40" s="503">
        <v>3518.7059899999999</v>
      </c>
      <c r="H40" s="503">
        <v>633.38169500000004</v>
      </c>
      <c r="I40" s="503">
        <v>657.51832100000001</v>
      </c>
      <c r="J40" s="503">
        <v>420.30436500000002</v>
      </c>
      <c r="K40" s="503">
        <v>870.59565099999998</v>
      </c>
      <c r="L40" s="503">
        <v>1185.1203290000001</v>
      </c>
      <c r="M40" s="503">
        <v>81.125004000000004</v>
      </c>
      <c r="N40" s="503">
        <v>24.654682999999999</v>
      </c>
      <c r="O40" s="503">
        <v>190.832089</v>
      </c>
      <c r="P40" s="503">
        <v>362.33983000000001</v>
      </c>
      <c r="Q40" s="503">
        <v>53.700296000000002</v>
      </c>
      <c r="R40" s="503">
        <v>9.7961340000000003</v>
      </c>
      <c r="S40" s="503">
        <v>149.41962799999999</v>
      </c>
      <c r="T40" s="503">
        <v>482.52878199999998</v>
      </c>
      <c r="U40" s="503">
        <v>15.868281</v>
      </c>
      <c r="V40" s="503">
        <v>1.7602930000000001</v>
      </c>
      <c r="W40" s="503">
        <v>7.1536540000000004</v>
      </c>
      <c r="X40" s="503">
        <v>9.5596920000000001</v>
      </c>
      <c r="Y40" s="503">
        <v>3.3304170000000002</v>
      </c>
      <c r="Z40" s="503">
        <v>4.6109200000000001</v>
      </c>
      <c r="AA40" s="503">
        <v>26</v>
      </c>
      <c r="AB40" s="503">
        <v>34</v>
      </c>
      <c r="AC40" s="503">
        <v>24</v>
      </c>
      <c r="AD40" s="503">
        <v>34</v>
      </c>
      <c r="AE40" s="503">
        <v>15.507201999999999</v>
      </c>
      <c r="AF40" s="503">
        <v>14.579936999999999</v>
      </c>
      <c r="AG40" s="503">
        <v>14.31434</v>
      </c>
      <c r="AH40" s="503">
        <v>14.579936999999999</v>
      </c>
      <c r="AI40" s="503">
        <v>142.55703</v>
      </c>
      <c r="AJ40" s="503">
        <v>186.42072999999999</v>
      </c>
      <c r="AK40" s="503">
        <v>131.59110000000001</v>
      </c>
      <c r="AL40" s="503">
        <v>186.42072999999999</v>
      </c>
      <c r="AM40" s="503">
        <v>18015</v>
      </c>
    </row>
    <row r="41" spans="1:39" x14ac:dyDescent="0.25">
      <c r="A41" s="503">
        <v>1</v>
      </c>
      <c r="B41" s="503">
        <v>8</v>
      </c>
      <c r="C41" s="503">
        <v>16</v>
      </c>
      <c r="D41" s="503" t="s">
        <v>752</v>
      </c>
      <c r="E41" s="503">
        <v>1833.4422790000001</v>
      </c>
      <c r="F41" s="503">
        <v>650.09571500000004</v>
      </c>
      <c r="G41" s="503">
        <v>9155.4638599999998</v>
      </c>
      <c r="H41" s="503">
        <v>816.45353299999999</v>
      </c>
      <c r="I41" s="503">
        <v>1016.988746</v>
      </c>
      <c r="J41" s="503">
        <v>355.29324800000001</v>
      </c>
      <c r="K41" s="503">
        <v>1478.1490309999999</v>
      </c>
      <c r="L41" s="503">
        <v>1640.4190759999999</v>
      </c>
      <c r="M41" s="503">
        <v>142.85075399999999</v>
      </c>
      <c r="N41" s="503">
        <v>50.172449</v>
      </c>
      <c r="O41" s="503">
        <v>137.66529600000001</v>
      </c>
      <c r="P41" s="503">
        <v>523.93063500000005</v>
      </c>
      <c r="Q41" s="503">
        <v>87.259181999999996</v>
      </c>
      <c r="R41" s="503">
        <v>33.466240999999997</v>
      </c>
      <c r="S41" s="503">
        <v>106.981331</v>
      </c>
      <c r="T41" s="503">
        <v>871.841814</v>
      </c>
      <c r="U41" s="503">
        <v>8.9395089999999993</v>
      </c>
      <c r="V41" s="503">
        <v>13.185822</v>
      </c>
      <c r="W41" s="503">
        <v>10.613125</v>
      </c>
      <c r="X41" s="503">
        <v>23.519054000000001</v>
      </c>
      <c r="Y41" s="503">
        <v>3.8348049999999998</v>
      </c>
      <c r="Z41" s="503">
        <v>12.205465</v>
      </c>
      <c r="AA41" s="503">
        <v>14</v>
      </c>
      <c r="AB41" s="503">
        <v>24</v>
      </c>
      <c r="AC41" s="503">
        <v>14</v>
      </c>
      <c r="AD41" s="503">
        <v>24</v>
      </c>
      <c r="AE41" s="503">
        <v>17.889865</v>
      </c>
      <c r="AF41" s="503">
        <v>19.97888</v>
      </c>
      <c r="AG41" s="503">
        <v>17.889865</v>
      </c>
      <c r="AH41" s="503">
        <v>19.97888</v>
      </c>
      <c r="AI41" s="503">
        <v>179.35660999999999</v>
      </c>
      <c r="AJ41" s="503">
        <v>307.46839999999997</v>
      </c>
      <c r="AK41" s="503">
        <v>179.35660999999999</v>
      </c>
      <c r="AL41" s="503">
        <v>307.46839999999997</v>
      </c>
      <c r="AM41" s="503">
        <v>18016</v>
      </c>
    </row>
    <row r="42" spans="1:39" x14ac:dyDescent="0.25">
      <c r="A42" s="503">
        <v>1</v>
      </c>
      <c r="B42" s="503">
        <v>8</v>
      </c>
      <c r="C42" s="503">
        <v>17</v>
      </c>
      <c r="D42" s="503" t="s">
        <v>751</v>
      </c>
      <c r="E42" s="503">
        <v>1059.453027</v>
      </c>
      <c r="F42" s="503">
        <v>293.28314</v>
      </c>
      <c r="G42" s="503">
        <v>4897.7299999999996</v>
      </c>
      <c r="H42" s="503">
        <v>345.61094800000001</v>
      </c>
      <c r="I42" s="503">
        <v>713.84207900000001</v>
      </c>
      <c r="J42" s="503">
        <v>95.706233999999995</v>
      </c>
      <c r="K42" s="503">
        <v>963.74679300000003</v>
      </c>
      <c r="L42" s="503">
        <v>992.65762199999995</v>
      </c>
      <c r="M42" s="503">
        <v>51.118284000000003</v>
      </c>
      <c r="N42" s="503">
        <v>15.677121</v>
      </c>
      <c r="O42" s="503">
        <v>24.002728999999999</v>
      </c>
      <c r="P42" s="503">
        <v>287.00151599999998</v>
      </c>
      <c r="Q42" s="503">
        <v>5.074808</v>
      </c>
      <c r="R42" s="503">
        <v>22.353038999999999</v>
      </c>
      <c r="S42" s="503">
        <v>61.291013</v>
      </c>
      <c r="T42" s="503">
        <v>620.36236399999996</v>
      </c>
      <c r="U42" s="503">
        <v>3.2545039999999998</v>
      </c>
      <c r="V42" s="503">
        <v>20.435932999999999</v>
      </c>
      <c r="W42" s="503">
        <v>0.91366499999999995</v>
      </c>
      <c r="X42" s="503">
        <v>6.2651909999999997</v>
      </c>
      <c r="Y42" s="503">
        <v>1.1695150000000001</v>
      </c>
      <c r="Z42" s="503">
        <v>7.3287500000000003</v>
      </c>
      <c r="AA42" s="503">
        <v>14</v>
      </c>
      <c r="AB42" s="503">
        <v>24</v>
      </c>
      <c r="AC42" s="503">
        <v>14</v>
      </c>
      <c r="AD42" s="503">
        <v>18</v>
      </c>
      <c r="AE42" s="503">
        <v>16.818211999999999</v>
      </c>
      <c r="AF42" s="503">
        <v>19.25976</v>
      </c>
      <c r="AG42" s="503">
        <v>16.818211999999999</v>
      </c>
      <c r="AH42" s="503">
        <v>14.44482</v>
      </c>
      <c r="AI42" s="503">
        <v>188.18973</v>
      </c>
      <c r="AJ42" s="503">
        <v>322.61090000000002</v>
      </c>
      <c r="AK42" s="503">
        <v>188.18973</v>
      </c>
      <c r="AL42" s="503">
        <v>241.95820000000001</v>
      </c>
      <c r="AM42" s="503">
        <v>18017</v>
      </c>
    </row>
    <row r="43" spans="1:39" x14ac:dyDescent="0.25">
      <c r="A43" s="503">
        <v>1</v>
      </c>
      <c r="B43" s="503">
        <v>8</v>
      </c>
      <c r="C43" s="503">
        <v>18</v>
      </c>
      <c r="D43" s="503" t="s">
        <v>750</v>
      </c>
      <c r="E43" s="503">
        <v>233.65829199999999</v>
      </c>
      <c r="F43" s="503">
        <v>68.573777000000007</v>
      </c>
      <c r="G43" s="503">
        <v>1111.719961</v>
      </c>
      <c r="H43" s="503">
        <v>92.959106000000006</v>
      </c>
      <c r="I43" s="503">
        <v>140.699186</v>
      </c>
      <c r="J43" s="503">
        <v>35.208371</v>
      </c>
      <c r="K43" s="503">
        <v>198.44992099999999</v>
      </c>
      <c r="L43" s="503">
        <v>225.36643000000001</v>
      </c>
      <c r="M43" s="503">
        <v>0.61620200000000003</v>
      </c>
      <c r="N43" s="503">
        <v>7.6756599999999997</v>
      </c>
      <c r="O43" s="503">
        <v>15.604592</v>
      </c>
      <c r="P43" s="503">
        <v>73.000003000000007</v>
      </c>
      <c r="Q43" s="503">
        <v>0.114968</v>
      </c>
      <c r="R43" s="503">
        <v>0.17208200000000001</v>
      </c>
      <c r="S43" s="503">
        <v>17.531283999999999</v>
      </c>
      <c r="T43" s="503">
        <v>119.23055100000001</v>
      </c>
      <c r="U43" s="503">
        <v>0.17885400000000001</v>
      </c>
      <c r="V43" s="503">
        <v>0.15029799999999999</v>
      </c>
      <c r="W43" s="503">
        <v>0.88073500000000005</v>
      </c>
      <c r="X43" s="503">
        <v>3.1867260000000002</v>
      </c>
      <c r="Y43" s="503">
        <v>0.89793800000000001</v>
      </c>
      <c r="Z43" s="503">
        <v>2.710261</v>
      </c>
      <c r="AA43" s="503">
        <v>6</v>
      </c>
      <c r="AB43" s="503">
        <v>12</v>
      </c>
      <c r="AC43" s="503">
        <v>6</v>
      </c>
      <c r="AD43" s="503">
        <v>24</v>
      </c>
      <c r="AE43" s="503">
        <v>7.233015</v>
      </c>
      <c r="AF43" s="503">
        <v>9.5067799999999991</v>
      </c>
      <c r="AG43" s="503">
        <v>7.233015</v>
      </c>
      <c r="AH43" s="503">
        <v>19.013559999999998</v>
      </c>
      <c r="AI43" s="503">
        <v>80.445750000000004</v>
      </c>
      <c r="AJ43" s="503">
        <v>160.89151000000001</v>
      </c>
      <c r="AK43" s="503">
        <v>80.445750000000004</v>
      </c>
      <c r="AL43" s="503">
        <v>321.78289999999998</v>
      </c>
      <c r="AM43" s="503">
        <v>18018</v>
      </c>
    </row>
    <row r="44" spans="1:39" x14ac:dyDescent="0.25">
      <c r="A44" s="503">
        <v>1</v>
      </c>
      <c r="B44" s="503">
        <v>8</v>
      </c>
      <c r="C44" s="503">
        <v>19</v>
      </c>
      <c r="D44" s="503" t="s">
        <v>749</v>
      </c>
      <c r="E44" s="503">
        <v>2725.392679</v>
      </c>
      <c r="F44" s="503">
        <v>687.02042500000005</v>
      </c>
      <c r="G44" s="503">
        <v>8961.2697800000005</v>
      </c>
      <c r="H44" s="503">
        <v>1179.4480149999999</v>
      </c>
      <c r="I44" s="503">
        <v>1545.9446640000001</v>
      </c>
      <c r="J44" s="503">
        <v>697.59069499999998</v>
      </c>
      <c r="K44" s="503">
        <v>2027.8019839999999</v>
      </c>
      <c r="L44" s="503">
        <v>2560.354331</v>
      </c>
      <c r="M44" s="503">
        <v>112.250925</v>
      </c>
      <c r="N44" s="503">
        <v>52.787422999999997</v>
      </c>
      <c r="O44" s="503">
        <v>298.319321</v>
      </c>
      <c r="P44" s="503">
        <v>768.60099100000002</v>
      </c>
      <c r="Q44" s="503">
        <v>50.318772000000003</v>
      </c>
      <c r="R44" s="503">
        <v>25.523675000000001</v>
      </c>
      <c r="S44" s="503">
        <v>304.17368299999998</v>
      </c>
      <c r="T44" s="503">
        <v>1189.2603360000001</v>
      </c>
      <c r="U44" s="503">
        <v>30.245822</v>
      </c>
      <c r="V44" s="503">
        <v>6.1626560000000001</v>
      </c>
      <c r="W44" s="503">
        <v>10.681675</v>
      </c>
      <c r="X44" s="503">
        <v>26.003581000000001</v>
      </c>
      <c r="Y44" s="503">
        <v>3.8514219999999999</v>
      </c>
      <c r="Z44" s="503">
        <v>12.250745</v>
      </c>
      <c r="AA44" s="503">
        <v>28</v>
      </c>
      <c r="AB44" s="503">
        <v>48</v>
      </c>
      <c r="AC44" s="503">
        <v>28</v>
      </c>
      <c r="AD44" s="503">
        <v>72</v>
      </c>
      <c r="AE44" s="503">
        <v>29.270394</v>
      </c>
      <c r="AF44" s="503">
        <v>33.876080000000002</v>
      </c>
      <c r="AG44" s="503">
        <v>29.270394</v>
      </c>
      <c r="AH44" s="503">
        <v>50.814120000000003</v>
      </c>
      <c r="AI44" s="503">
        <v>284.72877</v>
      </c>
      <c r="AJ44" s="503">
        <v>488.10638</v>
      </c>
      <c r="AK44" s="503">
        <v>284.72877</v>
      </c>
      <c r="AL44" s="503">
        <v>732.15959999999995</v>
      </c>
      <c r="AM44" s="503">
        <v>18019</v>
      </c>
    </row>
    <row r="45" spans="1:39" x14ac:dyDescent="0.25">
      <c r="A45" s="503">
        <v>1</v>
      </c>
      <c r="B45" s="503">
        <v>8</v>
      </c>
      <c r="C45" s="503">
        <v>20</v>
      </c>
      <c r="D45" s="503" t="s">
        <v>748</v>
      </c>
      <c r="E45" s="503">
        <v>2039.342607</v>
      </c>
      <c r="F45" s="503">
        <v>520.91890899999999</v>
      </c>
      <c r="G45" s="503">
        <v>6809.6540400000004</v>
      </c>
      <c r="H45" s="503">
        <v>976.65525500000001</v>
      </c>
      <c r="I45" s="503">
        <v>1062.687357</v>
      </c>
      <c r="J45" s="503">
        <v>488.22966700000001</v>
      </c>
      <c r="K45" s="503">
        <v>1551.1129450000001</v>
      </c>
      <c r="L45" s="503">
        <v>1861.166882</v>
      </c>
      <c r="M45" s="503">
        <v>136.434607</v>
      </c>
      <c r="N45" s="503">
        <v>41.741123000000002</v>
      </c>
      <c r="O45" s="503">
        <v>195.08078399999999</v>
      </c>
      <c r="P45" s="503">
        <v>651.63491299999998</v>
      </c>
      <c r="Q45" s="503">
        <v>57.349525999999997</v>
      </c>
      <c r="R45" s="503">
        <v>42.658022000000003</v>
      </c>
      <c r="S45" s="503">
        <v>200.796055</v>
      </c>
      <c r="T45" s="503">
        <v>813.65512999999999</v>
      </c>
      <c r="U45" s="503">
        <v>24.315011999999999</v>
      </c>
      <c r="V45" s="503">
        <v>12.112047</v>
      </c>
      <c r="W45" s="503">
        <v>7.2013480000000003</v>
      </c>
      <c r="X45" s="503">
        <v>22.730661999999999</v>
      </c>
      <c r="Y45" s="503">
        <v>3.486942</v>
      </c>
      <c r="Z45" s="503">
        <v>8.3221710000000009</v>
      </c>
      <c r="AA45" s="503">
        <v>20</v>
      </c>
      <c r="AB45" s="503">
        <v>26</v>
      </c>
      <c r="AC45" s="503">
        <v>20</v>
      </c>
      <c r="AD45" s="503">
        <v>32</v>
      </c>
      <c r="AE45" s="503">
        <v>21.790759999999999</v>
      </c>
      <c r="AF45" s="503">
        <v>17.58653</v>
      </c>
      <c r="AG45" s="503">
        <v>21.790759999999999</v>
      </c>
      <c r="AH45" s="503">
        <v>21.644950000000001</v>
      </c>
      <c r="AI45" s="503">
        <v>200.86259999999999</v>
      </c>
      <c r="AJ45" s="503">
        <v>261.12130000000002</v>
      </c>
      <c r="AK45" s="503">
        <v>200.86259999999999</v>
      </c>
      <c r="AL45" s="503">
        <v>321.38010000000003</v>
      </c>
      <c r="AM45" s="503">
        <v>18020</v>
      </c>
    </row>
    <row r="46" spans="1:39" x14ac:dyDescent="0.25">
      <c r="A46" s="503">
        <v>1</v>
      </c>
      <c r="B46" s="503">
        <v>8</v>
      </c>
      <c r="C46" s="503">
        <v>21</v>
      </c>
      <c r="D46" s="503" t="s">
        <v>747</v>
      </c>
      <c r="E46" s="503">
        <v>1383.138189</v>
      </c>
      <c r="F46" s="503">
        <v>463.527917</v>
      </c>
      <c r="G46" s="503">
        <v>6757.2088299999996</v>
      </c>
      <c r="H46" s="503">
        <v>594.11583099999996</v>
      </c>
      <c r="I46" s="503">
        <v>789.02235800000005</v>
      </c>
      <c r="J46" s="503">
        <v>354.657893</v>
      </c>
      <c r="K46" s="503">
        <v>1028.480296</v>
      </c>
      <c r="L46" s="503">
        <v>1344.0297969999999</v>
      </c>
      <c r="M46" s="503">
        <v>18.711390999999999</v>
      </c>
      <c r="N46" s="503">
        <v>20.397000999999999</v>
      </c>
      <c r="O46" s="503">
        <v>152.290671</v>
      </c>
      <c r="P46" s="503">
        <v>417.27078399999999</v>
      </c>
      <c r="Q46" s="503">
        <v>8.1805129999999995</v>
      </c>
      <c r="R46" s="503">
        <v>4.6080449999999997</v>
      </c>
      <c r="S46" s="503">
        <v>180.097793</v>
      </c>
      <c r="T46" s="503">
        <v>594.37054899999998</v>
      </c>
      <c r="U46" s="503">
        <v>5.4706260000000002</v>
      </c>
      <c r="V46" s="503">
        <v>0.45220700000000003</v>
      </c>
      <c r="W46" s="503">
        <v>4.0759780000000001</v>
      </c>
      <c r="X46" s="503">
        <v>7.6898400000000002</v>
      </c>
      <c r="Y46" s="503">
        <v>4.5423119999999999</v>
      </c>
      <c r="Z46" s="503">
        <v>4.0888710000000001</v>
      </c>
      <c r="AA46" s="503">
        <v>14</v>
      </c>
      <c r="AB46" s="503">
        <v>24</v>
      </c>
      <c r="AC46" s="503">
        <v>14</v>
      </c>
      <c r="AD46" s="503">
        <v>36</v>
      </c>
      <c r="AE46" s="503">
        <v>15.242604999999999</v>
      </c>
      <c r="AF46" s="503">
        <v>17.001619999999999</v>
      </c>
      <c r="AG46" s="503">
        <v>15.242604999999999</v>
      </c>
      <c r="AH46" s="503">
        <v>25.50243</v>
      </c>
      <c r="AI46" s="503">
        <v>156.22508999999999</v>
      </c>
      <c r="AJ46" s="503">
        <v>267.81439999999998</v>
      </c>
      <c r="AK46" s="503">
        <v>156.22508999999999</v>
      </c>
      <c r="AL46" s="503">
        <v>401.72160000000002</v>
      </c>
      <c r="AM46" s="503">
        <v>18021</v>
      </c>
    </row>
    <row r="47" spans="1:39" x14ac:dyDescent="0.25">
      <c r="A47" s="503">
        <v>1</v>
      </c>
      <c r="B47" s="503">
        <v>8</v>
      </c>
      <c r="C47" s="503">
        <v>22</v>
      </c>
      <c r="D47" s="503" t="s">
        <v>746</v>
      </c>
      <c r="E47" s="503">
        <v>1621.83638</v>
      </c>
      <c r="F47" s="503">
        <v>419.62216999999998</v>
      </c>
      <c r="G47" s="503">
        <v>6317.2610699999996</v>
      </c>
      <c r="H47" s="503">
        <v>780.91180899999995</v>
      </c>
      <c r="I47" s="503">
        <v>840.92457100000001</v>
      </c>
      <c r="J47" s="503">
        <v>636.17867799999999</v>
      </c>
      <c r="K47" s="503">
        <v>985.65770199999997</v>
      </c>
      <c r="L47" s="503">
        <v>1299.781285</v>
      </c>
      <c r="M47" s="503">
        <v>269.57127700000001</v>
      </c>
      <c r="N47" s="503">
        <v>52.483817999999999</v>
      </c>
      <c r="O47" s="503">
        <v>232.479141</v>
      </c>
      <c r="P47" s="503">
        <v>332.66184299999998</v>
      </c>
      <c r="Q47" s="503">
        <v>154.36306500000001</v>
      </c>
      <c r="R47" s="503">
        <v>28.131440000000001</v>
      </c>
      <c r="S47" s="503">
        <v>167.45176799999999</v>
      </c>
      <c r="T47" s="503">
        <v>567.18853300000001</v>
      </c>
      <c r="U47" s="503">
        <v>52.141995000000001</v>
      </c>
      <c r="V47" s="503">
        <v>34.934776999999997</v>
      </c>
      <c r="W47" s="503">
        <v>20.419868000000001</v>
      </c>
      <c r="X47" s="503">
        <v>12.856452000000001</v>
      </c>
      <c r="Y47" s="503">
        <v>9.3228410000000004</v>
      </c>
      <c r="Z47" s="503">
        <v>9.8846570000000007</v>
      </c>
      <c r="AA47" s="503">
        <v>14</v>
      </c>
      <c r="AB47" s="503">
        <v>24</v>
      </c>
      <c r="AC47" s="503">
        <v>14</v>
      </c>
      <c r="AD47" s="503">
        <v>36</v>
      </c>
      <c r="AE47" s="503">
        <v>15.395625000000001</v>
      </c>
      <c r="AF47" s="503">
        <v>15.98198</v>
      </c>
      <c r="AG47" s="503">
        <v>15.395625000000001</v>
      </c>
      <c r="AH47" s="503">
        <v>23.97297</v>
      </c>
      <c r="AI47" s="503">
        <v>147.90528</v>
      </c>
      <c r="AJ47" s="503">
        <v>253.55179999999999</v>
      </c>
      <c r="AK47" s="503">
        <v>147.90528</v>
      </c>
      <c r="AL47" s="503">
        <v>380.32780000000002</v>
      </c>
      <c r="AM47" s="503">
        <v>18022</v>
      </c>
    </row>
    <row r="48" spans="1:39" x14ac:dyDescent="0.25">
      <c r="A48" s="503">
        <v>1</v>
      </c>
      <c r="B48" s="503">
        <v>8</v>
      </c>
      <c r="C48" s="503">
        <v>23</v>
      </c>
      <c r="D48" s="503" t="s">
        <v>745</v>
      </c>
      <c r="E48" s="503">
        <v>825.95034499999997</v>
      </c>
      <c r="F48" s="503">
        <v>227.82924</v>
      </c>
      <c r="G48" s="503">
        <v>2951.78937</v>
      </c>
      <c r="H48" s="503">
        <v>353.824569</v>
      </c>
      <c r="I48" s="503">
        <v>472.12577599999997</v>
      </c>
      <c r="J48" s="503">
        <v>339.75437899999997</v>
      </c>
      <c r="K48" s="503">
        <v>486.195966</v>
      </c>
      <c r="L48" s="503">
        <v>777.30153099999995</v>
      </c>
      <c r="M48" s="503">
        <v>21.146553999999998</v>
      </c>
      <c r="N48" s="503">
        <v>27.50226</v>
      </c>
      <c r="O48" s="503">
        <v>162.0701</v>
      </c>
      <c r="P48" s="503">
        <v>163.288454</v>
      </c>
      <c r="Q48" s="503">
        <v>9.4219449999999991</v>
      </c>
      <c r="R48" s="503">
        <v>0.38749899999999998</v>
      </c>
      <c r="S48" s="503">
        <v>142.145884</v>
      </c>
      <c r="T48" s="503">
        <v>309.79709300000002</v>
      </c>
      <c r="U48" s="503">
        <v>11.174298</v>
      </c>
      <c r="V48" s="503">
        <v>0.16281200000000001</v>
      </c>
      <c r="W48" s="503">
        <v>11.272812</v>
      </c>
      <c r="X48" s="503">
        <v>7.3837590000000004</v>
      </c>
      <c r="Y48" s="503">
        <v>3.66934</v>
      </c>
      <c r="Z48" s="503">
        <v>5.1763490000000001</v>
      </c>
      <c r="AA48" s="503">
        <v>14</v>
      </c>
      <c r="AB48" s="503">
        <v>24</v>
      </c>
      <c r="AC48" s="503">
        <v>14</v>
      </c>
      <c r="AD48" s="503">
        <v>36</v>
      </c>
      <c r="AE48" s="503">
        <v>14.36645</v>
      </c>
      <c r="AF48" s="503">
        <v>17.124680000000001</v>
      </c>
      <c r="AG48" s="503">
        <v>14.36645</v>
      </c>
      <c r="AH48" s="503">
        <v>25.967265000000001</v>
      </c>
      <c r="AI48" s="503">
        <v>132.52744999999999</v>
      </c>
      <c r="AJ48" s="503">
        <v>227.18979999999999</v>
      </c>
      <c r="AK48" s="503">
        <v>132.52744999999999</v>
      </c>
      <c r="AL48" s="503">
        <v>330.64514000000003</v>
      </c>
      <c r="AM48" s="503">
        <v>18023</v>
      </c>
    </row>
    <row r="49" spans="1:39" x14ac:dyDescent="0.25">
      <c r="A49" s="503">
        <v>1</v>
      </c>
      <c r="B49" s="503">
        <v>8</v>
      </c>
      <c r="C49" s="503">
        <v>24</v>
      </c>
      <c r="D49" s="503" t="s">
        <v>744</v>
      </c>
      <c r="E49" s="503">
        <v>599.10165300000006</v>
      </c>
      <c r="F49" s="503">
        <v>79.328421000000006</v>
      </c>
      <c r="G49" s="503">
        <v>1082.7750000000001</v>
      </c>
      <c r="H49" s="503">
        <v>266.300703</v>
      </c>
      <c r="I49" s="503">
        <v>332.80095</v>
      </c>
      <c r="J49" s="503">
        <v>433.988023</v>
      </c>
      <c r="K49" s="503">
        <v>165.11363</v>
      </c>
      <c r="L49" s="503">
        <v>556.78178400000002</v>
      </c>
      <c r="M49" s="503">
        <v>32.345269000000002</v>
      </c>
      <c r="N49" s="503">
        <v>9.9746000000000006</v>
      </c>
      <c r="O49" s="503">
        <v>178.02431100000001</v>
      </c>
      <c r="P49" s="503">
        <v>64.311614000000006</v>
      </c>
      <c r="Q49" s="503">
        <v>17.905349000000001</v>
      </c>
      <c r="R49" s="503">
        <v>9.5684000000000005E-2</v>
      </c>
      <c r="S49" s="503">
        <v>217.39649399999999</v>
      </c>
      <c r="T49" s="503">
        <v>97.049364999999995</v>
      </c>
      <c r="U49" s="503">
        <v>14.333812</v>
      </c>
      <c r="V49" s="503">
        <v>1.0423999999999999E-2</v>
      </c>
      <c r="W49" s="503">
        <v>3.6539510000000002</v>
      </c>
      <c r="X49" s="503">
        <v>2.3097940000000001</v>
      </c>
      <c r="Y49" s="503">
        <v>2.6741060000000001</v>
      </c>
      <c r="Z49" s="503">
        <v>1.336749</v>
      </c>
      <c r="AA49" s="503">
        <v>14</v>
      </c>
      <c r="AB49" s="503">
        <v>24</v>
      </c>
      <c r="AC49" s="503">
        <v>14</v>
      </c>
      <c r="AD49" s="503">
        <v>36</v>
      </c>
      <c r="AE49" s="503">
        <v>7.0697320000000001</v>
      </c>
      <c r="AF49" s="503">
        <v>8.4146000000000001</v>
      </c>
      <c r="AG49" s="503">
        <v>7.0697320000000001</v>
      </c>
      <c r="AH49" s="503">
        <v>12.6219</v>
      </c>
      <c r="AI49" s="503">
        <v>72.307220000000001</v>
      </c>
      <c r="AJ49" s="503">
        <v>123.95524</v>
      </c>
      <c r="AK49" s="503">
        <v>72.307220000000001</v>
      </c>
      <c r="AL49" s="503">
        <v>185.93288000000001</v>
      </c>
      <c r="AM49" s="503">
        <v>18024</v>
      </c>
    </row>
    <row r="50" spans="1:39" x14ac:dyDescent="0.25">
      <c r="A50" s="503">
        <v>1</v>
      </c>
      <c r="B50" s="503">
        <v>8</v>
      </c>
      <c r="C50" s="503">
        <v>26</v>
      </c>
      <c r="D50" s="503" t="s">
        <v>743</v>
      </c>
      <c r="E50" s="503">
        <v>409.91011400000002</v>
      </c>
      <c r="F50" s="503">
        <v>80.277457999999996</v>
      </c>
      <c r="G50" s="503">
        <v>907.60267899999997</v>
      </c>
      <c r="H50" s="503">
        <v>179.67784399999999</v>
      </c>
      <c r="I50" s="503">
        <v>230.23227</v>
      </c>
      <c r="J50" s="503">
        <v>93.779065000000003</v>
      </c>
      <c r="K50" s="503">
        <v>316.13104900000002</v>
      </c>
      <c r="L50" s="503">
        <v>399.52834100000001</v>
      </c>
      <c r="M50" s="503">
        <v>6.5587280000000003</v>
      </c>
      <c r="N50" s="503">
        <v>3.823045</v>
      </c>
      <c r="O50" s="503">
        <v>45.286790000000003</v>
      </c>
      <c r="P50" s="503">
        <v>127.58877</v>
      </c>
      <c r="Q50" s="503">
        <v>3.5020280000000001</v>
      </c>
      <c r="R50" s="503">
        <v>1.1395379999999999</v>
      </c>
      <c r="S50" s="503">
        <v>41.500444999999999</v>
      </c>
      <c r="T50" s="503">
        <v>185.15233599999999</v>
      </c>
      <c r="U50" s="503">
        <v>1.766583</v>
      </c>
      <c r="V50" s="503">
        <v>0.15057899999999999</v>
      </c>
      <c r="W50" s="503">
        <v>0.955982</v>
      </c>
      <c r="X50" s="503">
        <v>1.204736</v>
      </c>
      <c r="Y50" s="503">
        <v>0.76723699999999995</v>
      </c>
      <c r="Z50" s="503">
        <v>0.89509000000000005</v>
      </c>
      <c r="AA50" s="503">
        <v>14</v>
      </c>
      <c r="AB50" s="503">
        <v>24</v>
      </c>
      <c r="AC50" s="503">
        <v>14</v>
      </c>
      <c r="AD50" s="503">
        <v>20</v>
      </c>
      <c r="AE50" s="503">
        <v>7.7619610000000003</v>
      </c>
      <c r="AF50" s="503">
        <v>10.17632</v>
      </c>
      <c r="AG50" s="503">
        <v>7.7619610000000003</v>
      </c>
      <c r="AH50" s="503">
        <v>8.4802660000000003</v>
      </c>
      <c r="AI50" s="503">
        <v>69.939700000000002</v>
      </c>
      <c r="AJ50" s="503">
        <v>119.89662</v>
      </c>
      <c r="AK50" s="503">
        <v>69.939700000000002</v>
      </c>
      <c r="AL50" s="503">
        <v>99.91386</v>
      </c>
      <c r="AM50" s="503">
        <v>18026</v>
      </c>
    </row>
    <row r="51" spans="1:39" x14ac:dyDescent="0.25">
      <c r="A51" s="503">
        <v>1</v>
      </c>
      <c r="B51" s="503">
        <v>8</v>
      </c>
      <c r="C51" s="503">
        <v>27</v>
      </c>
      <c r="D51" s="503" t="s">
        <v>742</v>
      </c>
      <c r="E51" s="503">
        <v>3486.2616699999999</v>
      </c>
      <c r="F51" s="503">
        <v>1024.1694359999999</v>
      </c>
      <c r="G51" s="503">
        <v>15128.678029999999</v>
      </c>
      <c r="H51" s="503">
        <v>1307.9560080000001</v>
      </c>
      <c r="I51" s="503">
        <v>2178.3056790000001</v>
      </c>
      <c r="J51" s="503">
        <v>677.41943900000001</v>
      </c>
      <c r="K51" s="503">
        <v>2808.8422479999999</v>
      </c>
      <c r="L51" s="503">
        <v>3185.3482899999999</v>
      </c>
      <c r="M51" s="503">
        <v>205.554891</v>
      </c>
      <c r="N51" s="503">
        <v>95.358506000000006</v>
      </c>
      <c r="O51" s="503">
        <v>209.13838200000001</v>
      </c>
      <c r="P51" s="503">
        <v>939.66316200000006</v>
      </c>
      <c r="Q51" s="503">
        <v>58.996735999999999</v>
      </c>
      <c r="R51" s="503">
        <v>50.372658999999999</v>
      </c>
      <c r="S51" s="503">
        <v>332.392448</v>
      </c>
      <c r="T51" s="503">
        <v>1704.1542979999999</v>
      </c>
      <c r="U51" s="503">
        <v>46.658070000000002</v>
      </c>
      <c r="V51" s="503">
        <v>49.527425999999998</v>
      </c>
      <c r="W51" s="503">
        <v>12.705427999999999</v>
      </c>
      <c r="X51" s="503">
        <v>37.079641000000002</v>
      </c>
      <c r="Y51" s="503">
        <v>17.528375</v>
      </c>
      <c r="Z51" s="503">
        <v>28.045062000000001</v>
      </c>
      <c r="AA51" s="503">
        <v>20</v>
      </c>
      <c r="AB51" s="503">
        <v>34</v>
      </c>
      <c r="AC51" s="503">
        <v>26</v>
      </c>
      <c r="AD51" s="503">
        <v>36</v>
      </c>
      <c r="AE51" s="503">
        <v>25.50047</v>
      </c>
      <c r="AF51" s="503">
        <v>26.3337</v>
      </c>
      <c r="AG51" s="503">
        <v>33.150620000000004</v>
      </c>
      <c r="AH51" s="503">
        <v>27.882750000000001</v>
      </c>
      <c r="AI51" s="503">
        <v>244.34010000000001</v>
      </c>
      <c r="AJ51" s="503">
        <v>415.37819999999999</v>
      </c>
      <c r="AK51" s="503">
        <v>317.64210000000003</v>
      </c>
      <c r="AL51" s="503">
        <v>439.81220000000002</v>
      </c>
      <c r="AM51" s="503">
        <v>18027</v>
      </c>
    </row>
    <row r="52" spans="1:39" x14ac:dyDescent="0.25">
      <c r="A52" s="503">
        <v>1</v>
      </c>
      <c r="B52" s="503">
        <v>8</v>
      </c>
      <c r="C52" s="503">
        <v>28</v>
      </c>
      <c r="D52" s="503" t="s">
        <v>741</v>
      </c>
      <c r="E52" s="503">
        <v>658.55706299999997</v>
      </c>
      <c r="F52" s="503">
        <v>154.791178</v>
      </c>
      <c r="G52" s="503">
        <v>2440.7404000000001</v>
      </c>
      <c r="H52" s="503">
        <v>262.04325</v>
      </c>
      <c r="I52" s="503">
        <v>396.51381300000003</v>
      </c>
      <c r="J52" s="503">
        <v>25.183686999999999</v>
      </c>
      <c r="K52" s="503">
        <v>633.37337600000001</v>
      </c>
      <c r="L52" s="503">
        <v>609.01514699999996</v>
      </c>
      <c r="M52" s="503">
        <v>39.727736</v>
      </c>
      <c r="N52" s="503">
        <v>9.8141800000000003</v>
      </c>
      <c r="O52" s="503">
        <v>12.831381</v>
      </c>
      <c r="P52" s="503">
        <v>217.91249300000001</v>
      </c>
      <c r="Q52" s="503">
        <v>0.34962100000000002</v>
      </c>
      <c r="R52" s="503">
        <v>24.85671</v>
      </c>
      <c r="S52" s="503">
        <v>11.234666000000001</v>
      </c>
      <c r="T52" s="503">
        <v>367.036607</v>
      </c>
      <c r="U52" s="503">
        <v>0.27368999999999999</v>
      </c>
      <c r="V52" s="503">
        <v>14.247714999999999</v>
      </c>
      <c r="W52" s="503">
        <v>0.438282</v>
      </c>
      <c r="X52" s="503">
        <v>5.654763</v>
      </c>
      <c r="Y52" s="503">
        <v>5.6047E-2</v>
      </c>
      <c r="Z52" s="503">
        <v>3.6650879999999999</v>
      </c>
      <c r="AA52" s="503">
        <v>8</v>
      </c>
      <c r="AB52" s="503">
        <v>16</v>
      </c>
      <c r="AC52" s="503">
        <v>8</v>
      </c>
      <c r="AD52" s="503">
        <v>0</v>
      </c>
      <c r="AE52" s="503">
        <v>8.0018539999999998</v>
      </c>
      <c r="AF52" s="503">
        <v>9.1913060000000009</v>
      </c>
      <c r="AG52" s="503">
        <v>8.0018539999999998</v>
      </c>
      <c r="AH52" s="503">
        <v>0</v>
      </c>
      <c r="AI52" s="503">
        <v>75.855559999999997</v>
      </c>
      <c r="AJ52" s="503">
        <v>151.71111999999999</v>
      </c>
      <c r="AK52" s="503">
        <v>75.855559999999997</v>
      </c>
      <c r="AL52" s="503">
        <v>0</v>
      </c>
      <c r="AM52" s="503">
        <v>18028</v>
      </c>
    </row>
    <row r="53" spans="1:39" x14ac:dyDescent="0.25">
      <c r="A53" s="503">
        <v>1</v>
      </c>
      <c r="B53" s="503">
        <v>8</v>
      </c>
      <c r="C53" s="503">
        <v>29</v>
      </c>
      <c r="D53" s="503" t="s">
        <v>740</v>
      </c>
      <c r="E53" s="503">
        <v>1442.0239099999999</v>
      </c>
      <c r="F53" s="503">
        <v>292.37327299999998</v>
      </c>
      <c r="G53" s="503">
        <v>4790.7961299999997</v>
      </c>
      <c r="H53" s="503">
        <v>626.84812899999997</v>
      </c>
      <c r="I53" s="503">
        <v>815.17578100000003</v>
      </c>
      <c r="J53" s="503">
        <v>665.28054699999996</v>
      </c>
      <c r="K53" s="503">
        <v>776.74336300000004</v>
      </c>
      <c r="L53" s="503">
        <v>1383.6237699999999</v>
      </c>
      <c r="M53" s="503">
        <v>33.982872</v>
      </c>
      <c r="N53" s="503">
        <v>24.417268</v>
      </c>
      <c r="O53" s="503">
        <v>302.97934800000002</v>
      </c>
      <c r="P53" s="503">
        <v>291.83153900000002</v>
      </c>
      <c r="Q53" s="503">
        <v>12.355892000000001</v>
      </c>
      <c r="R53" s="503">
        <v>6.3965579999999997</v>
      </c>
      <c r="S53" s="503">
        <v>328.72512599999999</v>
      </c>
      <c r="T53" s="503">
        <v>460.08775700000001</v>
      </c>
      <c r="U53" s="503">
        <v>7.975543</v>
      </c>
      <c r="V53" s="503">
        <v>7.2548789999999999</v>
      </c>
      <c r="W53" s="503">
        <v>7.8475529999999996</v>
      </c>
      <c r="X53" s="503">
        <v>5.4372389999999999</v>
      </c>
      <c r="Y53" s="503">
        <v>5.3970849999999997</v>
      </c>
      <c r="Z53" s="503">
        <v>5.7353909999999999</v>
      </c>
      <c r="AA53" s="503">
        <v>14</v>
      </c>
      <c r="AB53" s="503">
        <v>24</v>
      </c>
      <c r="AC53" s="503">
        <v>14</v>
      </c>
      <c r="AD53" s="503">
        <v>36</v>
      </c>
      <c r="AE53" s="503">
        <v>19.196929000000001</v>
      </c>
      <c r="AF53" s="503">
        <v>21.112500000000001</v>
      </c>
      <c r="AG53" s="503">
        <v>19.196929000000001</v>
      </c>
      <c r="AH53" s="503">
        <v>31.668749999999999</v>
      </c>
      <c r="AI53" s="503">
        <v>202.30760000000001</v>
      </c>
      <c r="AJ53" s="503">
        <v>346.81299999999999</v>
      </c>
      <c r="AK53" s="503">
        <v>202.30760000000001</v>
      </c>
      <c r="AL53" s="503">
        <v>520.21969999999999</v>
      </c>
      <c r="AM53" s="503">
        <v>18029</v>
      </c>
    </row>
    <row r="54" spans="1:39" x14ac:dyDescent="0.25">
      <c r="A54" s="503">
        <v>1</v>
      </c>
      <c r="B54" s="503">
        <v>8</v>
      </c>
      <c r="C54" s="503">
        <v>30</v>
      </c>
      <c r="D54" s="503" t="s">
        <v>739</v>
      </c>
      <c r="E54" s="503">
        <v>408.15146199999998</v>
      </c>
      <c r="F54" s="503">
        <v>77.824240000000003</v>
      </c>
      <c r="G54" s="503">
        <v>1079.385346</v>
      </c>
      <c r="H54" s="503">
        <v>162.04102399999999</v>
      </c>
      <c r="I54" s="503">
        <v>246.11043799999999</v>
      </c>
      <c r="J54" s="503">
        <v>160.32202000000001</v>
      </c>
      <c r="K54" s="503">
        <v>247.829442</v>
      </c>
      <c r="L54" s="503">
        <v>401.03353700000002</v>
      </c>
      <c r="M54" s="503">
        <v>3.4324840000000001</v>
      </c>
      <c r="N54" s="503">
        <v>3.685441</v>
      </c>
      <c r="O54" s="503">
        <v>72.363721999999996</v>
      </c>
      <c r="P54" s="503">
        <v>85.012882000000005</v>
      </c>
      <c r="Q54" s="503">
        <v>2.1177260000000002</v>
      </c>
      <c r="R54" s="503">
        <v>3.0504E-2</v>
      </c>
      <c r="S54" s="503">
        <v>83.351839999999996</v>
      </c>
      <c r="T54" s="503">
        <v>160.305093</v>
      </c>
      <c r="U54" s="503">
        <v>1.2684709999999999</v>
      </c>
      <c r="V54" s="503">
        <v>1.5782999999999998E-2</v>
      </c>
      <c r="W54" s="503">
        <v>0.85290699999999997</v>
      </c>
      <c r="X54" s="503">
        <v>1.6632830000000001</v>
      </c>
      <c r="Y54" s="503">
        <v>0.36735400000000001</v>
      </c>
      <c r="Z54" s="503">
        <v>0.80189699999999997</v>
      </c>
      <c r="AA54" s="503">
        <v>8</v>
      </c>
      <c r="AB54" s="503">
        <v>16</v>
      </c>
      <c r="AC54" s="503">
        <v>8</v>
      </c>
      <c r="AD54" s="503">
        <v>0</v>
      </c>
      <c r="AE54" s="503">
        <v>8.8062799999999992</v>
      </c>
      <c r="AF54" s="503">
        <v>11.538600000000001</v>
      </c>
      <c r="AG54" s="503">
        <v>8.8062799999999992</v>
      </c>
      <c r="AH54" s="503">
        <v>0</v>
      </c>
      <c r="AI54" s="503">
        <v>81.441450000000003</v>
      </c>
      <c r="AJ54" s="503">
        <v>162.88292000000001</v>
      </c>
      <c r="AK54" s="503">
        <v>81.441450000000003</v>
      </c>
      <c r="AL54" s="503">
        <v>0</v>
      </c>
      <c r="AM54" s="503">
        <v>18030</v>
      </c>
    </row>
    <row r="55" spans="1:39" x14ac:dyDescent="0.25">
      <c r="A55" s="503">
        <v>1</v>
      </c>
      <c r="B55" s="503">
        <v>8</v>
      </c>
      <c r="C55" s="503">
        <v>34</v>
      </c>
      <c r="D55" s="503" t="s">
        <v>738</v>
      </c>
      <c r="E55" s="503">
        <v>349.27679499999999</v>
      </c>
      <c r="F55" s="503">
        <v>128.818332</v>
      </c>
      <c r="G55" s="503">
        <v>1838.2103569999999</v>
      </c>
      <c r="H55" s="503">
        <v>153.004232</v>
      </c>
      <c r="I55" s="503">
        <v>196.27256299999999</v>
      </c>
      <c r="J55" s="503">
        <v>90.824258</v>
      </c>
      <c r="K55" s="503">
        <v>258.45253700000001</v>
      </c>
      <c r="L55" s="503">
        <v>340.69608399999998</v>
      </c>
      <c r="M55" s="503">
        <v>2.7952680000000001</v>
      </c>
      <c r="N55" s="503">
        <v>5.7854429999999999</v>
      </c>
      <c r="O55" s="503">
        <v>40.898715000000003</v>
      </c>
      <c r="P55" s="503">
        <v>107.027477</v>
      </c>
      <c r="Q55" s="503">
        <v>0.84286399999999995</v>
      </c>
      <c r="R55" s="503">
        <v>0.60664099999999999</v>
      </c>
      <c r="S55" s="503">
        <v>45.476714999999999</v>
      </c>
      <c r="T55" s="503">
        <v>147.29317699999999</v>
      </c>
      <c r="U55" s="503">
        <v>1.2198150000000001</v>
      </c>
      <c r="V55" s="503">
        <v>0.125948</v>
      </c>
      <c r="W55" s="503">
        <v>1.3681350000000001</v>
      </c>
      <c r="X55" s="503">
        <v>2.2604000000000002</v>
      </c>
      <c r="Y55" s="503">
        <v>1.018014</v>
      </c>
      <c r="Z55" s="503">
        <v>1.1388940000000001</v>
      </c>
      <c r="AA55" s="503">
        <v>8</v>
      </c>
      <c r="AB55" s="503">
        <v>16</v>
      </c>
      <c r="AC55" s="503">
        <v>8</v>
      </c>
      <c r="AD55" s="503">
        <v>24</v>
      </c>
      <c r="AE55" s="503">
        <v>7.0324869999999997</v>
      </c>
      <c r="AF55" s="503">
        <v>9.6085740000000008</v>
      </c>
      <c r="AG55" s="503">
        <v>7.0324869999999997</v>
      </c>
      <c r="AH55" s="503">
        <v>14.41286</v>
      </c>
      <c r="AI55" s="503">
        <v>69.549570000000003</v>
      </c>
      <c r="AJ55" s="503">
        <v>139.09915000000001</v>
      </c>
      <c r="AK55" s="503">
        <v>69.549570000000003</v>
      </c>
      <c r="AL55" s="503">
        <v>208.64869999999999</v>
      </c>
      <c r="AM55" s="503">
        <v>18034</v>
      </c>
    </row>
    <row r="56" spans="1:39" x14ac:dyDescent="0.25">
      <c r="A56" s="503">
        <v>1</v>
      </c>
      <c r="B56" s="503">
        <v>8</v>
      </c>
      <c r="C56" s="503">
        <v>39</v>
      </c>
      <c r="D56" s="503" t="s">
        <v>737</v>
      </c>
      <c r="E56" s="503">
        <v>1047.6584</v>
      </c>
      <c r="F56" s="503">
        <v>160.09250700000001</v>
      </c>
      <c r="G56" s="503">
        <v>2459.42256</v>
      </c>
      <c r="H56" s="503">
        <v>431.79656299999999</v>
      </c>
      <c r="I56" s="503">
        <v>615.86183700000004</v>
      </c>
      <c r="J56" s="503">
        <v>316.23314499999998</v>
      </c>
      <c r="K56" s="503">
        <v>731.42525499999999</v>
      </c>
      <c r="L56" s="503">
        <v>1009.474158</v>
      </c>
      <c r="M56" s="503">
        <v>20.370342000000001</v>
      </c>
      <c r="N56" s="503">
        <v>17.8139</v>
      </c>
      <c r="O56" s="503">
        <v>133.00816800000001</v>
      </c>
      <c r="P56" s="503">
        <v>278.64434799999998</v>
      </c>
      <c r="Q56" s="503">
        <v>7.5352930000000002</v>
      </c>
      <c r="R56" s="503">
        <v>3.4854120000000002</v>
      </c>
      <c r="S56" s="503">
        <v>163.65077400000001</v>
      </c>
      <c r="T56" s="503">
        <v>434.17086799999998</v>
      </c>
      <c r="U56" s="503">
        <v>7.1043029999999998</v>
      </c>
      <c r="V56" s="503">
        <v>2.2453340000000002</v>
      </c>
      <c r="W56" s="503">
        <v>2.2072539999999998</v>
      </c>
      <c r="X56" s="503">
        <v>6.9160880000000002</v>
      </c>
      <c r="Y56" s="503">
        <v>2.7273529999999999</v>
      </c>
      <c r="Z56" s="503">
        <v>5.9632050000000003</v>
      </c>
      <c r="AA56" s="503">
        <v>14</v>
      </c>
      <c r="AB56" s="503">
        <v>24</v>
      </c>
      <c r="AC56" s="503">
        <v>14</v>
      </c>
      <c r="AD56" s="503">
        <v>36</v>
      </c>
      <c r="AE56" s="503">
        <v>10.682642</v>
      </c>
      <c r="AF56" s="503">
        <v>11.62696</v>
      </c>
      <c r="AG56" s="503">
        <v>10.682642</v>
      </c>
      <c r="AH56" s="503">
        <v>17.440439999999999</v>
      </c>
      <c r="AI56" s="503">
        <v>107.62908</v>
      </c>
      <c r="AJ56" s="503">
        <v>184.50699</v>
      </c>
      <c r="AK56" s="503">
        <v>107.62908</v>
      </c>
      <c r="AL56" s="503">
        <v>276.76029999999997</v>
      </c>
      <c r="AM56" s="503">
        <v>18039</v>
      </c>
    </row>
    <row r="57" spans="1:39" x14ac:dyDescent="0.25">
      <c r="A57" s="503">
        <v>1</v>
      </c>
      <c r="B57" s="503">
        <v>8</v>
      </c>
      <c r="C57" s="503">
        <v>42</v>
      </c>
      <c r="D57" s="503" t="s">
        <v>736</v>
      </c>
      <c r="E57" s="503">
        <v>385.10652700000003</v>
      </c>
      <c r="F57" s="503">
        <v>121.206599</v>
      </c>
      <c r="G57" s="503">
        <v>1571.1339840000001</v>
      </c>
      <c r="H57" s="503">
        <v>385.10652700000003</v>
      </c>
      <c r="I57" s="503">
        <v>0</v>
      </c>
      <c r="J57" s="503">
        <v>301.11428000000001</v>
      </c>
      <c r="K57" s="503">
        <v>83.992247000000006</v>
      </c>
      <c r="L57" s="503">
        <v>184.52800300000001</v>
      </c>
      <c r="M57" s="503">
        <v>176.87820500000001</v>
      </c>
      <c r="N57" s="503">
        <v>23.700319</v>
      </c>
      <c r="O57" s="503">
        <v>132.60016400000001</v>
      </c>
      <c r="P57" s="503">
        <v>51.927838999999999</v>
      </c>
      <c r="Q57" s="503">
        <v>150.523042</v>
      </c>
      <c r="R57" s="503">
        <v>26.355163000000001</v>
      </c>
      <c r="S57" s="503">
        <v>0</v>
      </c>
      <c r="T57" s="503">
        <v>0</v>
      </c>
      <c r="U57" s="503">
        <v>0</v>
      </c>
      <c r="V57" s="503">
        <v>0</v>
      </c>
      <c r="W57" s="503">
        <v>17.991074000000001</v>
      </c>
      <c r="X57" s="503">
        <v>5.7092450000000001</v>
      </c>
      <c r="Y57" s="503">
        <v>0</v>
      </c>
      <c r="Z57" s="503">
        <v>0</v>
      </c>
      <c r="AA57" s="503">
        <v>12</v>
      </c>
      <c r="AB57" s="503">
        <v>0</v>
      </c>
      <c r="AC57" s="503">
        <v>8</v>
      </c>
      <c r="AD57" s="503">
        <v>0</v>
      </c>
      <c r="AE57" s="503">
        <v>7.4329499999999999</v>
      </c>
      <c r="AF57" s="503">
        <v>0</v>
      </c>
      <c r="AG57" s="503">
        <v>4.9553000000000003</v>
      </c>
      <c r="AH57" s="503">
        <v>0</v>
      </c>
      <c r="AI57" s="503">
        <v>80.196160000000006</v>
      </c>
      <c r="AJ57" s="503">
        <v>0</v>
      </c>
      <c r="AK57" s="503">
        <v>53.464100000000002</v>
      </c>
      <c r="AL57" s="503">
        <v>0</v>
      </c>
      <c r="AM57" s="503">
        <v>18042</v>
      </c>
    </row>
    <row r="58" spans="1:39" x14ac:dyDescent="0.25">
      <c r="A58" s="503">
        <v>1</v>
      </c>
      <c r="B58" s="503">
        <v>8</v>
      </c>
      <c r="C58" s="503">
        <v>43</v>
      </c>
      <c r="D58" s="503" t="s">
        <v>735</v>
      </c>
      <c r="E58" s="503">
        <v>1522.697576</v>
      </c>
      <c r="F58" s="503">
        <v>392.40898399999998</v>
      </c>
      <c r="G58" s="503">
        <v>5771.3448600000002</v>
      </c>
      <c r="H58" s="503">
        <v>899.69665699999996</v>
      </c>
      <c r="I58" s="503">
        <v>623.00091899999995</v>
      </c>
      <c r="J58" s="503">
        <v>897.42751099999998</v>
      </c>
      <c r="K58" s="503">
        <v>625.27006500000005</v>
      </c>
      <c r="L58" s="503">
        <v>1391.1366330000001</v>
      </c>
      <c r="M58" s="503">
        <v>101.88399699999999</v>
      </c>
      <c r="N58" s="503">
        <v>29.676946000000001</v>
      </c>
      <c r="O58" s="503">
        <v>502.47800799999999</v>
      </c>
      <c r="P58" s="503">
        <v>304.51902699999999</v>
      </c>
      <c r="Q58" s="503">
        <v>68.014302000000001</v>
      </c>
      <c r="R58" s="503">
        <v>5.3317680000000003</v>
      </c>
      <c r="S58" s="503">
        <v>281.38330500000001</v>
      </c>
      <c r="T58" s="503">
        <v>302.75629300000003</v>
      </c>
      <c r="U58" s="503">
        <v>27.218647000000001</v>
      </c>
      <c r="V58" s="503">
        <v>1.31928</v>
      </c>
      <c r="W58" s="503">
        <v>12.658277</v>
      </c>
      <c r="X58" s="503">
        <v>6.6952749999999996</v>
      </c>
      <c r="Y58" s="503">
        <v>5.6749720000000003</v>
      </c>
      <c r="Z58" s="503">
        <v>4.6484220000000001</v>
      </c>
      <c r="AA58" s="503">
        <v>16</v>
      </c>
      <c r="AB58" s="503">
        <v>16</v>
      </c>
      <c r="AC58" s="503">
        <v>14</v>
      </c>
      <c r="AD58" s="503">
        <v>42</v>
      </c>
      <c r="AE58" s="503">
        <v>13.332266000000001</v>
      </c>
      <c r="AF58" s="503">
        <v>8.3143460000000005</v>
      </c>
      <c r="AG58" s="503">
        <v>11.665734</v>
      </c>
      <c r="AH58" s="503">
        <v>21.82516</v>
      </c>
      <c r="AI58" s="503">
        <v>129.42409000000001</v>
      </c>
      <c r="AJ58" s="503">
        <v>129.42409000000001</v>
      </c>
      <c r="AK58" s="503">
        <v>113.24609</v>
      </c>
      <c r="AL58" s="503">
        <v>339.73809999999997</v>
      </c>
      <c r="AM58" s="503">
        <v>18043</v>
      </c>
    </row>
    <row r="59" spans="1:39" x14ac:dyDescent="0.25">
      <c r="A59" s="503">
        <v>1</v>
      </c>
      <c r="B59" s="503">
        <v>8</v>
      </c>
      <c r="C59" s="503">
        <v>50</v>
      </c>
      <c r="D59" s="503" t="s">
        <v>734</v>
      </c>
      <c r="E59" s="503">
        <v>123.20975900000001</v>
      </c>
      <c r="F59" s="503">
        <v>26.649861000000001</v>
      </c>
      <c r="G59" s="503">
        <v>297.56225599999999</v>
      </c>
      <c r="H59" s="503">
        <v>123.20975900000001</v>
      </c>
      <c r="I59" s="503">
        <v>0</v>
      </c>
      <c r="J59" s="503">
        <v>98.522830999999996</v>
      </c>
      <c r="K59" s="503">
        <v>24.686928000000002</v>
      </c>
      <c r="L59" s="503">
        <v>100.29220100000001</v>
      </c>
      <c r="M59" s="503">
        <v>17.675456000000001</v>
      </c>
      <c r="N59" s="503">
        <v>5.242102</v>
      </c>
      <c r="O59" s="503">
        <v>78.610247000000001</v>
      </c>
      <c r="P59" s="503">
        <v>21.681954000000001</v>
      </c>
      <c r="Q59" s="503">
        <v>16.126484000000001</v>
      </c>
      <c r="R59" s="503">
        <v>1.548972</v>
      </c>
      <c r="S59" s="503">
        <v>0</v>
      </c>
      <c r="T59" s="503">
        <v>0</v>
      </c>
      <c r="U59" s="503">
        <v>0</v>
      </c>
      <c r="V59" s="503">
        <v>0</v>
      </c>
      <c r="W59" s="503">
        <v>3.7860999999999998</v>
      </c>
      <c r="X59" s="503">
        <v>1.456002</v>
      </c>
      <c r="Y59" s="503">
        <v>0</v>
      </c>
      <c r="Z59" s="503">
        <v>0</v>
      </c>
      <c r="AA59" s="503">
        <v>14</v>
      </c>
      <c r="AB59" s="503">
        <v>0</v>
      </c>
      <c r="AC59" s="503">
        <v>14</v>
      </c>
      <c r="AD59" s="503">
        <v>0</v>
      </c>
      <c r="AE59" s="503">
        <v>11.141492</v>
      </c>
      <c r="AF59" s="503">
        <v>0</v>
      </c>
      <c r="AG59" s="503">
        <v>11.141492</v>
      </c>
      <c r="AH59" s="503">
        <v>0</v>
      </c>
      <c r="AI59" s="503">
        <v>114.61765</v>
      </c>
      <c r="AJ59" s="503">
        <v>0</v>
      </c>
      <c r="AK59" s="503">
        <v>114.61765</v>
      </c>
      <c r="AL59" s="503">
        <v>0</v>
      </c>
      <c r="AM59" s="503">
        <v>18050</v>
      </c>
    </row>
    <row r="60" spans="1:39" x14ac:dyDescent="0.25">
      <c r="A60" s="503">
        <v>1</v>
      </c>
      <c r="B60" s="503">
        <v>8</v>
      </c>
      <c r="C60" s="503">
        <v>51</v>
      </c>
      <c r="D60" s="503" t="s">
        <v>733</v>
      </c>
      <c r="E60" s="503">
        <v>894.97396300000003</v>
      </c>
      <c r="F60" s="503">
        <v>206.07002</v>
      </c>
      <c r="G60" s="503">
        <v>3253.6541699999998</v>
      </c>
      <c r="H60" s="503">
        <v>312.89341300000001</v>
      </c>
      <c r="I60" s="503">
        <v>582.08055000000002</v>
      </c>
      <c r="J60" s="503">
        <v>54.004609000000002</v>
      </c>
      <c r="K60" s="503">
        <v>840.96935399999995</v>
      </c>
      <c r="L60" s="503">
        <v>784.15677100000005</v>
      </c>
      <c r="M60" s="503">
        <v>76.332616999999999</v>
      </c>
      <c r="N60" s="503">
        <v>34.484575</v>
      </c>
      <c r="O60" s="503">
        <v>21.207827000000002</v>
      </c>
      <c r="P60" s="503">
        <v>226.31873100000001</v>
      </c>
      <c r="Q60" s="503">
        <v>2.42286</v>
      </c>
      <c r="R60" s="503">
        <v>46.162979</v>
      </c>
      <c r="S60" s="503">
        <v>26.950261999999999</v>
      </c>
      <c r="T60" s="503">
        <v>509.67995100000002</v>
      </c>
      <c r="U60" s="503">
        <v>1.5948070000000001</v>
      </c>
      <c r="V60" s="503">
        <v>26.151971</v>
      </c>
      <c r="W60" s="503">
        <v>0.64238200000000001</v>
      </c>
      <c r="X60" s="503">
        <v>16.138634</v>
      </c>
      <c r="Y60" s="503">
        <v>1.1864710000000001</v>
      </c>
      <c r="Z60" s="503">
        <v>16.517088000000001</v>
      </c>
      <c r="AA60" s="503">
        <v>10</v>
      </c>
      <c r="AB60" s="503">
        <v>22</v>
      </c>
      <c r="AC60" s="503">
        <v>8</v>
      </c>
      <c r="AD60" s="503">
        <v>0</v>
      </c>
      <c r="AE60" s="503">
        <v>12.31915</v>
      </c>
      <c r="AF60" s="503">
        <v>16.642963999999999</v>
      </c>
      <c r="AG60" s="503">
        <v>9.8553200000000007</v>
      </c>
      <c r="AH60" s="503">
        <v>0</v>
      </c>
      <c r="AI60" s="503">
        <v>127.35899999999999</v>
      </c>
      <c r="AJ60" s="503">
        <v>280.18979999999999</v>
      </c>
      <c r="AK60" s="503">
        <v>101.88720000000001</v>
      </c>
      <c r="AL60" s="503">
        <v>0</v>
      </c>
      <c r="AM60" s="503">
        <v>18051</v>
      </c>
    </row>
    <row r="61" spans="1:39" x14ac:dyDescent="0.25">
      <c r="A61" s="503">
        <v>1</v>
      </c>
      <c r="B61" s="503">
        <v>8</v>
      </c>
      <c r="C61" s="503">
        <v>54</v>
      </c>
      <c r="D61" s="503" t="s">
        <v>732</v>
      </c>
      <c r="E61" s="503">
        <v>808.80194300000005</v>
      </c>
      <c r="F61" s="503">
        <v>273.15013499999998</v>
      </c>
      <c r="G61" s="503">
        <v>3325.4009299999998</v>
      </c>
      <c r="H61" s="503">
        <v>366.89955800000001</v>
      </c>
      <c r="I61" s="503">
        <v>441.90238499999998</v>
      </c>
      <c r="J61" s="503">
        <v>560.38847199999998</v>
      </c>
      <c r="K61" s="503">
        <v>248.41347099999999</v>
      </c>
      <c r="L61" s="503">
        <v>752.99713199999997</v>
      </c>
      <c r="M61" s="503">
        <v>34.644697000000001</v>
      </c>
      <c r="N61" s="503">
        <v>21.160114</v>
      </c>
      <c r="O61" s="503">
        <v>238.33054100000001</v>
      </c>
      <c r="P61" s="503">
        <v>90.998470999999995</v>
      </c>
      <c r="Q61" s="503">
        <v>19.841477999999999</v>
      </c>
      <c r="R61" s="503">
        <v>5.1280140000000003</v>
      </c>
      <c r="S61" s="503">
        <v>280.979266</v>
      </c>
      <c r="T61" s="503">
        <v>142.68885399999999</v>
      </c>
      <c r="U61" s="503">
        <v>8.0213490000000007</v>
      </c>
      <c r="V61" s="503">
        <v>1.653856</v>
      </c>
      <c r="W61" s="503">
        <v>7.43886</v>
      </c>
      <c r="X61" s="503">
        <v>5.1621940000000004</v>
      </c>
      <c r="Y61" s="503">
        <v>5.7769779999999997</v>
      </c>
      <c r="Z61" s="503">
        <v>2.7820819999999999</v>
      </c>
      <c r="AA61" s="503">
        <v>14</v>
      </c>
      <c r="AB61" s="503">
        <v>24</v>
      </c>
      <c r="AC61" s="503">
        <v>14</v>
      </c>
      <c r="AD61" s="503">
        <v>24</v>
      </c>
      <c r="AE61" s="503">
        <v>12.640682</v>
      </c>
      <c r="AF61" s="503">
        <v>17.305779999999999</v>
      </c>
      <c r="AG61" s="503">
        <v>12.640682</v>
      </c>
      <c r="AH61" s="503">
        <v>17.305779999999999</v>
      </c>
      <c r="AI61" s="503">
        <v>135.54831999999999</v>
      </c>
      <c r="AJ61" s="503">
        <v>232.36840000000001</v>
      </c>
      <c r="AK61" s="503">
        <v>135.54831999999999</v>
      </c>
      <c r="AL61" s="503">
        <v>232.36840000000001</v>
      </c>
      <c r="AM61" s="503">
        <v>18054</v>
      </c>
    </row>
    <row r="62" spans="1:39" x14ac:dyDescent="0.25">
      <c r="A62" s="503">
        <v>1</v>
      </c>
      <c r="B62" s="503">
        <v>8</v>
      </c>
      <c r="C62" s="503">
        <v>55</v>
      </c>
      <c r="D62" s="503" t="s">
        <v>731</v>
      </c>
      <c r="E62" s="503">
        <v>437.953327</v>
      </c>
      <c r="F62" s="503">
        <v>91.449951999999996</v>
      </c>
      <c r="G62" s="503">
        <v>1406.6490160000001</v>
      </c>
      <c r="H62" s="503">
        <v>191.235116</v>
      </c>
      <c r="I62" s="503">
        <v>246.718211</v>
      </c>
      <c r="J62" s="503">
        <v>298.94533699999999</v>
      </c>
      <c r="K62" s="503">
        <v>139.00799000000001</v>
      </c>
      <c r="L62" s="503">
        <v>386.95577800000001</v>
      </c>
      <c r="M62" s="503">
        <v>39.095855999999998</v>
      </c>
      <c r="N62" s="503">
        <v>11.901693</v>
      </c>
      <c r="O62" s="503">
        <v>112.991157</v>
      </c>
      <c r="P62" s="503">
        <v>50.916513999999999</v>
      </c>
      <c r="Q62" s="503">
        <v>19.135967999999998</v>
      </c>
      <c r="R62" s="503">
        <v>1.4080649999999999</v>
      </c>
      <c r="S62" s="503">
        <v>142.50017500000001</v>
      </c>
      <c r="T62" s="503">
        <v>80.547932000000003</v>
      </c>
      <c r="U62" s="503">
        <v>17.093907999999999</v>
      </c>
      <c r="V62" s="503">
        <v>1.4579150000000001</v>
      </c>
      <c r="W62" s="503">
        <v>3.9587560000000002</v>
      </c>
      <c r="X62" s="503">
        <v>2.8246560000000001</v>
      </c>
      <c r="Y62" s="503">
        <v>3.2653729999999999</v>
      </c>
      <c r="Z62" s="503">
        <v>1.852908</v>
      </c>
      <c r="AA62" s="503">
        <v>10</v>
      </c>
      <c r="AB62" s="503">
        <v>22</v>
      </c>
      <c r="AC62" s="503">
        <v>14</v>
      </c>
      <c r="AD62" s="503">
        <v>26</v>
      </c>
      <c r="AE62" s="503">
        <v>5.2783829999999998</v>
      </c>
      <c r="AF62" s="503">
        <v>7.9836900000000002</v>
      </c>
      <c r="AG62" s="503">
        <v>7.3897370000000002</v>
      </c>
      <c r="AH62" s="503">
        <v>9.4352699999999992</v>
      </c>
      <c r="AI62" s="503">
        <v>60.851640000000003</v>
      </c>
      <c r="AJ62" s="503">
        <v>133.87361999999999</v>
      </c>
      <c r="AK62" s="503">
        <v>85.192300000000003</v>
      </c>
      <c r="AL62" s="503">
        <v>158.21428</v>
      </c>
      <c r="AM62" s="503">
        <v>18055</v>
      </c>
    </row>
    <row r="63" spans="1:39" x14ac:dyDescent="0.25">
      <c r="A63" s="503">
        <v>1</v>
      </c>
      <c r="B63" s="503">
        <v>8</v>
      </c>
      <c r="C63" s="503">
        <v>56</v>
      </c>
      <c r="D63" s="503" t="s">
        <v>730</v>
      </c>
      <c r="E63" s="503">
        <v>1836.943843</v>
      </c>
      <c r="F63" s="503">
        <v>436.55110100000002</v>
      </c>
      <c r="G63" s="503">
        <v>6287.7774799999997</v>
      </c>
      <c r="H63" s="503">
        <v>898.54536199999995</v>
      </c>
      <c r="I63" s="503">
        <v>938.39848099999995</v>
      </c>
      <c r="J63" s="503">
        <v>1316.7819979999999</v>
      </c>
      <c r="K63" s="503">
        <v>520.16184499999997</v>
      </c>
      <c r="L63" s="503">
        <v>1547.653251</v>
      </c>
      <c r="M63" s="503">
        <v>232.13512399999999</v>
      </c>
      <c r="N63" s="503">
        <v>57.155467999999999</v>
      </c>
      <c r="O63" s="503">
        <v>516.78041399999995</v>
      </c>
      <c r="P63" s="503">
        <v>193.068107</v>
      </c>
      <c r="Q63" s="503">
        <v>144.772899</v>
      </c>
      <c r="R63" s="503">
        <v>10.807618</v>
      </c>
      <c r="S63" s="503">
        <v>542.388914</v>
      </c>
      <c r="T63" s="503">
        <v>295.41581600000001</v>
      </c>
      <c r="U63" s="503">
        <v>68.193651000000003</v>
      </c>
      <c r="V63" s="503">
        <v>8.3609559999999998</v>
      </c>
      <c r="W63" s="503">
        <v>26.185393000000001</v>
      </c>
      <c r="X63" s="503">
        <v>6.9309310000000002</v>
      </c>
      <c r="Y63" s="503">
        <v>18.460726999999999</v>
      </c>
      <c r="Z63" s="503">
        <v>5.578417</v>
      </c>
      <c r="AA63" s="503">
        <v>20</v>
      </c>
      <c r="AB63" s="503">
        <v>34</v>
      </c>
      <c r="AC63" s="503">
        <v>20</v>
      </c>
      <c r="AD63" s="503">
        <v>38</v>
      </c>
      <c r="AE63" s="503">
        <v>16.610033000000001</v>
      </c>
      <c r="AF63" s="503">
        <v>18.507840000000002</v>
      </c>
      <c r="AG63" s="503">
        <v>16.610033000000001</v>
      </c>
      <c r="AH63" s="503">
        <v>20.685230000000001</v>
      </c>
      <c r="AI63" s="503">
        <v>171.30176</v>
      </c>
      <c r="AJ63" s="503">
        <v>291.21289999999999</v>
      </c>
      <c r="AK63" s="503">
        <v>171.30176</v>
      </c>
      <c r="AL63" s="503">
        <v>325.47329999999999</v>
      </c>
      <c r="AM63" s="503">
        <v>18056</v>
      </c>
    </row>
    <row r="64" spans="1:39" x14ac:dyDescent="0.25">
      <c r="A64" s="503">
        <v>1</v>
      </c>
      <c r="B64" s="503">
        <v>8</v>
      </c>
      <c r="C64" s="503">
        <v>57</v>
      </c>
      <c r="D64" s="503" t="s">
        <v>729</v>
      </c>
      <c r="E64" s="503">
        <v>837.73440300000004</v>
      </c>
      <c r="F64" s="503">
        <v>153.445109</v>
      </c>
      <c r="G64" s="503">
        <v>2009.0625030000001</v>
      </c>
      <c r="H64" s="503">
        <v>518.16590099999996</v>
      </c>
      <c r="I64" s="503">
        <v>319.56850200000002</v>
      </c>
      <c r="J64" s="503">
        <v>570.76150700000005</v>
      </c>
      <c r="K64" s="503">
        <v>266.97289599999999</v>
      </c>
      <c r="L64" s="503">
        <v>738.98513200000002</v>
      </c>
      <c r="M64" s="503">
        <v>87.991675000000001</v>
      </c>
      <c r="N64" s="503">
        <v>10.757595999999999</v>
      </c>
      <c r="O64" s="503">
        <v>317.97490699999997</v>
      </c>
      <c r="P64" s="503">
        <v>129.53671299999999</v>
      </c>
      <c r="Q64" s="503">
        <v>61.846186000000003</v>
      </c>
      <c r="R64" s="503">
        <v>0.238674</v>
      </c>
      <c r="S64" s="503">
        <v>157.961184</v>
      </c>
      <c r="T64" s="503">
        <v>133.512328</v>
      </c>
      <c r="U64" s="503">
        <v>25.850334</v>
      </c>
      <c r="V64" s="503">
        <v>5.6481000000000003E-2</v>
      </c>
      <c r="W64" s="503">
        <v>5.4886229999999996</v>
      </c>
      <c r="X64" s="503">
        <v>3.0807980000000001</v>
      </c>
      <c r="Y64" s="503">
        <v>1.6402730000000001</v>
      </c>
      <c r="Z64" s="503">
        <v>0.547902</v>
      </c>
      <c r="AA64" s="503">
        <v>14</v>
      </c>
      <c r="AB64" s="503">
        <v>16</v>
      </c>
      <c r="AC64" s="503">
        <v>14</v>
      </c>
      <c r="AD64" s="503">
        <v>26</v>
      </c>
      <c r="AE64" s="503">
        <v>9.6889800000000008</v>
      </c>
      <c r="AF64" s="503">
        <v>8.0166939999999993</v>
      </c>
      <c r="AG64" s="503">
        <v>9.6889800000000008</v>
      </c>
      <c r="AH64" s="503">
        <v>13.027126000000001</v>
      </c>
      <c r="AI64" s="503">
        <v>91.742800000000003</v>
      </c>
      <c r="AJ64" s="503">
        <v>104.84892000000001</v>
      </c>
      <c r="AK64" s="503">
        <v>91.742800000000003</v>
      </c>
      <c r="AL64" s="503">
        <v>170.37950000000001</v>
      </c>
      <c r="AM64" s="503">
        <v>18057</v>
      </c>
    </row>
    <row r="65" spans="1:39" x14ac:dyDescent="0.25">
      <c r="A65" s="503">
        <v>1</v>
      </c>
      <c r="B65" s="503">
        <v>8</v>
      </c>
      <c r="C65" s="503">
        <v>58</v>
      </c>
      <c r="D65" s="503" t="s">
        <v>728</v>
      </c>
      <c r="E65" s="503">
        <v>679.86663999999996</v>
      </c>
      <c r="F65" s="503">
        <v>109.11548000000001</v>
      </c>
      <c r="G65" s="503">
        <v>1689.6672799999999</v>
      </c>
      <c r="H65" s="503">
        <v>350.78623099999999</v>
      </c>
      <c r="I65" s="503">
        <v>329.08040899999997</v>
      </c>
      <c r="J65" s="503">
        <v>552.92648999999994</v>
      </c>
      <c r="K65" s="503">
        <v>126.94015</v>
      </c>
      <c r="L65" s="503">
        <v>564.285844</v>
      </c>
      <c r="M65" s="503">
        <v>86.032101999999995</v>
      </c>
      <c r="N65" s="503">
        <v>29.548694000000001</v>
      </c>
      <c r="O65" s="503">
        <v>208.59819100000001</v>
      </c>
      <c r="P65" s="503">
        <v>54.898048000000003</v>
      </c>
      <c r="Q65" s="503">
        <v>61.575290000000003</v>
      </c>
      <c r="R65" s="503">
        <v>7.0985290000000001</v>
      </c>
      <c r="S65" s="503">
        <v>242.25383299999999</v>
      </c>
      <c r="T65" s="503">
        <v>58.535772000000001</v>
      </c>
      <c r="U65" s="503">
        <v>14.70115</v>
      </c>
      <c r="V65" s="503">
        <v>2.657133</v>
      </c>
      <c r="W65" s="503">
        <v>15.931956</v>
      </c>
      <c r="X65" s="503">
        <v>2.6842169999999999</v>
      </c>
      <c r="Y65" s="503">
        <v>9.8660700000000006</v>
      </c>
      <c r="Z65" s="503">
        <v>1.066451</v>
      </c>
      <c r="AA65" s="503">
        <v>20</v>
      </c>
      <c r="AB65" s="503">
        <v>24</v>
      </c>
      <c r="AC65" s="503">
        <v>20</v>
      </c>
      <c r="AD65" s="503">
        <v>38</v>
      </c>
      <c r="AE65" s="503">
        <v>5.7335330000000004</v>
      </c>
      <c r="AF65" s="503">
        <v>4.4512200000000002</v>
      </c>
      <c r="AG65" s="503">
        <v>5.7335330000000004</v>
      </c>
      <c r="AH65" s="503">
        <v>7.0477650000000001</v>
      </c>
      <c r="AI65" s="503">
        <v>64.861270000000005</v>
      </c>
      <c r="AJ65" s="503">
        <v>77.833529999999996</v>
      </c>
      <c r="AK65" s="503">
        <v>64.861270000000005</v>
      </c>
      <c r="AL65" s="503">
        <v>123.23643</v>
      </c>
      <c r="AM65" s="503">
        <v>18058</v>
      </c>
    </row>
    <row r="66" spans="1:39" x14ac:dyDescent="0.25">
      <c r="A66" s="503">
        <v>1</v>
      </c>
      <c r="B66" s="503">
        <v>8</v>
      </c>
      <c r="C66" s="503">
        <v>59</v>
      </c>
      <c r="D66" s="503" t="s">
        <v>727</v>
      </c>
      <c r="E66" s="503">
        <v>453.87809800000002</v>
      </c>
      <c r="F66" s="503">
        <v>93.582145999999995</v>
      </c>
      <c r="G66" s="503">
        <v>1537.1722110000001</v>
      </c>
      <c r="H66" s="503">
        <v>189.24933799999999</v>
      </c>
      <c r="I66" s="503">
        <v>264.62876</v>
      </c>
      <c r="J66" s="503">
        <v>257.98236300000002</v>
      </c>
      <c r="K66" s="503">
        <v>195.895735</v>
      </c>
      <c r="L66" s="503">
        <v>436.80520999999999</v>
      </c>
      <c r="M66" s="503">
        <v>9.7401769999999992</v>
      </c>
      <c r="N66" s="503">
        <v>7.3327109999999998</v>
      </c>
      <c r="O66" s="503">
        <v>109.538276</v>
      </c>
      <c r="P66" s="503">
        <v>72.133792</v>
      </c>
      <c r="Q66" s="503">
        <v>2.3984079999999999</v>
      </c>
      <c r="R66" s="503">
        <v>2.299715</v>
      </c>
      <c r="S66" s="503">
        <v>141.02951200000001</v>
      </c>
      <c r="T66" s="503">
        <v>114.10363</v>
      </c>
      <c r="U66" s="503">
        <v>2.3289960000000001</v>
      </c>
      <c r="V66" s="503">
        <v>2.7130580000000002</v>
      </c>
      <c r="W66" s="503">
        <v>1.304875</v>
      </c>
      <c r="X66" s="503">
        <v>1.5742719999999999</v>
      </c>
      <c r="Y66" s="503">
        <v>1.382296</v>
      </c>
      <c r="Z66" s="503">
        <v>3.0712679999999999</v>
      </c>
      <c r="AA66" s="503">
        <v>6</v>
      </c>
      <c r="AB66" s="503">
        <v>12</v>
      </c>
      <c r="AC66" s="503">
        <v>6</v>
      </c>
      <c r="AD66" s="503">
        <v>0</v>
      </c>
      <c r="AE66" s="503">
        <v>4.2569699999999999</v>
      </c>
      <c r="AF66" s="503">
        <v>5.3721800000000002</v>
      </c>
      <c r="AG66" s="503">
        <v>4.2569699999999999</v>
      </c>
      <c r="AH66" s="503">
        <v>0</v>
      </c>
      <c r="AI66" s="503">
        <v>53.253779999999999</v>
      </c>
      <c r="AJ66" s="503">
        <v>106.50758</v>
      </c>
      <c r="AK66" s="503">
        <v>53.253779999999999</v>
      </c>
      <c r="AL66" s="503">
        <v>0</v>
      </c>
      <c r="AM66" s="503">
        <v>18059</v>
      </c>
    </row>
    <row r="67" spans="1:39" x14ac:dyDescent="0.25">
      <c r="A67" s="503">
        <v>1</v>
      </c>
      <c r="B67" s="503">
        <v>8</v>
      </c>
      <c r="C67" s="503">
        <v>60</v>
      </c>
      <c r="D67" s="503" t="s">
        <v>726</v>
      </c>
      <c r="E67" s="503">
        <v>607.69065899999998</v>
      </c>
      <c r="F67" s="503">
        <v>103.570173</v>
      </c>
      <c r="G67" s="503">
        <v>1687.25548</v>
      </c>
      <c r="H67" s="503">
        <v>286.45887599999998</v>
      </c>
      <c r="I67" s="503">
        <v>321.23178300000001</v>
      </c>
      <c r="J67" s="503">
        <v>433.575806</v>
      </c>
      <c r="K67" s="503">
        <v>174.11485300000001</v>
      </c>
      <c r="L67" s="503">
        <v>558.01565700000003</v>
      </c>
      <c r="M67" s="503">
        <v>37.126742</v>
      </c>
      <c r="N67" s="503">
        <v>12.548260000000001</v>
      </c>
      <c r="O67" s="503">
        <v>187.91295099999999</v>
      </c>
      <c r="P67" s="503">
        <v>69.279131000000007</v>
      </c>
      <c r="Q67" s="503">
        <v>20.376964000000001</v>
      </c>
      <c r="R67" s="503">
        <v>0.59191899999999997</v>
      </c>
      <c r="S67" s="503">
        <v>201.150058</v>
      </c>
      <c r="T67" s="503">
        <v>99.673517000000004</v>
      </c>
      <c r="U67" s="503">
        <v>16.079491000000001</v>
      </c>
      <c r="V67" s="503">
        <v>7.8367999999999993E-2</v>
      </c>
      <c r="W67" s="503">
        <v>4.7560560000000001</v>
      </c>
      <c r="X67" s="503">
        <v>3.541855</v>
      </c>
      <c r="Y67" s="503">
        <v>3.3002859999999998</v>
      </c>
      <c r="Z67" s="503">
        <v>0.95006299999999999</v>
      </c>
      <c r="AA67" s="503">
        <v>28</v>
      </c>
      <c r="AB67" s="503">
        <v>52</v>
      </c>
      <c r="AC67" s="503">
        <v>28</v>
      </c>
      <c r="AD67" s="503">
        <v>80</v>
      </c>
      <c r="AE67" s="503">
        <v>12.226119000000001</v>
      </c>
      <c r="AF67" s="503">
        <v>14.117566999999999</v>
      </c>
      <c r="AG67" s="503">
        <v>12.226119000000001</v>
      </c>
      <c r="AH67" s="503">
        <v>21.719332999999999</v>
      </c>
      <c r="AI67" s="503">
        <v>150.226328</v>
      </c>
      <c r="AJ67" s="503">
        <v>278.99164000000002</v>
      </c>
      <c r="AK67" s="503">
        <v>150.226328</v>
      </c>
      <c r="AL67" s="503">
        <v>429.21802000000002</v>
      </c>
      <c r="AM67" s="503">
        <v>18060</v>
      </c>
    </row>
    <row r="68" spans="1:39" x14ac:dyDescent="0.25">
      <c r="A68" s="503">
        <v>2</v>
      </c>
      <c r="B68" s="503">
        <v>8</v>
      </c>
      <c r="C68" s="503">
        <v>502</v>
      </c>
      <c r="D68" s="503" t="s">
        <v>725</v>
      </c>
      <c r="E68" s="503">
        <v>444.40266500000001</v>
      </c>
      <c r="F68" s="503">
        <v>94.135902000000002</v>
      </c>
      <c r="G68" s="503">
        <v>1481.1431500000001</v>
      </c>
      <c r="H68" s="503">
        <v>175.532599</v>
      </c>
      <c r="I68" s="503">
        <v>268.87006600000001</v>
      </c>
      <c r="J68" s="503">
        <v>6.4343260000000004</v>
      </c>
      <c r="K68" s="503">
        <v>437.96833900000001</v>
      </c>
      <c r="L68" s="503">
        <v>444.40266500000001</v>
      </c>
      <c r="M68" s="503">
        <v>0</v>
      </c>
      <c r="N68" s="503">
        <v>0</v>
      </c>
      <c r="O68" s="503">
        <v>6.4343260000000004</v>
      </c>
      <c r="P68" s="503">
        <v>169.09827300000001</v>
      </c>
      <c r="Q68" s="503">
        <v>0</v>
      </c>
      <c r="R68" s="503">
        <v>0</v>
      </c>
      <c r="S68" s="503">
        <v>0</v>
      </c>
      <c r="T68" s="503">
        <v>268.87006600000001</v>
      </c>
      <c r="U68" s="503">
        <v>0</v>
      </c>
      <c r="V68" s="503">
        <v>0</v>
      </c>
      <c r="W68" s="503">
        <v>0</v>
      </c>
      <c r="X68" s="503">
        <v>0</v>
      </c>
      <c r="Y68" s="503">
        <v>0</v>
      </c>
      <c r="Z68" s="503">
        <v>0</v>
      </c>
      <c r="AA68" s="503">
        <v>3</v>
      </c>
      <c r="AB68" s="503">
        <v>6</v>
      </c>
      <c r="AC68" s="503">
        <v>3</v>
      </c>
      <c r="AD68" s="503">
        <v>0</v>
      </c>
      <c r="AE68" s="503">
        <v>3.7141199999999999</v>
      </c>
      <c r="AF68" s="503">
        <v>4.4953000000000003</v>
      </c>
      <c r="AG68" s="503">
        <v>3.7141199999999999</v>
      </c>
      <c r="AH68" s="503">
        <v>0</v>
      </c>
      <c r="AI68" s="503">
        <v>35.67221</v>
      </c>
      <c r="AJ68" s="503">
        <v>71.344430000000003</v>
      </c>
      <c r="AK68" s="503">
        <v>35.67221</v>
      </c>
      <c r="AL68" s="503">
        <v>0</v>
      </c>
      <c r="AM68" s="503">
        <v>28502</v>
      </c>
    </row>
    <row r="69" spans="1:39" x14ac:dyDescent="0.25">
      <c r="A69" s="503">
        <v>2</v>
      </c>
      <c r="B69" s="503">
        <v>8</v>
      </c>
      <c r="C69" s="503">
        <v>503</v>
      </c>
      <c r="D69" s="503" t="s">
        <v>724</v>
      </c>
      <c r="E69" s="503">
        <v>244.82634999999999</v>
      </c>
      <c r="F69" s="503">
        <v>61.578485999999998</v>
      </c>
      <c r="G69" s="503">
        <v>958.4144</v>
      </c>
      <c r="H69" s="503">
        <v>105.40351200000001</v>
      </c>
      <c r="I69" s="503">
        <v>139.42283800000001</v>
      </c>
      <c r="J69" s="503">
        <v>3.300789</v>
      </c>
      <c r="K69" s="503">
        <v>241.52556100000001</v>
      </c>
      <c r="L69" s="503">
        <v>244.82634999999999</v>
      </c>
      <c r="M69" s="503">
        <v>0</v>
      </c>
      <c r="N69" s="503">
        <v>0</v>
      </c>
      <c r="O69" s="503">
        <v>3.300789</v>
      </c>
      <c r="P69" s="503">
        <v>102.102723</v>
      </c>
      <c r="Q69" s="503">
        <v>0</v>
      </c>
      <c r="R69" s="503">
        <v>0</v>
      </c>
      <c r="S69" s="503">
        <v>0</v>
      </c>
      <c r="T69" s="503">
        <v>139.42283800000001</v>
      </c>
      <c r="U69" s="503">
        <v>0</v>
      </c>
      <c r="V69" s="503">
        <v>0</v>
      </c>
      <c r="W69" s="503">
        <v>0</v>
      </c>
      <c r="X69" s="503">
        <v>0</v>
      </c>
      <c r="Y69" s="503">
        <v>0</v>
      </c>
      <c r="Z69" s="503">
        <v>0</v>
      </c>
      <c r="AA69" s="503">
        <v>3</v>
      </c>
      <c r="AB69" s="503">
        <v>6</v>
      </c>
      <c r="AC69" s="503">
        <v>3</v>
      </c>
      <c r="AD69" s="503">
        <v>0</v>
      </c>
      <c r="AE69" s="503">
        <v>3.4408349999999999</v>
      </c>
      <c r="AF69" s="503">
        <v>4.4785399999999997</v>
      </c>
      <c r="AG69" s="503">
        <v>3.4408349999999999</v>
      </c>
      <c r="AH69" s="503">
        <v>0</v>
      </c>
      <c r="AI69" s="503">
        <v>35.218780000000002</v>
      </c>
      <c r="AJ69" s="503">
        <v>70.437560000000005</v>
      </c>
      <c r="AK69" s="503">
        <v>35.218780000000002</v>
      </c>
      <c r="AL69" s="503">
        <v>0</v>
      </c>
      <c r="AM69" s="503">
        <v>28503</v>
      </c>
    </row>
    <row r="70" spans="1:39" x14ac:dyDescent="0.25">
      <c r="A70" s="503">
        <v>2</v>
      </c>
      <c r="B70" s="503">
        <v>8</v>
      </c>
      <c r="C70" s="503">
        <v>504</v>
      </c>
      <c r="D70" s="503" t="s">
        <v>723</v>
      </c>
      <c r="E70" s="503">
        <v>268.626124</v>
      </c>
      <c r="F70" s="503">
        <v>37.970484999999996</v>
      </c>
      <c r="G70" s="503">
        <v>631.08986400000003</v>
      </c>
      <c r="H70" s="503">
        <v>113.189825</v>
      </c>
      <c r="I70" s="503">
        <v>155.43629899999999</v>
      </c>
      <c r="J70" s="503">
        <v>4.5458509999999999</v>
      </c>
      <c r="K70" s="503">
        <v>264.08027299999998</v>
      </c>
      <c r="L70" s="503">
        <v>268.626124</v>
      </c>
      <c r="M70" s="503">
        <v>0</v>
      </c>
      <c r="N70" s="503">
        <v>0</v>
      </c>
      <c r="O70" s="503">
        <v>4.5458509999999999</v>
      </c>
      <c r="P70" s="503">
        <v>108.643974</v>
      </c>
      <c r="Q70" s="503">
        <v>0</v>
      </c>
      <c r="R70" s="503">
        <v>0</v>
      </c>
      <c r="S70" s="503">
        <v>0</v>
      </c>
      <c r="T70" s="503">
        <v>155.43629899999999</v>
      </c>
      <c r="U70" s="503">
        <v>0</v>
      </c>
      <c r="V70" s="503">
        <v>0</v>
      </c>
      <c r="W70" s="503">
        <v>0</v>
      </c>
      <c r="X70" s="503">
        <v>0</v>
      </c>
      <c r="Y70" s="503">
        <v>0</v>
      </c>
      <c r="Z70" s="503">
        <v>0</v>
      </c>
      <c r="AA70" s="503">
        <v>6</v>
      </c>
      <c r="AB70" s="503">
        <v>12</v>
      </c>
      <c r="AC70" s="503">
        <v>6</v>
      </c>
      <c r="AD70" s="503">
        <v>0</v>
      </c>
      <c r="AE70" s="503">
        <v>3.5882149999999999</v>
      </c>
      <c r="AF70" s="503">
        <v>4.0720799999999997</v>
      </c>
      <c r="AG70" s="503">
        <v>3.5882149999999999</v>
      </c>
      <c r="AH70" s="503">
        <v>0</v>
      </c>
      <c r="AI70" s="503">
        <v>34.759810000000002</v>
      </c>
      <c r="AJ70" s="503">
        <v>69.519639999999995</v>
      </c>
      <c r="AK70" s="503">
        <v>34.759810000000002</v>
      </c>
      <c r="AL70" s="503">
        <v>0</v>
      </c>
      <c r="AM70" s="503">
        <v>28504</v>
      </c>
    </row>
    <row r="71" spans="1:39" x14ac:dyDescent="0.25">
      <c r="A71" s="503">
        <v>2</v>
      </c>
      <c r="B71" s="503">
        <v>8</v>
      </c>
      <c r="C71" s="503">
        <v>505</v>
      </c>
      <c r="D71" s="503" t="s">
        <v>722</v>
      </c>
      <c r="E71" s="503">
        <v>163.14888999999999</v>
      </c>
      <c r="F71" s="503">
        <v>21.324535000000001</v>
      </c>
      <c r="G71" s="503">
        <v>332.10516100000001</v>
      </c>
      <c r="H71" s="503">
        <v>68.802273999999997</v>
      </c>
      <c r="I71" s="503">
        <v>94.346615999999997</v>
      </c>
      <c r="J71" s="503">
        <v>2.4525739999999998</v>
      </c>
      <c r="K71" s="503">
        <v>160.696316</v>
      </c>
      <c r="L71" s="503">
        <v>163.14888999999999</v>
      </c>
      <c r="M71" s="503">
        <v>0</v>
      </c>
      <c r="N71" s="503">
        <v>0</v>
      </c>
      <c r="O71" s="503">
        <v>2.4525739999999998</v>
      </c>
      <c r="P71" s="503">
        <v>66.349699999999999</v>
      </c>
      <c r="Q71" s="503">
        <v>0</v>
      </c>
      <c r="R71" s="503">
        <v>0</v>
      </c>
      <c r="S71" s="503">
        <v>0</v>
      </c>
      <c r="T71" s="503">
        <v>94.346615999999997</v>
      </c>
      <c r="U71" s="503">
        <v>0</v>
      </c>
      <c r="V71" s="503">
        <v>0</v>
      </c>
      <c r="W71" s="503">
        <v>0</v>
      </c>
      <c r="X71" s="503">
        <v>0</v>
      </c>
      <c r="Y71" s="503">
        <v>0</v>
      </c>
      <c r="Z71" s="503">
        <v>0</v>
      </c>
      <c r="AA71" s="503">
        <v>6</v>
      </c>
      <c r="AB71" s="503">
        <v>12</v>
      </c>
      <c r="AC71" s="503">
        <v>6</v>
      </c>
      <c r="AD71" s="503">
        <v>0</v>
      </c>
      <c r="AE71" s="503">
        <v>3.1912400000000001</v>
      </c>
      <c r="AF71" s="503">
        <v>4.2229799999999997</v>
      </c>
      <c r="AG71" s="503">
        <v>3.1912400000000001</v>
      </c>
      <c r="AH71" s="503">
        <v>0</v>
      </c>
      <c r="AI71" s="503">
        <v>33.227890000000002</v>
      </c>
      <c r="AJ71" s="503">
        <v>66.455780000000004</v>
      </c>
      <c r="AK71" s="503">
        <v>33.227890000000002</v>
      </c>
      <c r="AL71" s="503">
        <v>0</v>
      </c>
      <c r="AM71" s="503">
        <v>28505</v>
      </c>
    </row>
    <row r="72" spans="1:39" x14ac:dyDescent="0.25">
      <c r="A72" s="503">
        <v>2</v>
      </c>
      <c r="B72" s="503">
        <v>8</v>
      </c>
      <c r="C72" s="503">
        <v>507</v>
      </c>
      <c r="D72" s="503" t="s">
        <v>721</v>
      </c>
      <c r="E72" s="503">
        <v>118.235592</v>
      </c>
      <c r="F72" s="503">
        <v>18.397251000000001</v>
      </c>
      <c r="G72" s="503">
        <v>242.124391</v>
      </c>
      <c r="H72" s="503">
        <v>47.324852</v>
      </c>
      <c r="I72" s="503">
        <v>70.910740000000004</v>
      </c>
      <c r="J72" s="503">
        <v>1.2335529999999999</v>
      </c>
      <c r="K72" s="503">
        <v>117.002039</v>
      </c>
      <c r="L72" s="503">
        <v>118.235592</v>
      </c>
      <c r="M72" s="503">
        <v>0</v>
      </c>
      <c r="N72" s="503">
        <v>0</v>
      </c>
      <c r="O72" s="503">
        <v>1.2335529999999999</v>
      </c>
      <c r="P72" s="503">
        <v>46.091298999999999</v>
      </c>
      <c r="Q72" s="503">
        <v>0</v>
      </c>
      <c r="R72" s="503">
        <v>0</v>
      </c>
      <c r="S72" s="503">
        <v>0</v>
      </c>
      <c r="T72" s="503">
        <v>70.910740000000004</v>
      </c>
      <c r="U72" s="503">
        <v>0</v>
      </c>
      <c r="V72" s="503">
        <v>0</v>
      </c>
      <c r="W72" s="503">
        <v>0</v>
      </c>
      <c r="X72" s="503">
        <v>0</v>
      </c>
      <c r="Y72" s="503">
        <v>0</v>
      </c>
      <c r="Z72" s="503">
        <v>0</v>
      </c>
      <c r="AA72" s="503">
        <v>6</v>
      </c>
      <c r="AB72" s="503">
        <v>12</v>
      </c>
      <c r="AC72" s="503">
        <v>6</v>
      </c>
      <c r="AD72" s="503">
        <v>0</v>
      </c>
      <c r="AE72" s="503">
        <v>4.1109850000000003</v>
      </c>
      <c r="AF72" s="503">
        <v>6.2310600000000003</v>
      </c>
      <c r="AG72" s="503">
        <v>4.1109850000000003</v>
      </c>
      <c r="AH72" s="503">
        <v>0</v>
      </c>
      <c r="AI72" s="503">
        <v>40.529719999999998</v>
      </c>
      <c r="AJ72" s="503">
        <v>81.059460000000001</v>
      </c>
      <c r="AK72" s="503">
        <v>40.529719999999998</v>
      </c>
      <c r="AL72" s="503">
        <v>0</v>
      </c>
      <c r="AM72" s="503">
        <v>28507</v>
      </c>
    </row>
    <row r="73" spans="1:39" x14ac:dyDescent="0.25">
      <c r="A73" s="503">
        <v>2</v>
      </c>
      <c r="B73" s="503">
        <v>8</v>
      </c>
      <c r="C73" s="503">
        <v>508</v>
      </c>
      <c r="D73" s="503" t="s">
        <v>720</v>
      </c>
      <c r="E73" s="503">
        <v>256.054802</v>
      </c>
      <c r="F73" s="503">
        <v>43.384794999999997</v>
      </c>
      <c r="G73" s="503">
        <v>577.18421599999999</v>
      </c>
      <c r="H73" s="503">
        <v>114.359675</v>
      </c>
      <c r="I73" s="503">
        <v>141.69512700000001</v>
      </c>
      <c r="J73" s="503">
        <v>0.98929100000000003</v>
      </c>
      <c r="K73" s="503">
        <v>255.06551099999999</v>
      </c>
      <c r="L73" s="503">
        <v>256.054802</v>
      </c>
      <c r="M73" s="503">
        <v>0</v>
      </c>
      <c r="N73" s="503">
        <v>0</v>
      </c>
      <c r="O73" s="503">
        <v>0.98929100000000003</v>
      </c>
      <c r="P73" s="503">
        <v>113.370384</v>
      </c>
      <c r="Q73" s="503">
        <v>0</v>
      </c>
      <c r="R73" s="503">
        <v>0</v>
      </c>
      <c r="S73" s="503">
        <v>0</v>
      </c>
      <c r="T73" s="503">
        <v>141.69512700000001</v>
      </c>
      <c r="U73" s="503">
        <v>0</v>
      </c>
      <c r="V73" s="503">
        <v>0</v>
      </c>
      <c r="W73" s="503">
        <v>0</v>
      </c>
      <c r="X73" s="503">
        <v>0</v>
      </c>
      <c r="Y73" s="503">
        <v>0</v>
      </c>
      <c r="Z73" s="503">
        <v>0</v>
      </c>
      <c r="AA73" s="503">
        <v>6</v>
      </c>
      <c r="AB73" s="503">
        <v>12</v>
      </c>
      <c r="AC73" s="503">
        <v>6</v>
      </c>
      <c r="AD73" s="503">
        <v>0</v>
      </c>
      <c r="AE73" s="503">
        <v>3.8784100000000001</v>
      </c>
      <c r="AF73" s="503">
        <v>5.7087300000000001</v>
      </c>
      <c r="AG73" s="503">
        <v>3.8784100000000001</v>
      </c>
      <c r="AH73" s="503">
        <v>0</v>
      </c>
      <c r="AI73" s="503">
        <v>37.572789999999998</v>
      </c>
      <c r="AJ73" s="503">
        <v>75.145579999999995</v>
      </c>
      <c r="AK73" s="503">
        <v>37.572789999999998</v>
      </c>
      <c r="AL73" s="503">
        <v>0</v>
      </c>
      <c r="AM73" s="503">
        <v>28508</v>
      </c>
    </row>
    <row r="74" spans="1:39" x14ac:dyDescent="0.25">
      <c r="A74" s="503">
        <v>4</v>
      </c>
      <c r="B74" s="503">
        <v>8</v>
      </c>
      <c r="C74" s="503">
        <v>701</v>
      </c>
      <c r="D74" s="503" t="s">
        <v>719</v>
      </c>
      <c r="E74" s="503">
        <v>104.726161</v>
      </c>
      <c r="F74" s="503">
        <v>26.663025000000001</v>
      </c>
      <c r="G74" s="503">
        <v>834.89941499999998</v>
      </c>
      <c r="H74" s="503">
        <v>47.855490000000003</v>
      </c>
      <c r="I74" s="503">
        <v>56.870671000000002</v>
      </c>
      <c r="J74" s="503">
        <v>6.9561089999999997</v>
      </c>
      <c r="K74" s="503">
        <v>97.770052000000007</v>
      </c>
      <c r="L74" s="503">
        <v>102.212998</v>
      </c>
      <c r="M74" s="503">
        <v>1.327296</v>
      </c>
      <c r="N74" s="503">
        <v>1.185867</v>
      </c>
      <c r="O74" s="503">
        <v>2.2322570000000002</v>
      </c>
      <c r="P74" s="503">
        <v>43.790759000000001</v>
      </c>
      <c r="Q74" s="503">
        <v>3.9114000000000003E-2</v>
      </c>
      <c r="R74" s="503">
        <v>0.98113799999999995</v>
      </c>
      <c r="S74" s="503">
        <v>4.5040639999999996</v>
      </c>
      <c r="T74" s="503">
        <v>51.685918000000001</v>
      </c>
      <c r="U74" s="503">
        <v>1.4073E-2</v>
      </c>
      <c r="V74" s="503">
        <v>0.29297099999999998</v>
      </c>
      <c r="W74" s="503">
        <v>8.3993999999999999E-2</v>
      </c>
      <c r="X74" s="503">
        <v>0.72822799999999999</v>
      </c>
      <c r="Y74" s="503">
        <v>8.2607E-2</v>
      </c>
      <c r="Z74" s="503">
        <v>0.29103800000000002</v>
      </c>
      <c r="AA74" s="503">
        <v>6</v>
      </c>
      <c r="AB74" s="503">
        <v>10</v>
      </c>
      <c r="AC74" s="503">
        <v>6</v>
      </c>
      <c r="AD74" s="503">
        <v>0</v>
      </c>
      <c r="AE74" s="503">
        <v>2.9347300000000001</v>
      </c>
      <c r="AF74" s="503">
        <v>3.8119000000000001</v>
      </c>
      <c r="AG74" s="503">
        <v>2.9347300000000001</v>
      </c>
      <c r="AH74" s="503">
        <v>0</v>
      </c>
      <c r="AI74" s="503">
        <v>77.768159999999995</v>
      </c>
      <c r="AJ74" s="503">
        <v>129.61362</v>
      </c>
      <c r="AK74" s="503">
        <v>77.768159999999995</v>
      </c>
      <c r="AL74" s="503">
        <v>0</v>
      </c>
      <c r="AM74" s="503">
        <v>48701</v>
      </c>
    </row>
    <row r="75" spans="1:39" x14ac:dyDescent="0.25">
      <c r="A75" s="503">
        <v>4</v>
      </c>
      <c r="B75" s="503">
        <v>8</v>
      </c>
      <c r="C75" s="503">
        <v>702</v>
      </c>
      <c r="D75" s="503" t="s">
        <v>718</v>
      </c>
      <c r="E75" s="503">
        <v>409.720685</v>
      </c>
      <c r="F75" s="503">
        <v>68.154948000000005</v>
      </c>
      <c r="G75" s="503">
        <v>1131.3052110000001</v>
      </c>
      <c r="H75" s="503">
        <v>172.75507999999999</v>
      </c>
      <c r="I75" s="503">
        <v>236.96560500000001</v>
      </c>
      <c r="J75" s="503">
        <v>41.757756999999998</v>
      </c>
      <c r="K75" s="503">
        <v>367.96292799999998</v>
      </c>
      <c r="L75" s="503">
        <v>404.69606199999998</v>
      </c>
      <c r="M75" s="503">
        <v>1.9764489999999999</v>
      </c>
      <c r="N75" s="503">
        <v>3.0481739999999999</v>
      </c>
      <c r="O75" s="503">
        <v>25.244700999999999</v>
      </c>
      <c r="P75" s="503">
        <v>144.65299899999999</v>
      </c>
      <c r="Q75" s="503">
        <v>0.73095299999999996</v>
      </c>
      <c r="R75" s="503">
        <v>0.387795</v>
      </c>
      <c r="S75" s="503">
        <v>15.002202</v>
      </c>
      <c r="T75" s="503">
        <v>219.79615999999999</v>
      </c>
      <c r="U75" s="503">
        <v>0.14247099999999999</v>
      </c>
      <c r="V75" s="503">
        <v>0.71523000000000003</v>
      </c>
      <c r="W75" s="503">
        <v>0.51384600000000002</v>
      </c>
      <c r="X75" s="503">
        <v>1.2247859999999999</v>
      </c>
      <c r="Y75" s="503">
        <v>0.123584</v>
      </c>
      <c r="Z75" s="503">
        <v>1.1859580000000001</v>
      </c>
      <c r="AA75" s="503">
        <v>6</v>
      </c>
      <c r="AB75" s="503">
        <v>10</v>
      </c>
      <c r="AC75" s="503">
        <v>6</v>
      </c>
      <c r="AD75" s="503">
        <v>0</v>
      </c>
      <c r="AE75" s="503">
        <v>4.9012200000000004</v>
      </c>
      <c r="AF75" s="503">
        <v>5.4686919999999999</v>
      </c>
      <c r="AG75" s="503">
        <v>4.9012200000000004</v>
      </c>
      <c r="AH75" s="503">
        <v>0</v>
      </c>
      <c r="AI75" s="503">
        <v>52.278840000000002</v>
      </c>
      <c r="AJ75" s="503">
        <v>87.131399999999999</v>
      </c>
      <c r="AK75" s="503">
        <v>52.278840000000002</v>
      </c>
      <c r="AL75" s="503">
        <v>0</v>
      </c>
      <c r="AM75" s="503">
        <v>48702</v>
      </c>
    </row>
    <row r="76" spans="1:39" x14ac:dyDescent="0.25">
      <c r="A76" s="503">
        <v>4</v>
      </c>
      <c r="B76" s="503">
        <v>8</v>
      </c>
      <c r="C76" s="503">
        <v>703</v>
      </c>
      <c r="D76" s="503" t="s">
        <v>717</v>
      </c>
      <c r="E76" s="503">
        <v>173.72031100000001</v>
      </c>
      <c r="F76" s="503">
        <v>28.630686000000001</v>
      </c>
      <c r="G76" s="503">
        <v>507.87681800000001</v>
      </c>
      <c r="H76" s="503">
        <v>77.667540000000002</v>
      </c>
      <c r="I76" s="503">
        <v>96.052771000000007</v>
      </c>
      <c r="J76" s="503">
        <v>17.506409000000001</v>
      </c>
      <c r="K76" s="503">
        <v>156.21390199999999</v>
      </c>
      <c r="L76" s="503">
        <v>171.63167899999999</v>
      </c>
      <c r="M76" s="503">
        <v>0.84552499999999997</v>
      </c>
      <c r="N76" s="503">
        <v>1.243107</v>
      </c>
      <c r="O76" s="503">
        <v>7.807817</v>
      </c>
      <c r="P76" s="503">
        <v>68.588370999999995</v>
      </c>
      <c r="Q76" s="503">
        <v>0.23857400000000001</v>
      </c>
      <c r="R76" s="503">
        <v>0.24256800000000001</v>
      </c>
      <c r="S76" s="503">
        <v>9.1811959999999999</v>
      </c>
      <c r="T76" s="503">
        <v>86.054294999999996</v>
      </c>
      <c r="U76" s="503">
        <v>4.9356999999999998E-2</v>
      </c>
      <c r="V76" s="503">
        <v>0.31502599999999997</v>
      </c>
      <c r="W76" s="503">
        <v>0.17474899999999999</v>
      </c>
      <c r="X76" s="503">
        <v>0.61546100000000004</v>
      </c>
      <c r="Y76" s="503">
        <v>5.4716000000000001E-2</v>
      </c>
      <c r="Z76" s="503">
        <v>0.39818100000000001</v>
      </c>
      <c r="AA76" s="503">
        <v>6</v>
      </c>
      <c r="AB76" s="503">
        <v>10</v>
      </c>
      <c r="AC76" s="503">
        <v>6</v>
      </c>
      <c r="AD76" s="503">
        <v>0</v>
      </c>
      <c r="AE76" s="503">
        <v>3.5560499999999999</v>
      </c>
      <c r="AF76" s="503">
        <v>4.240475</v>
      </c>
      <c r="AG76" s="503">
        <v>3.5560499999999999</v>
      </c>
      <c r="AH76" s="503">
        <v>0</v>
      </c>
      <c r="AI76" s="503">
        <v>46.749490000000002</v>
      </c>
      <c r="AJ76" s="503">
        <v>77.915840000000003</v>
      </c>
      <c r="AK76" s="503">
        <v>46.749490000000002</v>
      </c>
      <c r="AL76" s="503">
        <v>0</v>
      </c>
      <c r="AM76" s="503">
        <v>48703</v>
      </c>
    </row>
    <row r="77" spans="1:39" x14ac:dyDescent="0.25">
      <c r="A77" s="503">
        <v>4</v>
      </c>
      <c r="B77" s="503">
        <v>8</v>
      </c>
      <c r="C77" s="503">
        <v>704</v>
      </c>
      <c r="D77" s="503" t="s">
        <v>716</v>
      </c>
      <c r="E77" s="503">
        <v>475.57187900000002</v>
      </c>
      <c r="F77" s="503">
        <v>77.982904000000005</v>
      </c>
      <c r="G77" s="503">
        <v>1195.921284</v>
      </c>
      <c r="H77" s="503">
        <v>210.78226699999999</v>
      </c>
      <c r="I77" s="503">
        <v>264.78961199999998</v>
      </c>
      <c r="J77" s="503">
        <v>46.910198000000001</v>
      </c>
      <c r="K77" s="503">
        <v>428.66168099999999</v>
      </c>
      <c r="L77" s="503">
        <v>455.33361600000001</v>
      </c>
      <c r="M77" s="503">
        <v>0.85891799999999996</v>
      </c>
      <c r="N77" s="503">
        <v>19.379345000000001</v>
      </c>
      <c r="O77" s="503">
        <v>22.949556000000001</v>
      </c>
      <c r="P77" s="503">
        <v>177.40340399999999</v>
      </c>
      <c r="Q77" s="503">
        <v>0.27774100000000002</v>
      </c>
      <c r="R77" s="503">
        <v>0.206702</v>
      </c>
      <c r="S77" s="503">
        <v>17.809947000000001</v>
      </c>
      <c r="T77" s="503">
        <v>237.17070899999999</v>
      </c>
      <c r="U77" s="503">
        <v>4.3396999999999998E-2</v>
      </c>
      <c r="V77" s="503">
        <v>0.33107799999999998</v>
      </c>
      <c r="W77" s="503">
        <v>2.6257079999999999</v>
      </c>
      <c r="X77" s="503">
        <v>7.3191560000000004</v>
      </c>
      <c r="Y77" s="503">
        <v>3.2038489999999999</v>
      </c>
      <c r="Z77" s="503">
        <v>6.2306319999999999</v>
      </c>
      <c r="AA77" s="503">
        <v>6</v>
      </c>
      <c r="AB77" s="503">
        <v>10</v>
      </c>
      <c r="AC77" s="503">
        <v>6</v>
      </c>
      <c r="AD77" s="503">
        <v>0</v>
      </c>
      <c r="AE77" s="503">
        <v>4.4385300000000001</v>
      </c>
      <c r="AF77" s="503">
        <v>4.717708</v>
      </c>
      <c r="AG77" s="503">
        <v>4.4385300000000001</v>
      </c>
      <c r="AH77" s="503">
        <v>0</v>
      </c>
      <c r="AI77" s="503">
        <v>42.728810000000003</v>
      </c>
      <c r="AJ77" s="503">
        <v>71.214680000000001</v>
      </c>
      <c r="AK77" s="503">
        <v>42.728810000000003</v>
      </c>
      <c r="AL77" s="503">
        <v>0</v>
      </c>
      <c r="AM77" s="503">
        <v>48704</v>
      </c>
    </row>
    <row r="78" spans="1:39" x14ac:dyDescent="0.25">
      <c r="A78" s="503">
        <v>4</v>
      </c>
      <c r="B78" s="503">
        <v>8</v>
      </c>
      <c r="C78" s="503">
        <v>705</v>
      </c>
      <c r="D78" s="503" t="s">
        <v>715</v>
      </c>
      <c r="E78" s="503">
        <v>265.284492</v>
      </c>
      <c r="F78" s="503">
        <v>39.873531999999997</v>
      </c>
      <c r="G78" s="503">
        <v>675.83209999999997</v>
      </c>
      <c r="H78" s="503">
        <v>109.770877</v>
      </c>
      <c r="I78" s="503">
        <v>155.51361499999999</v>
      </c>
      <c r="J78" s="503">
        <v>47.995094999999999</v>
      </c>
      <c r="K78" s="503">
        <v>217.28939700000001</v>
      </c>
      <c r="L78" s="503">
        <v>199.72712100000001</v>
      </c>
      <c r="M78" s="503">
        <v>38.873680999999998</v>
      </c>
      <c r="N78" s="503">
        <v>26.683689999999999</v>
      </c>
      <c r="O78" s="503">
        <v>7.6884490000000003</v>
      </c>
      <c r="P78" s="503">
        <v>73.666945999999996</v>
      </c>
      <c r="Q78" s="503">
        <v>7.6749689999999999</v>
      </c>
      <c r="R78" s="503">
        <v>6.8713990000000003</v>
      </c>
      <c r="S78" s="503">
        <v>5.7529620000000001</v>
      </c>
      <c r="T78" s="503">
        <v>112.618764</v>
      </c>
      <c r="U78" s="503">
        <v>15.513344999999999</v>
      </c>
      <c r="V78" s="503">
        <v>8.8139679999999991</v>
      </c>
      <c r="W78" s="503">
        <v>4.4727360000000003</v>
      </c>
      <c r="X78" s="503">
        <v>9.3963780000000003</v>
      </c>
      <c r="Y78" s="503">
        <v>6.8926340000000001</v>
      </c>
      <c r="Z78" s="503">
        <v>5.9219419999999996</v>
      </c>
      <c r="AA78" s="503">
        <v>6</v>
      </c>
      <c r="AB78" s="503">
        <v>10</v>
      </c>
      <c r="AC78" s="503">
        <v>6</v>
      </c>
      <c r="AD78" s="503">
        <v>0</v>
      </c>
      <c r="AE78" s="503">
        <v>4.0369299999999999</v>
      </c>
      <c r="AF78" s="503">
        <v>4.5902250000000002</v>
      </c>
      <c r="AG78" s="503">
        <v>4.0369299999999999</v>
      </c>
      <c r="AH78" s="503">
        <v>0</v>
      </c>
      <c r="AI78" s="503">
        <v>47.91516</v>
      </c>
      <c r="AJ78" s="503">
        <v>79.858609999999999</v>
      </c>
      <c r="AK78" s="503">
        <v>47.91516</v>
      </c>
      <c r="AL78" s="503">
        <v>0</v>
      </c>
      <c r="AM78" s="503">
        <v>48705</v>
      </c>
    </row>
    <row r="79" spans="1:39" x14ac:dyDescent="0.25">
      <c r="A79" s="503">
        <v>4</v>
      </c>
      <c r="B79" s="503">
        <v>8</v>
      </c>
      <c r="C79" s="503">
        <v>706</v>
      </c>
      <c r="D79" s="503" t="s">
        <v>714</v>
      </c>
      <c r="E79" s="503">
        <v>274.34025400000002</v>
      </c>
      <c r="F79" s="503">
        <v>45.973517999999999</v>
      </c>
      <c r="G79" s="503">
        <v>695.52063099999998</v>
      </c>
      <c r="H79" s="503">
        <v>119.454527</v>
      </c>
      <c r="I79" s="503">
        <v>154.885727</v>
      </c>
      <c r="J79" s="503">
        <v>19.276488000000001</v>
      </c>
      <c r="K79" s="503">
        <v>255.06376599999999</v>
      </c>
      <c r="L79" s="503">
        <v>272.99917199999999</v>
      </c>
      <c r="M79" s="503">
        <v>0.75961800000000002</v>
      </c>
      <c r="N79" s="503">
        <v>0.58146399999999998</v>
      </c>
      <c r="O79" s="503">
        <v>11.043601000000001</v>
      </c>
      <c r="P79" s="503">
        <v>107.71384399999999</v>
      </c>
      <c r="Q79" s="503">
        <v>0.107712</v>
      </c>
      <c r="R79" s="503">
        <v>0.23943600000000001</v>
      </c>
      <c r="S79" s="503">
        <v>8.0443010000000008</v>
      </c>
      <c r="T79" s="503">
        <v>146.19742600000001</v>
      </c>
      <c r="U79" s="503">
        <v>9.9579999999999998E-3</v>
      </c>
      <c r="V79" s="503">
        <v>0.40251199999999998</v>
      </c>
      <c r="W79" s="503">
        <v>6.0221999999999998E-2</v>
      </c>
      <c r="X79" s="503">
        <v>0.28971200000000003</v>
      </c>
      <c r="Y79" s="503">
        <v>1.0694E-2</v>
      </c>
      <c r="Z79" s="503">
        <v>0.220836</v>
      </c>
      <c r="AA79" s="503">
        <v>6</v>
      </c>
      <c r="AB79" s="503">
        <v>10</v>
      </c>
      <c r="AC79" s="503">
        <v>6</v>
      </c>
      <c r="AD79" s="503">
        <v>0</v>
      </c>
      <c r="AE79" s="503">
        <v>4.0461499999999999</v>
      </c>
      <c r="AF79" s="503">
        <v>4.252008</v>
      </c>
      <c r="AG79" s="503">
        <v>4.0461499999999999</v>
      </c>
      <c r="AH79" s="503">
        <v>0</v>
      </c>
      <c r="AI79" s="503">
        <v>40.812179999999998</v>
      </c>
      <c r="AJ79" s="503">
        <v>68.020300000000006</v>
      </c>
      <c r="AK79" s="503">
        <v>40.812179999999998</v>
      </c>
      <c r="AL79" s="503">
        <v>0</v>
      </c>
      <c r="AM79" s="503">
        <v>48706</v>
      </c>
    </row>
    <row r="80" spans="1:39" x14ac:dyDescent="0.25">
      <c r="A80" s="503">
        <v>4</v>
      </c>
      <c r="B80" s="503">
        <v>8</v>
      </c>
      <c r="C80" s="503">
        <v>707</v>
      </c>
      <c r="D80" s="503" t="s">
        <v>713</v>
      </c>
      <c r="E80" s="503">
        <v>314.249773</v>
      </c>
      <c r="F80" s="503">
        <v>68.760459999999995</v>
      </c>
      <c r="G80" s="503">
        <v>917.55987700000003</v>
      </c>
      <c r="H80" s="503">
        <v>140.68423899999999</v>
      </c>
      <c r="I80" s="503">
        <v>173.56553400000001</v>
      </c>
      <c r="J80" s="503">
        <v>36.182825000000001</v>
      </c>
      <c r="K80" s="503">
        <v>278.06694800000002</v>
      </c>
      <c r="L80" s="503">
        <v>312.21538500000003</v>
      </c>
      <c r="M80" s="503">
        <v>0.53122000000000003</v>
      </c>
      <c r="N80" s="503">
        <v>1.5031680000000001</v>
      </c>
      <c r="O80" s="503">
        <v>19.318463000000001</v>
      </c>
      <c r="P80" s="503">
        <v>120.105007</v>
      </c>
      <c r="Q80" s="503">
        <v>0.23666400000000001</v>
      </c>
      <c r="R80" s="503">
        <v>9.4698000000000004E-2</v>
      </c>
      <c r="S80" s="503">
        <v>16.187467999999999</v>
      </c>
      <c r="T80" s="503">
        <v>156.60444699999999</v>
      </c>
      <c r="U80" s="503">
        <v>3.8061999999999999E-2</v>
      </c>
      <c r="V80" s="503">
        <v>0.161796</v>
      </c>
      <c r="W80" s="503">
        <v>0.32963599999999998</v>
      </c>
      <c r="X80" s="503">
        <v>0.59977100000000005</v>
      </c>
      <c r="Y80" s="503">
        <v>7.2531999999999999E-2</v>
      </c>
      <c r="Z80" s="503">
        <v>0.50122900000000004</v>
      </c>
      <c r="AA80" s="503">
        <v>6</v>
      </c>
      <c r="AB80" s="503">
        <v>10</v>
      </c>
      <c r="AC80" s="503">
        <v>6</v>
      </c>
      <c r="AD80" s="503">
        <v>0</v>
      </c>
      <c r="AE80" s="503">
        <v>4.1995649999999998</v>
      </c>
      <c r="AF80" s="503">
        <v>5.6607839999999996</v>
      </c>
      <c r="AG80" s="503">
        <v>4.1995649999999998</v>
      </c>
      <c r="AH80" s="503">
        <v>0</v>
      </c>
      <c r="AI80" s="503">
        <v>44.702800000000003</v>
      </c>
      <c r="AJ80" s="503">
        <v>74.504660000000001</v>
      </c>
      <c r="AK80" s="503">
        <v>44.702800000000003</v>
      </c>
      <c r="AL80" s="503">
        <v>0</v>
      </c>
      <c r="AM80" s="503">
        <v>48707</v>
      </c>
    </row>
    <row r="81" spans="1:39" x14ac:dyDescent="0.25">
      <c r="A81" s="503">
        <v>4</v>
      </c>
      <c r="B81" s="503">
        <v>8</v>
      </c>
      <c r="C81" s="503">
        <v>708</v>
      </c>
      <c r="D81" s="503" t="s">
        <v>712</v>
      </c>
      <c r="E81" s="503">
        <v>649.41002200000003</v>
      </c>
      <c r="F81" s="503">
        <v>261.40257400000002</v>
      </c>
      <c r="G81" s="503">
        <v>6109.7980600000001</v>
      </c>
      <c r="H81" s="503">
        <v>357.13036799999998</v>
      </c>
      <c r="I81" s="503">
        <v>292.27965399999999</v>
      </c>
      <c r="J81" s="503">
        <v>536.50222199999996</v>
      </c>
      <c r="K81" s="503">
        <v>112.90779999999999</v>
      </c>
      <c r="L81" s="503">
        <v>424.76953300000002</v>
      </c>
      <c r="M81" s="503">
        <v>146.38704899999999</v>
      </c>
      <c r="N81" s="503">
        <v>78.253439999999998</v>
      </c>
      <c r="O81" s="503">
        <v>188.809314</v>
      </c>
      <c r="P81" s="503">
        <v>29.900967999999999</v>
      </c>
      <c r="Q81" s="503">
        <v>91.280996999999999</v>
      </c>
      <c r="R81" s="503">
        <v>4.8381559999999997</v>
      </c>
      <c r="S81" s="503">
        <v>146.10550599999999</v>
      </c>
      <c r="T81" s="503">
        <v>59.953744999999998</v>
      </c>
      <c r="U81" s="503">
        <v>43.055394</v>
      </c>
      <c r="V81" s="503">
        <v>7.2125019999999997</v>
      </c>
      <c r="W81" s="503">
        <v>37.381155999999997</v>
      </c>
      <c r="X81" s="503">
        <v>4.9197769999999998</v>
      </c>
      <c r="Y81" s="503">
        <v>29.869855000000001</v>
      </c>
      <c r="Z81" s="503">
        <v>6.0826520000000004</v>
      </c>
      <c r="AA81" s="503">
        <v>3</v>
      </c>
      <c r="AB81" s="503">
        <v>5</v>
      </c>
      <c r="AC81" s="503">
        <v>3</v>
      </c>
      <c r="AD81" s="503">
        <v>0</v>
      </c>
      <c r="AE81" s="503">
        <v>4.5054499999999997</v>
      </c>
      <c r="AF81" s="503">
        <v>5.5440519999999998</v>
      </c>
      <c r="AG81" s="503">
        <v>4.7056250000000004</v>
      </c>
      <c r="AH81" s="503">
        <v>0</v>
      </c>
      <c r="AI81" s="503">
        <v>82.468260000000001</v>
      </c>
      <c r="AJ81" s="503">
        <v>139.61485999999999</v>
      </c>
      <c r="AK81" s="503">
        <v>84.636020000000002</v>
      </c>
      <c r="AL81" s="503">
        <v>0</v>
      </c>
      <c r="AM81" s="503">
        <v>48708</v>
      </c>
    </row>
    <row r="82" spans="1:39" x14ac:dyDescent="0.25">
      <c r="A82" s="503">
        <v>5</v>
      </c>
      <c r="B82" s="503">
        <v>8</v>
      </c>
      <c r="C82" s="503">
        <v>801</v>
      </c>
      <c r="D82" s="503" t="s">
        <v>711</v>
      </c>
      <c r="E82" s="503">
        <v>213.54735600000001</v>
      </c>
      <c r="F82" s="503">
        <v>24.133476000000002</v>
      </c>
      <c r="G82" s="503">
        <v>383.96165200000002</v>
      </c>
      <c r="H82" s="503">
        <v>81.110076000000007</v>
      </c>
      <c r="I82" s="503">
        <v>132.43727999999999</v>
      </c>
      <c r="J82" s="503">
        <v>0</v>
      </c>
      <c r="K82" s="503">
        <v>213.54735600000001</v>
      </c>
      <c r="L82" s="503">
        <v>213.54735600000001</v>
      </c>
      <c r="M82" s="503">
        <v>0</v>
      </c>
      <c r="N82" s="503">
        <v>0</v>
      </c>
      <c r="O82" s="503">
        <v>0</v>
      </c>
      <c r="P82" s="503">
        <v>81.110076000000007</v>
      </c>
      <c r="Q82" s="503">
        <v>0</v>
      </c>
      <c r="R82" s="503">
        <v>0</v>
      </c>
      <c r="S82" s="503">
        <v>0</v>
      </c>
      <c r="T82" s="503">
        <v>132.43727999999999</v>
      </c>
      <c r="U82" s="503">
        <v>0</v>
      </c>
      <c r="V82" s="503">
        <v>0</v>
      </c>
      <c r="W82" s="503">
        <v>0</v>
      </c>
      <c r="X82" s="503">
        <v>0</v>
      </c>
      <c r="Y82" s="503">
        <v>0</v>
      </c>
      <c r="Z82" s="503">
        <v>0</v>
      </c>
      <c r="AA82" s="503">
        <v>6</v>
      </c>
      <c r="AB82" s="503">
        <v>12</v>
      </c>
      <c r="AC82" s="503">
        <v>6</v>
      </c>
      <c r="AD82" s="503">
        <v>0</v>
      </c>
      <c r="AE82" s="503">
        <v>3.8634300000000001</v>
      </c>
      <c r="AF82" s="503">
        <v>5.0855800000000002</v>
      </c>
      <c r="AG82" s="503">
        <v>3.8634300000000001</v>
      </c>
      <c r="AH82" s="503">
        <v>0</v>
      </c>
      <c r="AI82" s="503">
        <v>40.551810000000003</v>
      </c>
      <c r="AJ82" s="503">
        <v>81.103629999999995</v>
      </c>
      <c r="AK82" s="503">
        <v>40.551810000000003</v>
      </c>
      <c r="AL82" s="503">
        <v>0</v>
      </c>
      <c r="AM82" s="503">
        <v>58801</v>
      </c>
    </row>
    <row r="83" spans="1:39" x14ac:dyDescent="0.25">
      <c r="A83" s="503">
        <v>5</v>
      </c>
      <c r="B83" s="503">
        <v>8</v>
      </c>
      <c r="C83" s="503">
        <v>802</v>
      </c>
      <c r="D83" s="503" t="s">
        <v>710</v>
      </c>
      <c r="E83" s="503">
        <v>181.175849</v>
      </c>
      <c r="F83" s="503">
        <v>24.959530000000001</v>
      </c>
      <c r="G83" s="503">
        <v>367.99386600000003</v>
      </c>
      <c r="H83" s="503">
        <v>73.844821999999994</v>
      </c>
      <c r="I83" s="503">
        <v>107.33102700000001</v>
      </c>
      <c r="J83" s="503">
        <v>0</v>
      </c>
      <c r="K83" s="503">
        <v>181.175849</v>
      </c>
      <c r="L83" s="503">
        <v>181.175849</v>
      </c>
      <c r="M83" s="503">
        <v>0</v>
      </c>
      <c r="N83" s="503">
        <v>0</v>
      </c>
      <c r="O83" s="503">
        <v>0</v>
      </c>
      <c r="P83" s="503">
        <v>73.844821999999994</v>
      </c>
      <c r="Q83" s="503">
        <v>0</v>
      </c>
      <c r="R83" s="503">
        <v>0</v>
      </c>
      <c r="S83" s="503">
        <v>0</v>
      </c>
      <c r="T83" s="503">
        <v>107.33102700000001</v>
      </c>
      <c r="U83" s="503">
        <v>0</v>
      </c>
      <c r="V83" s="503">
        <v>0</v>
      </c>
      <c r="W83" s="503">
        <v>0</v>
      </c>
      <c r="X83" s="503">
        <v>0</v>
      </c>
      <c r="Y83" s="503">
        <v>0</v>
      </c>
      <c r="Z83" s="503">
        <v>0</v>
      </c>
      <c r="AA83" s="503">
        <v>6</v>
      </c>
      <c r="AB83" s="503">
        <v>12</v>
      </c>
      <c r="AC83" s="503">
        <v>6</v>
      </c>
      <c r="AD83" s="503">
        <v>0</v>
      </c>
      <c r="AE83" s="503">
        <v>4.1035199999999996</v>
      </c>
      <c r="AF83" s="503">
        <v>5.8174099999999997</v>
      </c>
      <c r="AG83" s="503">
        <v>4.1035199999999996</v>
      </c>
      <c r="AH83" s="503">
        <v>0</v>
      </c>
      <c r="AI83" s="503">
        <v>43.20308</v>
      </c>
      <c r="AJ83" s="503">
        <v>86.406170000000003</v>
      </c>
      <c r="AK83" s="503">
        <v>43.20308</v>
      </c>
      <c r="AL83" s="503">
        <v>0</v>
      </c>
      <c r="AM83" s="503">
        <v>58802</v>
      </c>
    </row>
    <row r="84" spans="1:39" x14ac:dyDescent="0.25">
      <c r="A84" s="503">
        <v>5</v>
      </c>
      <c r="B84" s="503">
        <v>8</v>
      </c>
      <c r="C84" s="503">
        <v>803</v>
      </c>
      <c r="D84" s="503" t="s">
        <v>709</v>
      </c>
      <c r="E84" s="503">
        <v>220.95916</v>
      </c>
      <c r="F84" s="503">
        <v>30.000682999999999</v>
      </c>
      <c r="G84" s="503">
        <v>460.98515600000002</v>
      </c>
      <c r="H84" s="503">
        <v>87.347561999999996</v>
      </c>
      <c r="I84" s="503">
        <v>133.61159799999999</v>
      </c>
      <c r="J84" s="503">
        <v>0</v>
      </c>
      <c r="K84" s="503">
        <v>220.95916</v>
      </c>
      <c r="L84" s="503">
        <v>220.95916</v>
      </c>
      <c r="M84" s="503">
        <v>0</v>
      </c>
      <c r="N84" s="503">
        <v>0</v>
      </c>
      <c r="O84" s="503">
        <v>0</v>
      </c>
      <c r="P84" s="503">
        <v>87.347561999999996</v>
      </c>
      <c r="Q84" s="503">
        <v>0</v>
      </c>
      <c r="R84" s="503">
        <v>0</v>
      </c>
      <c r="S84" s="503">
        <v>0</v>
      </c>
      <c r="T84" s="503">
        <v>133.61159799999999</v>
      </c>
      <c r="U84" s="503">
        <v>0</v>
      </c>
      <c r="V84" s="503">
        <v>0</v>
      </c>
      <c r="W84" s="503">
        <v>0</v>
      </c>
      <c r="X84" s="503">
        <v>0</v>
      </c>
      <c r="Y84" s="503">
        <v>0</v>
      </c>
      <c r="Z84" s="503">
        <v>0</v>
      </c>
      <c r="AA84" s="503">
        <v>6</v>
      </c>
      <c r="AB84" s="503">
        <v>12</v>
      </c>
      <c r="AC84" s="503">
        <v>6</v>
      </c>
      <c r="AD84" s="503">
        <v>0</v>
      </c>
      <c r="AE84" s="503">
        <v>4.1489950000000002</v>
      </c>
      <c r="AF84" s="503">
        <v>5.2821300000000004</v>
      </c>
      <c r="AG84" s="503">
        <v>4.1489950000000002</v>
      </c>
      <c r="AH84" s="503">
        <v>0</v>
      </c>
      <c r="AI84" s="503">
        <v>40.578960000000002</v>
      </c>
      <c r="AJ84" s="503">
        <v>81.157939999999996</v>
      </c>
      <c r="AK84" s="503">
        <v>40.578960000000002</v>
      </c>
      <c r="AL84" s="503">
        <v>0</v>
      </c>
      <c r="AM84" s="503">
        <v>58803</v>
      </c>
    </row>
    <row r="85" spans="1:39" x14ac:dyDescent="0.25">
      <c r="A85" s="503">
        <v>6</v>
      </c>
      <c r="B85" s="503">
        <v>8</v>
      </c>
      <c r="C85" s="503">
        <v>901</v>
      </c>
      <c r="D85" s="503" t="s">
        <v>708</v>
      </c>
      <c r="E85" s="503">
        <v>160.733431</v>
      </c>
      <c r="F85" s="503">
        <v>26.154032000000001</v>
      </c>
      <c r="G85" s="503">
        <v>451.64784800000001</v>
      </c>
      <c r="H85" s="503">
        <v>61.298879999999997</v>
      </c>
      <c r="I85" s="503">
        <v>99.434550999999999</v>
      </c>
      <c r="J85" s="503">
        <v>0</v>
      </c>
      <c r="K85" s="503">
        <v>160.733431</v>
      </c>
      <c r="L85" s="503">
        <v>160.733431</v>
      </c>
      <c r="M85" s="503">
        <v>0</v>
      </c>
      <c r="N85" s="503">
        <v>0</v>
      </c>
      <c r="O85" s="503">
        <v>0</v>
      </c>
      <c r="P85" s="503">
        <v>61.298879999999997</v>
      </c>
      <c r="Q85" s="503">
        <v>0</v>
      </c>
      <c r="R85" s="503">
        <v>0</v>
      </c>
      <c r="S85" s="503">
        <v>0</v>
      </c>
      <c r="T85" s="503">
        <v>99.434550999999999</v>
      </c>
      <c r="U85" s="503">
        <v>0</v>
      </c>
      <c r="V85" s="503">
        <v>0</v>
      </c>
      <c r="W85" s="503">
        <v>0</v>
      </c>
      <c r="X85" s="503">
        <v>0</v>
      </c>
      <c r="Y85" s="503">
        <v>0</v>
      </c>
      <c r="Z85" s="503">
        <v>0</v>
      </c>
      <c r="AA85" s="503">
        <v>4</v>
      </c>
      <c r="AB85" s="503">
        <v>8</v>
      </c>
      <c r="AC85" s="503">
        <v>0</v>
      </c>
      <c r="AD85" s="503">
        <v>0</v>
      </c>
      <c r="AE85" s="503">
        <v>3.2521300000000002</v>
      </c>
      <c r="AF85" s="503">
        <v>3.7679200000000002</v>
      </c>
      <c r="AG85" s="503">
        <v>0</v>
      </c>
      <c r="AH85" s="503">
        <v>0</v>
      </c>
      <c r="AI85" s="503">
        <v>34.74418</v>
      </c>
      <c r="AJ85" s="503">
        <v>69.488370000000003</v>
      </c>
      <c r="AK85" s="503">
        <v>0</v>
      </c>
      <c r="AL85" s="503">
        <v>0</v>
      </c>
      <c r="AM85" s="503">
        <v>68901</v>
      </c>
    </row>
    <row r="86" spans="1:39" x14ac:dyDescent="0.25">
      <c r="A86" s="503">
        <v>6</v>
      </c>
      <c r="B86" s="503">
        <v>8</v>
      </c>
      <c r="C86" s="503">
        <v>1001</v>
      </c>
      <c r="D86" s="503" t="s">
        <v>707</v>
      </c>
      <c r="E86" s="503">
        <v>309.77367600000002</v>
      </c>
      <c r="F86" s="503">
        <v>39.137068999999997</v>
      </c>
      <c r="G86" s="503">
        <v>684.78553299999999</v>
      </c>
      <c r="H86" s="503">
        <v>132.64066700000001</v>
      </c>
      <c r="I86" s="503">
        <v>177.13300899999999</v>
      </c>
      <c r="J86" s="503">
        <v>0</v>
      </c>
      <c r="K86" s="503">
        <v>309.77367600000002</v>
      </c>
      <c r="L86" s="503">
        <v>309.77367600000002</v>
      </c>
      <c r="M86" s="503">
        <v>0</v>
      </c>
      <c r="N86" s="503">
        <v>0</v>
      </c>
      <c r="O86" s="503">
        <v>0</v>
      </c>
      <c r="P86" s="503">
        <v>132.64066700000001</v>
      </c>
      <c r="Q86" s="503">
        <v>0</v>
      </c>
      <c r="R86" s="503">
        <v>0</v>
      </c>
      <c r="S86" s="503">
        <v>0</v>
      </c>
      <c r="T86" s="503">
        <v>177.13300899999999</v>
      </c>
      <c r="U86" s="503">
        <v>0</v>
      </c>
      <c r="V86" s="503">
        <v>0</v>
      </c>
      <c r="W86" s="503">
        <v>0</v>
      </c>
      <c r="X86" s="503">
        <v>0</v>
      </c>
      <c r="Y86" s="503">
        <v>0</v>
      </c>
      <c r="Z86" s="503">
        <v>0</v>
      </c>
      <c r="AA86" s="503">
        <v>4</v>
      </c>
      <c r="AB86" s="503">
        <v>8</v>
      </c>
      <c r="AC86" s="503">
        <v>0</v>
      </c>
      <c r="AD86" s="503">
        <v>0</v>
      </c>
      <c r="AE86" s="503">
        <v>3.1393960000000001</v>
      </c>
      <c r="AF86" s="503">
        <v>4.177854</v>
      </c>
      <c r="AG86" s="503">
        <v>0</v>
      </c>
      <c r="AH86" s="503">
        <v>0</v>
      </c>
      <c r="AI86" s="503">
        <v>36.127769999999998</v>
      </c>
      <c r="AJ86" s="503">
        <v>72.255560000000003</v>
      </c>
      <c r="AK86" s="503">
        <v>0</v>
      </c>
      <c r="AL86" s="503">
        <v>0</v>
      </c>
      <c r="AM86" s="503">
        <v>69001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0DBF-0D00-46A3-BF63-AB9284B72B88}">
  <dimension ref="A1:I85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14</v>
      </c>
      <c r="B1" s="503" t="s">
        <v>832</v>
      </c>
      <c r="C1" s="503" t="s">
        <v>831</v>
      </c>
      <c r="D1" s="503" t="s">
        <v>681</v>
      </c>
      <c r="E1" s="503" t="s">
        <v>502</v>
      </c>
      <c r="F1" s="503" t="s">
        <v>685</v>
      </c>
      <c r="G1" s="503" t="s">
        <v>500</v>
      </c>
      <c r="H1" s="503" t="s">
        <v>672</v>
      </c>
      <c r="I1" s="503" t="s">
        <v>671</v>
      </c>
    </row>
    <row r="2" spans="1:9" x14ac:dyDescent="0.25">
      <c r="A2" s="503">
        <v>37025</v>
      </c>
      <c r="B2" s="503">
        <v>1</v>
      </c>
      <c r="C2" s="503">
        <v>9</v>
      </c>
      <c r="D2" s="503">
        <v>10.626835</v>
      </c>
      <c r="E2" s="503">
        <v>4600</v>
      </c>
      <c r="F2" s="503">
        <v>16522.63191</v>
      </c>
      <c r="G2" s="503">
        <v>42331263.966986999</v>
      </c>
      <c r="H2" s="503">
        <v>11300.003529</v>
      </c>
      <c r="I2" s="503">
        <v>288.96357899999998</v>
      </c>
    </row>
    <row r="3" spans="1:9" x14ac:dyDescent="0.25">
      <c r="A3" s="503">
        <v>37025</v>
      </c>
      <c r="B3" s="503">
        <v>2</v>
      </c>
      <c r="C3" s="503">
        <v>17</v>
      </c>
      <c r="D3" s="503">
        <v>22.963559</v>
      </c>
      <c r="E3" s="503">
        <v>27700</v>
      </c>
      <c r="F3" s="503">
        <v>35538.936768</v>
      </c>
      <c r="G3" s="503">
        <v>31751977.315306</v>
      </c>
      <c r="H3" s="503">
        <v>48887.934994000003</v>
      </c>
      <c r="I3" s="503">
        <v>1007.17798</v>
      </c>
    </row>
    <row r="4" spans="1:9" x14ac:dyDescent="0.25">
      <c r="A4" s="503">
        <v>37025</v>
      </c>
      <c r="B4" s="503">
        <v>3</v>
      </c>
      <c r="C4" s="503">
        <v>39</v>
      </c>
      <c r="D4" s="503">
        <v>27.740463999999999</v>
      </c>
      <c r="E4" s="503">
        <v>141600</v>
      </c>
      <c r="F4" s="503">
        <v>139689.205036</v>
      </c>
      <c r="G4" s="503">
        <v>224681983.844679</v>
      </c>
      <c r="H4" s="503">
        <v>82488.012535999995</v>
      </c>
      <c r="I4" s="503">
        <v>2033.93922</v>
      </c>
    </row>
    <row r="5" spans="1:9" x14ac:dyDescent="0.25">
      <c r="A5" s="503">
        <v>37025</v>
      </c>
      <c r="B5" s="503">
        <v>4</v>
      </c>
      <c r="C5" s="503">
        <v>83</v>
      </c>
      <c r="D5" s="503">
        <v>45.910491</v>
      </c>
      <c r="E5" s="503">
        <v>635600</v>
      </c>
      <c r="F5" s="503">
        <v>540598.26997699996</v>
      </c>
      <c r="G5" s="503">
        <v>738209296.04180396</v>
      </c>
      <c r="H5" s="503">
        <v>301928.82842699997</v>
      </c>
      <c r="I5" s="503">
        <v>6883.9976550000001</v>
      </c>
    </row>
    <row r="6" spans="1:9" x14ac:dyDescent="0.25">
      <c r="A6" s="503">
        <v>37025</v>
      </c>
      <c r="B6" s="503">
        <v>5</v>
      </c>
      <c r="C6" s="503">
        <v>112</v>
      </c>
      <c r="D6" s="503">
        <v>51.160378999999999</v>
      </c>
      <c r="E6" s="503">
        <v>1741500</v>
      </c>
      <c r="F6" s="503">
        <v>1448717.5266100001</v>
      </c>
      <c r="G6" s="503">
        <v>2144529419.5185001</v>
      </c>
      <c r="H6" s="503">
        <v>671531.50313800003</v>
      </c>
      <c r="I6" s="503">
        <v>18550.363562999999</v>
      </c>
    </row>
    <row r="7" spans="1:9" x14ac:dyDescent="0.25">
      <c r="A7" s="503">
        <v>37025</v>
      </c>
      <c r="B7" s="503">
        <v>6</v>
      </c>
      <c r="C7" s="503">
        <v>34</v>
      </c>
      <c r="D7" s="503">
        <v>17.380424999999999</v>
      </c>
      <c r="E7" s="503">
        <v>1163300</v>
      </c>
      <c r="F7" s="503">
        <v>1014626.287323</v>
      </c>
      <c r="G7" s="503">
        <v>1938841335.2795701</v>
      </c>
      <c r="H7" s="503">
        <v>575681.53781999997</v>
      </c>
      <c r="I7" s="503">
        <v>11437.053852999999</v>
      </c>
    </row>
    <row r="8" spans="1:9" x14ac:dyDescent="0.25">
      <c r="A8" s="503">
        <v>37025</v>
      </c>
      <c r="B8" s="503">
        <v>7</v>
      </c>
      <c r="C8" s="503">
        <v>6</v>
      </c>
      <c r="D8" s="503">
        <v>3.8973939999999998</v>
      </c>
      <c r="E8" s="503">
        <v>378000</v>
      </c>
      <c r="F8" s="503">
        <v>409235.526663</v>
      </c>
      <c r="G8" s="503">
        <v>175206898.99960899</v>
      </c>
      <c r="H8" s="503">
        <v>274164.67534800002</v>
      </c>
      <c r="I8" s="503">
        <v>4378.6900969999997</v>
      </c>
    </row>
    <row r="9" spans="1:9" x14ac:dyDescent="0.25">
      <c r="A9" s="503">
        <v>37035</v>
      </c>
      <c r="B9" s="503">
        <v>1</v>
      </c>
      <c r="C9" s="503">
        <v>0</v>
      </c>
    </row>
    <row r="10" spans="1:9" x14ac:dyDescent="0.25">
      <c r="A10" s="503">
        <v>37035</v>
      </c>
      <c r="B10" s="503">
        <v>2</v>
      </c>
      <c r="C10" s="503">
        <v>0</v>
      </c>
    </row>
    <row r="11" spans="1:9" x14ac:dyDescent="0.25">
      <c r="A11" s="503">
        <v>37035</v>
      </c>
      <c r="B11" s="503">
        <v>3</v>
      </c>
      <c r="C11" s="503">
        <v>0</v>
      </c>
    </row>
    <row r="12" spans="1:9" x14ac:dyDescent="0.25">
      <c r="A12" s="503">
        <v>37035</v>
      </c>
      <c r="B12" s="503">
        <v>4</v>
      </c>
      <c r="C12" s="503">
        <v>3</v>
      </c>
      <c r="D12" s="503">
        <v>5.0291990000000002</v>
      </c>
      <c r="E12" s="503">
        <v>24700</v>
      </c>
      <c r="F12" s="503">
        <v>18444.463185000001</v>
      </c>
      <c r="G12" s="503">
        <v>27818926.609133001</v>
      </c>
      <c r="H12" s="503">
        <v>34059.896621</v>
      </c>
      <c r="I12" s="503">
        <v>725.43683899999996</v>
      </c>
    </row>
    <row r="13" spans="1:9" x14ac:dyDescent="0.25">
      <c r="A13" s="503">
        <v>37035</v>
      </c>
      <c r="B13" s="503">
        <v>5</v>
      </c>
      <c r="C13" s="503">
        <v>8</v>
      </c>
      <c r="D13" s="503">
        <v>6.766775</v>
      </c>
      <c r="E13" s="503">
        <v>123600</v>
      </c>
      <c r="F13" s="503">
        <v>134728.37699399999</v>
      </c>
      <c r="G13" s="503">
        <v>66979954.193755999</v>
      </c>
      <c r="H13" s="503">
        <v>117773.90488</v>
      </c>
      <c r="I13" s="503">
        <v>5207.4053240000003</v>
      </c>
    </row>
    <row r="14" spans="1:9" x14ac:dyDescent="0.25">
      <c r="A14" s="503">
        <v>37035</v>
      </c>
      <c r="B14" s="503">
        <v>6</v>
      </c>
      <c r="C14" s="503">
        <v>0</v>
      </c>
    </row>
    <row r="15" spans="1:9" x14ac:dyDescent="0.25">
      <c r="A15" s="503">
        <v>37035</v>
      </c>
      <c r="B15" s="503">
        <v>7</v>
      </c>
      <c r="C15" s="503">
        <v>0</v>
      </c>
    </row>
    <row r="16" spans="1:9" x14ac:dyDescent="0.25">
      <c r="A16" s="503">
        <v>37045</v>
      </c>
      <c r="B16" s="503">
        <v>1</v>
      </c>
      <c r="C16" s="503">
        <v>34</v>
      </c>
      <c r="D16" s="503">
        <v>35.687783000000003</v>
      </c>
      <c r="E16" s="503">
        <v>24900</v>
      </c>
      <c r="F16" s="503">
        <v>33412.042315999999</v>
      </c>
      <c r="G16" s="503">
        <v>26872289.667258002</v>
      </c>
      <c r="H16" s="503">
        <v>25086.139583</v>
      </c>
      <c r="I16" s="503">
        <v>559.31392100000005</v>
      </c>
    </row>
    <row r="17" spans="1:9" x14ac:dyDescent="0.25">
      <c r="A17" s="503">
        <v>37045</v>
      </c>
      <c r="B17" s="503">
        <v>2</v>
      </c>
      <c r="C17" s="503">
        <v>57</v>
      </c>
      <c r="D17" s="503">
        <v>57.254019</v>
      </c>
      <c r="E17" s="503">
        <v>99400</v>
      </c>
      <c r="F17" s="503">
        <v>151044.48327200001</v>
      </c>
      <c r="G17" s="503">
        <v>346431163.73094201</v>
      </c>
      <c r="H17" s="503">
        <v>128776.236938</v>
      </c>
      <c r="I17" s="503">
        <v>2626.857622</v>
      </c>
    </row>
    <row r="18" spans="1:9" x14ac:dyDescent="0.25">
      <c r="A18" s="503">
        <v>37045</v>
      </c>
      <c r="B18" s="503">
        <v>3</v>
      </c>
      <c r="C18" s="503">
        <v>53</v>
      </c>
      <c r="D18" s="503">
        <v>37.868658000000003</v>
      </c>
      <c r="E18" s="503">
        <v>197000</v>
      </c>
      <c r="F18" s="503">
        <v>211203.87487500001</v>
      </c>
      <c r="G18" s="503">
        <v>253388534.20939201</v>
      </c>
      <c r="H18" s="503">
        <v>155409.88734099999</v>
      </c>
      <c r="I18" s="503">
        <v>3280.341946</v>
      </c>
    </row>
    <row r="19" spans="1:9" x14ac:dyDescent="0.25">
      <c r="A19" s="503">
        <v>37045</v>
      </c>
      <c r="B19" s="503">
        <v>4</v>
      </c>
      <c r="C19" s="503">
        <v>61</v>
      </c>
      <c r="D19" s="503">
        <v>33.227122000000001</v>
      </c>
      <c r="E19" s="503">
        <v>448800</v>
      </c>
      <c r="F19" s="503">
        <v>437664.19486400002</v>
      </c>
      <c r="G19" s="503">
        <v>480875340.11001998</v>
      </c>
      <c r="H19" s="503">
        <v>257756.58785499999</v>
      </c>
      <c r="I19" s="503">
        <v>5609.5252250000003</v>
      </c>
    </row>
    <row r="20" spans="1:9" x14ac:dyDescent="0.25">
      <c r="A20" s="503">
        <v>37045</v>
      </c>
      <c r="B20" s="503">
        <v>5</v>
      </c>
      <c r="C20" s="503">
        <v>57</v>
      </c>
      <c r="D20" s="503">
        <v>32.827641999999997</v>
      </c>
      <c r="E20" s="503">
        <v>873900</v>
      </c>
      <c r="F20" s="503">
        <v>819612.71070499998</v>
      </c>
      <c r="G20" s="503">
        <v>733518893.03375006</v>
      </c>
      <c r="H20" s="503">
        <v>515634.93375299999</v>
      </c>
      <c r="I20" s="503">
        <v>9596.3554939999995</v>
      </c>
    </row>
    <row r="21" spans="1:9" x14ac:dyDescent="0.25">
      <c r="A21" s="503">
        <v>37045</v>
      </c>
      <c r="B21" s="503">
        <v>6</v>
      </c>
      <c r="C21" s="503">
        <v>14</v>
      </c>
      <c r="D21" s="503">
        <v>9.8884790000000002</v>
      </c>
      <c r="E21" s="503">
        <v>470500</v>
      </c>
      <c r="F21" s="503">
        <v>445375.46107899997</v>
      </c>
      <c r="G21" s="503">
        <v>411879343.07140601</v>
      </c>
      <c r="H21" s="503">
        <v>272857.52138200001</v>
      </c>
      <c r="I21" s="503">
        <v>4936.4696670000003</v>
      </c>
    </row>
    <row r="22" spans="1:9" x14ac:dyDescent="0.25">
      <c r="A22" s="503">
        <v>37045</v>
      </c>
      <c r="B22" s="503">
        <v>7</v>
      </c>
      <c r="C22" s="503">
        <v>0</v>
      </c>
    </row>
    <row r="23" spans="1:9" x14ac:dyDescent="0.25">
      <c r="A23" s="503">
        <v>37071</v>
      </c>
      <c r="B23" s="503">
        <v>1</v>
      </c>
      <c r="C23" s="503">
        <v>25</v>
      </c>
      <c r="D23" s="503">
        <v>21.792791000000001</v>
      </c>
      <c r="E23" s="503">
        <v>19200</v>
      </c>
      <c r="F23" s="503">
        <v>34865.770084999996</v>
      </c>
      <c r="G23" s="503">
        <v>50939165.784332998</v>
      </c>
      <c r="H23" s="503">
        <v>28946.342650999999</v>
      </c>
      <c r="I23" s="503">
        <v>697.96328200000005</v>
      </c>
    </row>
    <row r="24" spans="1:9" x14ac:dyDescent="0.25">
      <c r="A24" s="503">
        <v>37071</v>
      </c>
      <c r="B24" s="503">
        <v>2</v>
      </c>
      <c r="C24" s="503">
        <v>56</v>
      </c>
      <c r="D24" s="503">
        <v>37.324646999999999</v>
      </c>
      <c r="E24" s="503">
        <v>98000</v>
      </c>
      <c r="F24" s="503">
        <v>143846.75806600001</v>
      </c>
      <c r="G24" s="503">
        <v>237315886.36850601</v>
      </c>
      <c r="H24" s="503">
        <v>73522.743554000001</v>
      </c>
      <c r="I24" s="503">
        <v>1783.9343260000001</v>
      </c>
    </row>
    <row r="25" spans="1:9" x14ac:dyDescent="0.25">
      <c r="A25" s="503">
        <v>37071</v>
      </c>
      <c r="B25" s="503">
        <v>3</v>
      </c>
      <c r="C25" s="503">
        <v>82</v>
      </c>
      <c r="D25" s="503">
        <v>39.214250999999997</v>
      </c>
      <c r="E25" s="503">
        <v>315800</v>
      </c>
      <c r="F25" s="503">
        <v>364614.250849</v>
      </c>
      <c r="G25" s="503">
        <v>468362485.33275199</v>
      </c>
      <c r="H25" s="503">
        <v>169620.39471399999</v>
      </c>
      <c r="I25" s="503">
        <v>4387.5649649999996</v>
      </c>
    </row>
    <row r="26" spans="1:9" x14ac:dyDescent="0.25">
      <c r="A26" s="503">
        <v>37071</v>
      </c>
      <c r="B26" s="503">
        <v>4</v>
      </c>
      <c r="C26" s="503">
        <v>138</v>
      </c>
      <c r="D26" s="503">
        <v>60.936633</v>
      </c>
      <c r="E26" s="503">
        <v>1018551</v>
      </c>
      <c r="F26" s="503">
        <v>1050222.343653</v>
      </c>
      <c r="G26" s="503">
        <v>1489764396.2650299</v>
      </c>
      <c r="H26" s="503">
        <v>472565.93456700002</v>
      </c>
      <c r="I26" s="503">
        <v>12956.805307000001</v>
      </c>
    </row>
    <row r="27" spans="1:9" x14ac:dyDescent="0.25">
      <c r="A27" s="503">
        <v>37071</v>
      </c>
      <c r="B27" s="503">
        <v>5</v>
      </c>
      <c r="C27" s="503">
        <v>194</v>
      </c>
      <c r="D27" s="503">
        <v>66.966797999999997</v>
      </c>
      <c r="E27" s="503">
        <v>3046949</v>
      </c>
      <c r="F27" s="503">
        <v>2803297.986881</v>
      </c>
      <c r="G27" s="503">
        <v>4778746956.4459896</v>
      </c>
      <c r="H27" s="503">
        <v>962557.63533900003</v>
      </c>
      <c r="I27" s="503">
        <v>26734.537866999999</v>
      </c>
    </row>
    <row r="28" spans="1:9" x14ac:dyDescent="0.25">
      <c r="A28" s="503">
        <v>37071</v>
      </c>
      <c r="B28" s="503">
        <v>6</v>
      </c>
      <c r="C28" s="503">
        <v>16</v>
      </c>
      <c r="D28" s="503">
        <v>6.4212829999999999</v>
      </c>
      <c r="E28" s="503">
        <v>548400</v>
      </c>
      <c r="F28" s="503">
        <v>475343.485766</v>
      </c>
      <c r="G28" s="503">
        <v>924131140.621984</v>
      </c>
      <c r="H28" s="503">
        <v>187142.395372</v>
      </c>
      <c r="I28" s="503">
        <v>4956.6151049999999</v>
      </c>
    </row>
    <row r="29" spans="1:9" x14ac:dyDescent="0.25">
      <c r="A29" s="503">
        <v>37071</v>
      </c>
      <c r="B29" s="503">
        <v>7</v>
      </c>
      <c r="C29" s="503">
        <v>18</v>
      </c>
      <c r="D29" s="503">
        <v>11.531266</v>
      </c>
      <c r="E29" s="503">
        <v>1226600</v>
      </c>
      <c r="F29" s="503">
        <v>1089351.255844</v>
      </c>
      <c r="G29" s="503">
        <v>1169701519.3954599</v>
      </c>
      <c r="H29" s="503">
        <v>665903.45540199999</v>
      </c>
      <c r="I29" s="503">
        <v>13337.686211</v>
      </c>
    </row>
    <row r="30" spans="1:9" x14ac:dyDescent="0.25">
      <c r="A30" s="503">
        <v>37097</v>
      </c>
      <c r="B30" s="503">
        <v>1</v>
      </c>
      <c r="C30" s="503">
        <v>22</v>
      </c>
      <c r="D30" s="503">
        <v>31.428609000000002</v>
      </c>
      <c r="E30" s="503">
        <v>15100</v>
      </c>
      <c r="F30" s="503">
        <v>31121.995851</v>
      </c>
      <c r="G30" s="503">
        <v>40251777.959078997</v>
      </c>
      <c r="H30" s="503">
        <v>49639.724209</v>
      </c>
      <c r="I30" s="503">
        <v>1011.08868</v>
      </c>
    </row>
    <row r="31" spans="1:9" x14ac:dyDescent="0.25">
      <c r="A31" s="503">
        <v>37097</v>
      </c>
      <c r="B31" s="503">
        <v>2</v>
      </c>
      <c r="C31" s="503">
        <v>27</v>
      </c>
      <c r="D31" s="503">
        <v>30.234002</v>
      </c>
      <c r="E31" s="503">
        <v>50700</v>
      </c>
      <c r="F31" s="503">
        <v>93386.066567999995</v>
      </c>
      <c r="G31" s="503">
        <v>158455538.174321</v>
      </c>
      <c r="H31" s="503">
        <v>89087.133457999997</v>
      </c>
      <c r="I31" s="503">
        <v>1691.7290989999999</v>
      </c>
    </row>
    <row r="32" spans="1:9" x14ac:dyDescent="0.25">
      <c r="A32" s="503">
        <v>37097</v>
      </c>
      <c r="B32" s="503">
        <v>3</v>
      </c>
      <c r="C32" s="503">
        <v>54</v>
      </c>
      <c r="D32" s="503">
        <v>54.262224000000003</v>
      </c>
      <c r="E32" s="503">
        <v>197400</v>
      </c>
      <c r="F32" s="503">
        <v>258775.656892</v>
      </c>
      <c r="G32" s="503">
        <v>258423893.462897</v>
      </c>
      <c r="H32" s="503">
        <v>257938.906296</v>
      </c>
      <c r="I32" s="503">
        <v>5133.5037750000001</v>
      </c>
    </row>
    <row r="33" spans="1:9" x14ac:dyDescent="0.25">
      <c r="A33" s="503">
        <v>37097</v>
      </c>
      <c r="B33" s="503">
        <v>4</v>
      </c>
      <c r="C33" s="503">
        <v>37</v>
      </c>
      <c r="D33" s="503">
        <v>23.880886</v>
      </c>
      <c r="E33" s="503">
        <v>286700</v>
      </c>
      <c r="F33" s="503">
        <v>280663.33799199999</v>
      </c>
      <c r="G33" s="503">
        <v>386207813.12977397</v>
      </c>
      <c r="H33" s="503">
        <v>195203.13346700001</v>
      </c>
      <c r="I33" s="503">
        <v>5127.1930540000003</v>
      </c>
    </row>
    <row r="34" spans="1:9" x14ac:dyDescent="0.25">
      <c r="A34" s="503">
        <v>37097</v>
      </c>
      <c r="B34" s="503">
        <v>5</v>
      </c>
      <c r="C34" s="503">
        <v>70</v>
      </c>
      <c r="D34" s="503">
        <v>59.575772999999998</v>
      </c>
      <c r="E34" s="503">
        <v>1130200</v>
      </c>
      <c r="F34" s="503">
        <v>1028226.8584199999</v>
      </c>
      <c r="G34" s="503">
        <v>833239819.12757099</v>
      </c>
      <c r="H34" s="503">
        <v>975839.398101</v>
      </c>
      <c r="I34" s="503">
        <v>19662.742280999999</v>
      </c>
    </row>
    <row r="35" spans="1:9" x14ac:dyDescent="0.25">
      <c r="A35" s="503">
        <v>37097</v>
      </c>
      <c r="B35" s="503">
        <v>6</v>
      </c>
      <c r="C35" s="503">
        <v>35</v>
      </c>
      <c r="D35" s="503">
        <v>33.986038000000001</v>
      </c>
      <c r="E35" s="503">
        <v>1149800</v>
      </c>
      <c r="F35" s="503">
        <v>1081552.7626489999</v>
      </c>
      <c r="G35" s="503">
        <v>1100706882.07289</v>
      </c>
      <c r="H35" s="503">
        <v>1038056.348125</v>
      </c>
      <c r="I35" s="503">
        <v>18396.099280999999</v>
      </c>
    </row>
    <row r="36" spans="1:9" x14ac:dyDescent="0.25">
      <c r="A36" s="503">
        <v>37097</v>
      </c>
      <c r="B36" s="503">
        <v>7</v>
      </c>
      <c r="C36" s="503">
        <v>0</v>
      </c>
    </row>
    <row r="37" spans="1:9" x14ac:dyDescent="0.25">
      <c r="A37" s="503">
        <v>37109</v>
      </c>
      <c r="B37" s="503">
        <v>1</v>
      </c>
      <c r="C37" s="503">
        <v>8</v>
      </c>
      <c r="D37" s="503">
        <v>9.9594970000000007</v>
      </c>
      <c r="E37" s="503">
        <v>5000</v>
      </c>
      <c r="F37" s="503">
        <v>9898.4543319999993</v>
      </c>
      <c r="G37" s="503">
        <v>4836935.4560700003</v>
      </c>
      <c r="H37" s="503">
        <v>11163.218709999999</v>
      </c>
      <c r="I37" s="503">
        <v>222.090733</v>
      </c>
    </row>
    <row r="38" spans="1:9" x14ac:dyDescent="0.25">
      <c r="A38" s="503">
        <v>37109</v>
      </c>
      <c r="B38" s="503">
        <v>2</v>
      </c>
      <c r="C38" s="503">
        <v>29</v>
      </c>
      <c r="D38" s="503">
        <v>28.645934</v>
      </c>
      <c r="E38" s="503">
        <v>48365</v>
      </c>
      <c r="F38" s="503">
        <v>75173.762163000007</v>
      </c>
      <c r="G38" s="503">
        <v>131129144.148886</v>
      </c>
      <c r="H38" s="503">
        <v>74818.853925000003</v>
      </c>
      <c r="I38" s="503">
        <v>1405.4447869999999</v>
      </c>
    </row>
    <row r="39" spans="1:9" x14ac:dyDescent="0.25">
      <c r="A39" s="503">
        <v>37109</v>
      </c>
      <c r="B39" s="503">
        <v>3</v>
      </c>
      <c r="C39" s="503">
        <v>31</v>
      </c>
      <c r="D39" s="503">
        <v>21.631909</v>
      </c>
      <c r="E39" s="503">
        <v>108735</v>
      </c>
      <c r="F39" s="503">
        <v>136098.626433</v>
      </c>
      <c r="G39" s="503">
        <v>164000489.25155401</v>
      </c>
      <c r="H39" s="503">
        <v>105634.938198</v>
      </c>
      <c r="I39" s="503">
        <v>2016.200562</v>
      </c>
    </row>
    <row r="40" spans="1:9" x14ac:dyDescent="0.25">
      <c r="A40" s="503">
        <v>37109</v>
      </c>
      <c r="B40" s="503">
        <v>4</v>
      </c>
      <c r="C40" s="503">
        <v>35</v>
      </c>
      <c r="D40" s="503">
        <v>22.690591000000001</v>
      </c>
      <c r="E40" s="503">
        <v>275500</v>
      </c>
      <c r="F40" s="503">
        <v>294157.77915000002</v>
      </c>
      <c r="G40" s="503">
        <v>225701825.45361</v>
      </c>
      <c r="H40" s="503">
        <v>186764.94515099999</v>
      </c>
      <c r="I40" s="503">
        <v>4358.338393</v>
      </c>
    </row>
    <row r="41" spans="1:9" x14ac:dyDescent="0.25">
      <c r="A41" s="503">
        <v>37109</v>
      </c>
      <c r="B41" s="503">
        <v>5</v>
      </c>
      <c r="C41" s="503">
        <v>46</v>
      </c>
      <c r="D41" s="503">
        <v>25.891971999999999</v>
      </c>
      <c r="E41" s="503">
        <v>719300</v>
      </c>
      <c r="F41" s="503">
        <v>592167.116867</v>
      </c>
      <c r="G41" s="503">
        <v>1106941702.04477</v>
      </c>
      <c r="H41" s="503">
        <v>332709.11319300003</v>
      </c>
      <c r="I41" s="503">
        <v>7769.7646530000002</v>
      </c>
    </row>
    <row r="42" spans="1:9" x14ac:dyDescent="0.25">
      <c r="A42" s="503">
        <v>37109</v>
      </c>
      <c r="B42" s="503">
        <v>6</v>
      </c>
      <c r="C42" s="503">
        <v>6</v>
      </c>
      <c r="D42" s="503">
        <v>2.1935009999999999</v>
      </c>
      <c r="E42" s="503">
        <v>190600</v>
      </c>
      <c r="F42" s="503">
        <v>141524.93916000001</v>
      </c>
      <c r="G42" s="503">
        <v>595640086.51947105</v>
      </c>
      <c r="H42" s="503">
        <v>51907.457610999998</v>
      </c>
      <c r="I42" s="503">
        <v>1210.881582</v>
      </c>
    </row>
    <row r="43" spans="1:9" x14ac:dyDescent="0.25">
      <c r="A43" s="503">
        <v>37109</v>
      </c>
      <c r="B43" s="503">
        <v>7</v>
      </c>
      <c r="C43" s="503">
        <v>0</v>
      </c>
    </row>
    <row r="44" spans="1:9" x14ac:dyDescent="0.25">
      <c r="A44" s="503">
        <v>37119</v>
      </c>
      <c r="B44" s="503">
        <v>1</v>
      </c>
      <c r="C44" s="503">
        <v>1</v>
      </c>
      <c r="D44" s="503">
        <v>0.62645200000000001</v>
      </c>
      <c r="E44" s="503">
        <v>900</v>
      </c>
      <c r="F44" s="503">
        <v>3144.2508269999998</v>
      </c>
      <c r="G44" s="503">
        <v>5036661.7761070002</v>
      </c>
      <c r="H44" s="503">
        <v>1969.72156</v>
      </c>
      <c r="I44" s="503">
        <v>39.718131</v>
      </c>
    </row>
    <row r="45" spans="1:9" x14ac:dyDescent="0.25">
      <c r="A45" s="503">
        <v>37119</v>
      </c>
      <c r="B45" s="503">
        <v>2</v>
      </c>
      <c r="C45" s="503">
        <v>7</v>
      </c>
      <c r="D45" s="503">
        <v>3.7319469999999999</v>
      </c>
      <c r="E45" s="503">
        <v>10177</v>
      </c>
      <c r="F45" s="503">
        <v>60798.000312999997</v>
      </c>
      <c r="G45" s="503">
        <v>651854217.86538804</v>
      </c>
      <c r="H45" s="503">
        <v>30894.611128</v>
      </c>
      <c r="I45" s="503">
        <v>972.74461099999996</v>
      </c>
    </row>
    <row r="46" spans="1:9" x14ac:dyDescent="0.25">
      <c r="A46" s="503">
        <v>37119</v>
      </c>
      <c r="B46" s="503">
        <v>3</v>
      </c>
      <c r="C46" s="503">
        <v>29</v>
      </c>
      <c r="D46" s="503">
        <v>15.792249</v>
      </c>
      <c r="E46" s="503">
        <v>112025</v>
      </c>
      <c r="F46" s="503">
        <v>250635.683422</v>
      </c>
      <c r="G46" s="503">
        <v>1294316929.95911</v>
      </c>
      <c r="H46" s="503">
        <v>141115.951237</v>
      </c>
      <c r="I46" s="503">
        <v>4170.1595379999999</v>
      </c>
    </row>
    <row r="47" spans="1:9" x14ac:dyDescent="0.25">
      <c r="A47" s="503">
        <v>37119</v>
      </c>
      <c r="B47" s="503">
        <v>4</v>
      </c>
      <c r="C47" s="503">
        <v>178</v>
      </c>
      <c r="D47" s="503">
        <v>82.470101</v>
      </c>
      <c r="E47" s="503">
        <v>1369298</v>
      </c>
      <c r="F47" s="503">
        <v>1820183.254494</v>
      </c>
      <c r="G47" s="503">
        <v>4016903454.0378799</v>
      </c>
      <c r="H47" s="503">
        <v>795966.84854899999</v>
      </c>
      <c r="I47" s="503">
        <v>26661.867729000001</v>
      </c>
    </row>
    <row r="48" spans="1:9" x14ac:dyDescent="0.25">
      <c r="A48" s="503">
        <v>37119</v>
      </c>
      <c r="B48" s="503">
        <v>5</v>
      </c>
      <c r="C48" s="503">
        <v>503</v>
      </c>
      <c r="D48" s="503">
        <v>198.00688600000001</v>
      </c>
      <c r="E48" s="503">
        <v>8542787</v>
      </c>
      <c r="F48" s="503">
        <v>8698200.761767</v>
      </c>
      <c r="G48" s="503">
        <v>15318480960.301701</v>
      </c>
      <c r="H48" s="503">
        <v>3288098.7903089998</v>
      </c>
      <c r="I48" s="503">
        <v>141087.433341</v>
      </c>
    </row>
    <row r="49" spans="1:9" x14ac:dyDescent="0.25">
      <c r="A49" s="503">
        <v>37119</v>
      </c>
      <c r="B49" s="503">
        <v>6</v>
      </c>
      <c r="C49" s="503">
        <v>378</v>
      </c>
      <c r="D49" s="503">
        <v>162.787756</v>
      </c>
      <c r="E49" s="503">
        <v>13021563</v>
      </c>
      <c r="F49" s="503">
        <v>13404889.029709</v>
      </c>
      <c r="G49" s="503">
        <v>21253043698.264801</v>
      </c>
      <c r="H49" s="503">
        <v>6283163.8861250002</v>
      </c>
      <c r="I49" s="503">
        <v>218743.978389</v>
      </c>
    </row>
    <row r="50" spans="1:9" x14ac:dyDescent="0.25">
      <c r="A50" s="503">
        <v>37119</v>
      </c>
      <c r="B50" s="503">
        <v>7</v>
      </c>
      <c r="C50" s="503">
        <v>104</v>
      </c>
      <c r="D50" s="503">
        <v>43.732897000000001</v>
      </c>
      <c r="E50" s="503">
        <v>7371600</v>
      </c>
      <c r="F50" s="503">
        <v>7560167.4317600001</v>
      </c>
      <c r="G50" s="503">
        <v>7089733092.0093002</v>
      </c>
      <c r="H50" s="503">
        <v>3214092.7743549999</v>
      </c>
      <c r="I50" s="503">
        <v>64737.291102000003</v>
      </c>
    </row>
    <row r="51" spans="1:9" x14ac:dyDescent="0.25">
      <c r="A51" s="503">
        <v>37159</v>
      </c>
      <c r="B51" s="503">
        <v>1</v>
      </c>
      <c r="C51" s="503">
        <v>15</v>
      </c>
      <c r="D51" s="503">
        <v>16.825773000000002</v>
      </c>
      <c r="E51" s="503">
        <v>11300</v>
      </c>
      <c r="F51" s="503">
        <v>32703.727287999998</v>
      </c>
      <c r="G51" s="503">
        <v>83505129.666082993</v>
      </c>
      <c r="H51" s="503">
        <v>35908.663343</v>
      </c>
      <c r="I51" s="503">
        <v>699.28624000000002</v>
      </c>
    </row>
    <row r="52" spans="1:9" x14ac:dyDescent="0.25">
      <c r="A52" s="503">
        <v>37159</v>
      </c>
      <c r="B52" s="503">
        <v>2</v>
      </c>
      <c r="C52" s="503">
        <v>65</v>
      </c>
      <c r="D52" s="503">
        <v>62.527600999999997</v>
      </c>
      <c r="E52" s="503">
        <v>120200</v>
      </c>
      <c r="F52" s="503">
        <v>164042.58025100001</v>
      </c>
      <c r="G52" s="503">
        <v>313191596.436634</v>
      </c>
      <c r="H52" s="503">
        <v>147377.16012799999</v>
      </c>
      <c r="I52" s="503">
        <v>2930.4191110000002</v>
      </c>
    </row>
    <row r="53" spans="1:9" x14ac:dyDescent="0.25">
      <c r="A53" s="503">
        <v>37159</v>
      </c>
      <c r="B53" s="503">
        <v>3</v>
      </c>
      <c r="C53" s="503">
        <v>74</v>
      </c>
      <c r="D53" s="503">
        <v>61.163218999999998</v>
      </c>
      <c r="E53" s="503">
        <v>276326</v>
      </c>
      <c r="F53" s="503">
        <v>379492.90639700001</v>
      </c>
      <c r="G53" s="503">
        <v>1835480875.59654</v>
      </c>
      <c r="H53" s="503">
        <v>284729.89214000001</v>
      </c>
      <c r="I53" s="503">
        <v>5656.2809189999998</v>
      </c>
    </row>
    <row r="54" spans="1:9" x14ac:dyDescent="0.25">
      <c r="A54" s="503">
        <v>37159</v>
      </c>
      <c r="B54" s="503">
        <v>4</v>
      </c>
      <c r="C54" s="503">
        <v>91</v>
      </c>
      <c r="D54" s="503">
        <v>50.803142000000001</v>
      </c>
      <c r="E54" s="503">
        <v>658700</v>
      </c>
      <c r="F54" s="503">
        <v>667993.40876599995</v>
      </c>
      <c r="G54" s="503">
        <v>1171447745.32622</v>
      </c>
      <c r="H54" s="503">
        <v>372879.60855399998</v>
      </c>
      <c r="I54" s="503">
        <v>7908.3868739999998</v>
      </c>
    </row>
    <row r="55" spans="1:9" x14ac:dyDescent="0.25">
      <c r="A55" s="503">
        <v>37159</v>
      </c>
      <c r="B55" s="503">
        <v>5</v>
      </c>
      <c r="C55" s="503">
        <v>69</v>
      </c>
      <c r="D55" s="503">
        <v>33.494249000000003</v>
      </c>
      <c r="E55" s="503">
        <v>1049077</v>
      </c>
      <c r="F55" s="503">
        <v>886767.61971300002</v>
      </c>
      <c r="G55" s="503">
        <v>3735516245.8650699</v>
      </c>
      <c r="H55" s="503">
        <v>502806.081848</v>
      </c>
      <c r="I55" s="503">
        <v>9544.6403659999996</v>
      </c>
    </row>
    <row r="56" spans="1:9" x14ac:dyDescent="0.25">
      <c r="A56" s="503">
        <v>37159</v>
      </c>
      <c r="B56" s="503">
        <v>6</v>
      </c>
      <c r="C56" s="503">
        <v>28</v>
      </c>
      <c r="D56" s="503">
        <v>20.182102</v>
      </c>
      <c r="E56" s="503">
        <v>1149000</v>
      </c>
      <c r="F56" s="503">
        <v>936451.11141500005</v>
      </c>
      <c r="G56" s="503">
        <v>1855882384.7927899</v>
      </c>
      <c r="H56" s="503">
        <v>734333.94099899998</v>
      </c>
      <c r="I56" s="503">
        <v>12398.36889</v>
      </c>
    </row>
    <row r="57" spans="1:9" x14ac:dyDescent="0.25">
      <c r="A57" s="503">
        <v>37159</v>
      </c>
      <c r="B57" s="503">
        <v>7</v>
      </c>
      <c r="C57" s="503">
        <v>0</v>
      </c>
    </row>
    <row r="58" spans="1:9" x14ac:dyDescent="0.25">
      <c r="A58" s="503">
        <v>37167</v>
      </c>
      <c r="B58" s="503">
        <v>1</v>
      </c>
      <c r="C58" s="503">
        <v>28</v>
      </c>
      <c r="D58" s="503">
        <v>24.928673</v>
      </c>
      <c r="E58" s="503">
        <v>17400</v>
      </c>
      <c r="F58" s="503">
        <v>38804.176571000004</v>
      </c>
      <c r="G58" s="503">
        <v>47452547.907730997</v>
      </c>
      <c r="H58" s="503">
        <v>33221.769313999997</v>
      </c>
      <c r="I58" s="503">
        <v>678.24263800000006</v>
      </c>
    </row>
    <row r="59" spans="1:9" x14ac:dyDescent="0.25">
      <c r="A59" s="503">
        <v>37167</v>
      </c>
      <c r="B59" s="503">
        <v>2</v>
      </c>
      <c r="C59" s="503">
        <v>50</v>
      </c>
      <c r="D59" s="503">
        <v>43.864750999999998</v>
      </c>
      <c r="E59" s="503">
        <v>89500</v>
      </c>
      <c r="F59" s="503">
        <v>136884.40198600001</v>
      </c>
      <c r="G59" s="503">
        <v>202803002.74309</v>
      </c>
      <c r="H59" s="503">
        <v>120666.659504</v>
      </c>
      <c r="I59" s="503">
        <v>2243.9595880000002</v>
      </c>
    </row>
    <row r="60" spans="1:9" x14ac:dyDescent="0.25">
      <c r="A60" s="503">
        <v>37167</v>
      </c>
      <c r="B60" s="503">
        <v>3</v>
      </c>
      <c r="C60" s="503">
        <v>35</v>
      </c>
      <c r="D60" s="503">
        <v>24.084402999999998</v>
      </c>
      <c r="E60" s="503">
        <v>119000</v>
      </c>
      <c r="F60" s="503">
        <v>133125.62284</v>
      </c>
      <c r="G60" s="503">
        <v>123964239.94493701</v>
      </c>
      <c r="H60" s="503">
        <v>92176.728038999994</v>
      </c>
      <c r="I60" s="503">
        <v>1848.684872</v>
      </c>
    </row>
    <row r="61" spans="1:9" x14ac:dyDescent="0.25">
      <c r="A61" s="503">
        <v>37167</v>
      </c>
      <c r="B61" s="503">
        <v>4</v>
      </c>
      <c r="C61" s="503">
        <v>41</v>
      </c>
      <c r="D61" s="503">
        <v>19.71142</v>
      </c>
      <c r="E61" s="503">
        <v>299800</v>
      </c>
      <c r="F61" s="503">
        <v>257708.83490399999</v>
      </c>
      <c r="G61" s="503">
        <v>194289032.465691</v>
      </c>
      <c r="H61" s="503">
        <v>126907.874962</v>
      </c>
      <c r="I61" s="503">
        <v>2681.1278349999998</v>
      </c>
    </row>
    <row r="62" spans="1:9" x14ac:dyDescent="0.25">
      <c r="A62" s="503">
        <v>37167</v>
      </c>
      <c r="B62" s="503">
        <v>5</v>
      </c>
      <c r="C62" s="503">
        <v>29</v>
      </c>
      <c r="D62" s="503">
        <v>16.632804</v>
      </c>
      <c r="E62" s="503">
        <v>452700</v>
      </c>
      <c r="F62" s="503">
        <v>307620.33985500003</v>
      </c>
      <c r="G62" s="503">
        <v>1072016705.22631</v>
      </c>
      <c r="H62" s="503">
        <v>174744.38084900001</v>
      </c>
      <c r="I62" s="503">
        <v>3374.8941589999999</v>
      </c>
    </row>
    <row r="63" spans="1:9" x14ac:dyDescent="0.25">
      <c r="A63" s="503">
        <v>37167</v>
      </c>
      <c r="B63" s="503">
        <v>6</v>
      </c>
      <c r="C63" s="503">
        <v>3</v>
      </c>
      <c r="D63" s="503">
        <v>1.1184480000000001</v>
      </c>
      <c r="E63" s="503">
        <v>77800</v>
      </c>
      <c r="F63" s="503">
        <v>43559.966330000003</v>
      </c>
      <c r="G63" s="503">
        <v>391856750.73530102</v>
      </c>
      <c r="H63" s="503">
        <v>16146.929682</v>
      </c>
      <c r="I63" s="503">
        <v>424.83415300000001</v>
      </c>
    </row>
    <row r="64" spans="1:9" x14ac:dyDescent="0.25">
      <c r="A64" s="503">
        <v>37167</v>
      </c>
      <c r="B64" s="503">
        <v>7</v>
      </c>
      <c r="C64" s="503">
        <v>0</v>
      </c>
    </row>
    <row r="65" spans="1:9" x14ac:dyDescent="0.25">
      <c r="A65" s="503">
        <v>37179</v>
      </c>
      <c r="B65" s="503">
        <v>1</v>
      </c>
      <c r="C65" s="503">
        <v>53</v>
      </c>
      <c r="D65" s="503">
        <v>71.171161999999995</v>
      </c>
      <c r="E65" s="503">
        <v>30500</v>
      </c>
      <c r="F65" s="503">
        <v>51279.570812999998</v>
      </c>
      <c r="G65" s="503">
        <v>92374007.035423994</v>
      </c>
      <c r="H65" s="503">
        <v>68926.933531999995</v>
      </c>
      <c r="I65" s="503">
        <v>1492.1233360000001</v>
      </c>
    </row>
    <row r="66" spans="1:9" x14ac:dyDescent="0.25">
      <c r="A66" s="503">
        <v>37179</v>
      </c>
      <c r="B66" s="503">
        <v>2</v>
      </c>
      <c r="C66" s="503">
        <v>61</v>
      </c>
      <c r="D66" s="503">
        <v>78.212244999999996</v>
      </c>
      <c r="E66" s="503">
        <v>105100</v>
      </c>
      <c r="F66" s="503">
        <v>161338.351623</v>
      </c>
      <c r="G66" s="503">
        <v>284294826.64087301</v>
      </c>
      <c r="H66" s="503">
        <v>182543.73212900001</v>
      </c>
      <c r="I66" s="503">
        <v>3644.2750569999998</v>
      </c>
    </row>
    <row r="67" spans="1:9" x14ac:dyDescent="0.25">
      <c r="A67" s="503">
        <v>37179</v>
      </c>
      <c r="B67" s="503">
        <v>3</v>
      </c>
      <c r="C67" s="503">
        <v>55</v>
      </c>
      <c r="D67" s="503">
        <v>57.387813000000001</v>
      </c>
      <c r="E67" s="503">
        <v>196400</v>
      </c>
      <c r="F67" s="503">
        <v>265919.29260599997</v>
      </c>
      <c r="G67" s="503">
        <v>479199856.61099201</v>
      </c>
      <c r="H67" s="503">
        <v>273511.63537899998</v>
      </c>
      <c r="I67" s="503">
        <v>5766.6005859999996</v>
      </c>
    </row>
    <row r="68" spans="1:9" x14ac:dyDescent="0.25">
      <c r="A68" s="503">
        <v>37179</v>
      </c>
      <c r="B68" s="503">
        <v>4</v>
      </c>
      <c r="C68" s="503">
        <v>80</v>
      </c>
      <c r="D68" s="503">
        <v>72.203035999999997</v>
      </c>
      <c r="E68" s="503">
        <v>588100</v>
      </c>
      <c r="F68" s="503">
        <v>657778.87262100005</v>
      </c>
      <c r="G68" s="503">
        <v>973050700.12933004</v>
      </c>
      <c r="H68" s="503">
        <v>568364.39735300001</v>
      </c>
      <c r="I68" s="503">
        <v>13768.547246</v>
      </c>
    </row>
    <row r="69" spans="1:9" x14ac:dyDescent="0.25">
      <c r="A69" s="503">
        <v>37179</v>
      </c>
      <c r="B69" s="503">
        <v>5</v>
      </c>
      <c r="C69" s="503">
        <v>89</v>
      </c>
      <c r="D69" s="503">
        <v>59.278412000000003</v>
      </c>
      <c r="E69" s="503">
        <v>1427800</v>
      </c>
      <c r="F69" s="503">
        <v>1225045.343263</v>
      </c>
      <c r="G69" s="503">
        <v>2268850373.2293601</v>
      </c>
      <c r="H69" s="503">
        <v>747821.01063200005</v>
      </c>
      <c r="I69" s="503">
        <v>22568.494340000001</v>
      </c>
    </row>
    <row r="70" spans="1:9" x14ac:dyDescent="0.25">
      <c r="A70" s="503">
        <v>37179</v>
      </c>
      <c r="B70" s="503">
        <v>6</v>
      </c>
      <c r="C70" s="503">
        <v>12</v>
      </c>
      <c r="D70" s="503">
        <v>4.4511479999999999</v>
      </c>
      <c r="E70" s="503">
        <v>405600</v>
      </c>
      <c r="F70" s="503">
        <v>265417.49246600003</v>
      </c>
      <c r="G70" s="503">
        <v>2186458890.95228</v>
      </c>
      <c r="H70" s="503">
        <v>91622.629803000003</v>
      </c>
      <c r="I70" s="503">
        <v>2590.8416779999998</v>
      </c>
    </row>
    <row r="71" spans="1:9" x14ac:dyDescent="0.25">
      <c r="A71" s="503">
        <v>37179</v>
      </c>
      <c r="B71" s="503">
        <v>7</v>
      </c>
      <c r="C71" s="503">
        <v>5</v>
      </c>
      <c r="D71" s="503">
        <v>1.379551</v>
      </c>
      <c r="E71" s="503">
        <v>284000</v>
      </c>
      <c r="F71" s="503">
        <v>152356.25380400001</v>
      </c>
      <c r="G71" s="503">
        <v>3784102854.5689101</v>
      </c>
      <c r="H71" s="503">
        <v>30180.234778999999</v>
      </c>
      <c r="I71" s="503">
        <v>779.90899400000001</v>
      </c>
    </row>
    <row r="72" spans="1:9" x14ac:dyDescent="0.25">
      <c r="A72" s="503">
        <v>45057</v>
      </c>
      <c r="B72" s="503">
        <v>1</v>
      </c>
      <c r="C72" s="503">
        <v>0</v>
      </c>
    </row>
    <row r="73" spans="1:9" x14ac:dyDescent="0.25">
      <c r="A73" s="503">
        <v>45057</v>
      </c>
      <c r="B73" s="503">
        <v>2</v>
      </c>
      <c r="C73" s="503">
        <v>1</v>
      </c>
      <c r="D73" s="503">
        <v>1.1805680000000001</v>
      </c>
      <c r="E73" s="503">
        <v>1100</v>
      </c>
      <c r="F73" s="503">
        <v>8661.2452880000001</v>
      </c>
      <c r="G73" s="503">
        <v>57172430.307814002</v>
      </c>
      <c r="H73" s="503">
        <v>10225.190918</v>
      </c>
      <c r="I73" s="503">
        <v>226.56794099999999</v>
      </c>
    </row>
    <row r="74" spans="1:9" x14ac:dyDescent="0.25">
      <c r="A74" s="503">
        <v>45057</v>
      </c>
      <c r="B74" s="503">
        <v>3</v>
      </c>
      <c r="C74" s="503">
        <v>2</v>
      </c>
      <c r="D74" s="503">
        <v>1.0883430000000001</v>
      </c>
      <c r="E74" s="503">
        <v>8300</v>
      </c>
      <c r="F74" s="503">
        <v>19354.39976</v>
      </c>
      <c r="G74" s="503">
        <v>125807478.257577</v>
      </c>
      <c r="H74" s="503">
        <v>8569.3964899999992</v>
      </c>
      <c r="I74" s="503">
        <v>382.22360900000001</v>
      </c>
    </row>
    <row r="75" spans="1:9" x14ac:dyDescent="0.25">
      <c r="A75" s="503">
        <v>45057</v>
      </c>
      <c r="B75" s="503">
        <v>4</v>
      </c>
      <c r="C75" s="503">
        <v>8</v>
      </c>
      <c r="D75" s="503">
        <v>11.740582</v>
      </c>
      <c r="E75" s="503">
        <v>54200</v>
      </c>
      <c r="F75" s="503">
        <v>84470.017078999997</v>
      </c>
      <c r="G75" s="503">
        <v>161607744.63495499</v>
      </c>
      <c r="H75" s="503">
        <v>124406.550518</v>
      </c>
      <c r="I75" s="503">
        <v>3703.136039</v>
      </c>
    </row>
    <row r="76" spans="1:9" x14ac:dyDescent="0.25">
      <c r="A76" s="503">
        <v>45057</v>
      </c>
      <c r="B76" s="503">
        <v>5</v>
      </c>
      <c r="C76" s="503">
        <v>8</v>
      </c>
      <c r="D76" s="503">
        <v>7.7275150000000004</v>
      </c>
      <c r="E76" s="503">
        <v>134100</v>
      </c>
      <c r="F76" s="503">
        <v>146101.347618</v>
      </c>
      <c r="G76" s="503">
        <v>111527061.29118299</v>
      </c>
      <c r="H76" s="503">
        <v>125954.794295</v>
      </c>
      <c r="I76" s="503">
        <v>3295.6856979999998</v>
      </c>
    </row>
    <row r="77" spans="1:9" x14ac:dyDescent="0.25">
      <c r="A77" s="503">
        <v>45057</v>
      </c>
      <c r="B77" s="503">
        <v>6</v>
      </c>
      <c r="C77" s="503">
        <v>3</v>
      </c>
      <c r="D77" s="503">
        <v>1.2977430000000001</v>
      </c>
      <c r="E77" s="503">
        <v>116600</v>
      </c>
      <c r="F77" s="503">
        <v>98129.631135999996</v>
      </c>
      <c r="G77" s="503">
        <v>121051168.175589</v>
      </c>
      <c r="H77" s="503">
        <v>43178.855004999998</v>
      </c>
      <c r="I77" s="503">
        <v>1828.2712220000001</v>
      </c>
    </row>
    <row r="78" spans="1:9" x14ac:dyDescent="0.25">
      <c r="A78" s="503">
        <v>45057</v>
      </c>
      <c r="B78" s="503">
        <v>7</v>
      </c>
      <c r="C78" s="503">
        <v>0</v>
      </c>
    </row>
    <row r="79" spans="1:9" x14ac:dyDescent="0.25">
      <c r="A79" s="503">
        <v>45091</v>
      </c>
      <c r="B79" s="503">
        <v>1</v>
      </c>
      <c r="C79" s="503">
        <v>27</v>
      </c>
      <c r="D79" s="503">
        <v>51.287914000000001</v>
      </c>
      <c r="E79" s="503">
        <v>15900</v>
      </c>
      <c r="F79" s="503">
        <v>32476.037283000001</v>
      </c>
      <c r="G79" s="503">
        <v>49039029.499389</v>
      </c>
      <c r="H79" s="503">
        <v>43243.729582</v>
      </c>
      <c r="I79" s="503">
        <v>986.40361099999996</v>
      </c>
    </row>
    <row r="80" spans="1:9" x14ac:dyDescent="0.25">
      <c r="A80" s="503">
        <v>45091</v>
      </c>
      <c r="B80" s="503">
        <v>2</v>
      </c>
      <c r="C80" s="503">
        <v>38</v>
      </c>
      <c r="D80" s="503">
        <v>38.088276</v>
      </c>
      <c r="E80" s="503">
        <v>66600</v>
      </c>
      <c r="F80" s="503">
        <v>74510.357692000005</v>
      </c>
      <c r="G80" s="503">
        <v>116150220.06229</v>
      </c>
      <c r="H80" s="503">
        <v>72026.996832000004</v>
      </c>
      <c r="I80" s="503">
        <v>1470.103775</v>
      </c>
    </row>
    <row r="81" spans="1:9" x14ac:dyDescent="0.25">
      <c r="A81" s="503">
        <v>45091</v>
      </c>
      <c r="B81" s="503">
        <v>3</v>
      </c>
      <c r="C81" s="503">
        <v>60</v>
      </c>
      <c r="D81" s="503">
        <v>43.032972000000001</v>
      </c>
      <c r="E81" s="503">
        <v>223897</v>
      </c>
      <c r="F81" s="503">
        <v>213002.97150300001</v>
      </c>
      <c r="G81" s="503">
        <v>426229384.97640198</v>
      </c>
      <c r="H81" s="503">
        <v>165871.447208</v>
      </c>
      <c r="I81" s="503">
        <v>4332.0339910000002</v>
      </c>
    </row>
    <row r="82" spans="1:9" x14ac:dyDescent="0.25">
      <c r="A82" s="503">
        <v>45091</v>
      </c>
      <c r="B82" s="503">
        <v>4</v>
      </c>
      <c r="C82" s="503">
        <v>70</v>
      </c>
      <c r="D82" s="503">
        <v>60.319384999999997</v>
      </c>
      <c r="E82" s="503">
        <v>479903</v>
      </c>
      <c r="F82" s="503">
        <v>483344.775929</v>
      </c>
      <c r="G82" s="503">
        <v>806174790.49264097</v>
      </c>
      <c r="H82" s="503">
        <v>456264.14665900002</v>
      </c>
      <c r="I82" s="503">
        <v>10006.673871999999</v>
      </c>
    </row>
    <row r="83" spans="1:9" x14ac:dyDescent="0.25">
      <c r="A83" s="503">
        <v>45091</v>
      </c>
      <c r="B83" s="503">
        <v>5</v>
      </c>
      <c r="C83" s="503">
        <v>80</v>
      </c>
      <c r="D83" s="503">
        <v>39.026873000000002</v>
      </c>
      <c r="E83" s="503">
        <v>1290300</v>
      </c>
      <c r="F83" s="503">
        <v>1267558.2191069999</v>
      </c>
      <c r="G83" s="503">
        <v>2090833823.3506</v>
      </c>
      <c r="H83" s="503">
        <v>614706.70121099998</v>
      </c>
      <c r="I83" s="503">
        <v>18092.557837</v>
      </c>
    </row>
    <row r="84" spans="1:9" x14ac:dyDescent="0.25">
      <c r="A84" s="503">
        <v>45091</v>
      </c>
      <c r="B84" s="503">
        <v>6</v>
      </c>
      <c r="C84" s="503">
        <v>17</v>
      </c>
      <c r="D84" s="503">
        <v>11.752775</v>
      </c>
      <c r="E84" s="503">
        <v>558900</v>
      </c>
      <c r="F84" s="503">
        <v>481778.89131600002</v>
      </c>
      <c r="G84" s="503">
        <v>1360451514.9282701</v>
      </c>
      <c r="H84" s="503">
        <v>346239.35357400001</v>
      </c>
      <c r="I84" s="503">
        <v>9396.0821130000004</v>
      </c>
    </row>
    <row r="85" spans="1:9" x14ac:dyDescent="0.25">
      <c r="A85" s="503">
        <v>45091</v>
      </c>
      <c r="B85" s="503">
        <v>7</v>
      </c>
      <c r="C85" s="503">
        <v>3</v>
      </c>
      <c r="D85" s="503">
        <v>1.4266430000000001</v>
      </c>
      <c r="E85" s="503">
        <v>224800</v>
      </c>
      <c r="F85" s="503">
        <v>200056.66023800001</v>
      </c>
      <c r="G85" s="503">
        <v>227951732.618467</v>
      </c>
      <c r="H85" s="503">
        <v>109550.59160699999</v>
      </c>
      <c r="I85" s="503">
        <v>2262.1542020000002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5</vt:i4>
      </vt:variant>
    </vt:vector>
  </HeadingPairs>
  <TitlesOfParts>
    <vt:vector size="41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AttractionsByCo</vt:lpstr>
      <vt:lpstr>AvgTripLength</vt:lpstr>
      <vt:lpstr>DC_output</vt:lpstr>
      <vt:lpstr>MS_Statistics</vt:lpstr>
      <vt:lpstr>OD_Statistics</vt:lpstr>
      <vt:lpstr>ODtime_distr</vt:lpstr>
      <vt:lpstr>ProductionsByCo</vt:lpstr>
      <vt:lpstr>runstats_dwnldCOATFUN</vt:lpstr>
      <vt:lpstr>runstats_dwnldVOL</vt:lpstr>
      <vt:lpstr>RunStats_HwyAssn</vt:lpstr>
      <vt:lpstr>runstats_VMTAQ</vt:lpstr>
      <vt:lpstr>runstats_VMTCnty</vt:lpstr>
      <vt:lpstr>ScreenLineSummary</vt:lpstr>
      <vt:lpstr>StopsByCo_AP</vt:lpstr>
      <vt:lpstr>StopsByCo_PA</vt:lpstr>
      <vt:lpstr>StopsDistr</vt:lpstr>
      <vt:lpstr>TF_NUM</vt:lpstr>
      <vt:lpstr>TF_NumByCounty</vt:lpstr>
      <vt:lpstr>TOD1_output</vt:lpstr>
      <vt:lpstr>Transit_RunStats</vt:lpstr>
      <vt:lpstr>VolGroupStats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2023-08-24T18:27:23Z</dcterms:modified>
</cp:coreProperties>
</file>