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comments2.xml" ContentType="application/vnd.openxmlformats-officedocument.spreadsheetml.comments+xml"/>
  <Override PartName="/xl/persons/person.xml" ContentType="application/vnd.ms-excel.person+xml"/>
  <Override PartName="/xl/threadedComments/threadedComment1.xml" ContentType="application/vnd.ms-excel.threadedcomment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02"/>
  <workbookPr defaultThemeVersion="166925"/>
  <mc:AlternateContent xmlns:mc="http://schemas.openxmlformats.org/markup-compatibility/2006">
    <mc:Choice Requires="x15">
      <x15ac:absPath xmlns:x15ac="http://schemas.microsoft.com/office/spreadsheetml/2010/11/ac" url="https://metcmn-my.sharepoint.com/personal/david_ponder_metc_state_mn_us/Documents/MCES GHG Team/Final Team Write Up/"/>
    </mc:Choice>
  </mc:AlternateContent>
  <xr:revisionPtr revIDLastSave="91" documentId="8_{846B233F-EABF-420E-9D97-6C433C4ACEB3}" xr6:coauthVersionLast="45" xr6:coauthVersionMax="45" xr10:uidLastSave="{D0E16709-09BE-47CE-8C20-8E50959DAC70}"/>
  <bookViews>
    <workbookView xWindow="-120" yWindow="-120" windowWidth="29040" windowHeight="15840" firstSheet="2" activeTab="2" xr2:uid="{9648DD31-E5D4-4CE0-B3BD-0C1D65B93078}"/>
  </bookViews>
  <sheets>
    <sheet name="Sheet1" sheetId="1" state="hidden" r:id="rId1"/>
    <sheet name="Sheet2" sheetId="2" state="hidden" r:id="rId2"/>
    <sheet name="Sheet3" sheetId="3" r:id="rId3"/>
  </sheets>
  <externalReferences>
    <externalReference r:id="rId4"/>
  </externalReferences>
  <definedNames>
    <definedName name="_xlnm._FilterDatabase" localSheetId="0" hidden="1">Sheet1!$A$2:$Y$23</definedName>
    <definedName name="gρkg">[1]UnitConversion_names!$E$43</definedName>
    <definedName name="mmbtuρmj">[1]UnitConversion_names!$E$20</definedName>
    <definedName name="nitdenit_n2o_per_person">[1]EF_names!$D$137</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5" i="3" l="1"/>
  <c r="G22" i="3"/>
  <c r="G18" i="3"/>
  <c r="G17" i="3"/>
  <c r="G16" i="3"/>
  <c r="G14" i="3"/>
  <c r="G15" i="3"/>
  <c r="G13" i="3"/>
  <c r="G11" i="3"/>
  <c r="G9" i="3"/>
  <c r="G12" i="3"/>
  <c r="G7" i="3"/>
  <c r="G8" i="3"/>
  <c r="G4" i="3"/>
  <c r="G3" i="3"/>
  <c r="F14" i="2" l="1"/>
  <c r="H14" i="2" s="1"/>
  <c r="I14" i="2" s="1"/>
  <c r="J14" i="2" s="1"/>
  <c r="F13" i="2"/>
  <c r="H13" i="2" s="1"/>
  <c r="I13" i="2" s="1"/>
  <c r="J13" i="2" s="1"/>
  <c r="K13" i="2" s="1"/>
  <c r="F12" i="2"/>
  <c r="H12" i="2" s="1"/>
  <c r="I12" i="2" s="1"/>
  <c r="J12"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Ponder, David</author>
  </authors>
  <commentList>
    <comment ref="Y8" authorId="0" shapeId="0" xr:uid="{B8562184-A585-41E9-9BCE-0950AA275FDC}">
      <text>
        <r>
          <rPr>
            <b/>
            <sz val="9"/>
            <color indexed="81"/>
            <rFont val="Tahoma"/>
            <family val="2"/>
          </rPr>
          <t>Ponder, David:</t>
        </r>
        <r>
          <rPr>
            <sz val="9"/>
            <color indexed="81"/>
            <rFont val="Tahoma"/>
            <family val="2"/>
          </rPr>
          <t xml:space="preserve">
Needs read and review by group</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tc={780DEE29-E1B5-4338-BB3F-1AFE58EFE1AF}</author>
    <author>tc={5FF7C02D-C82C-435D-BEC7-D18AEEA3AE5A}</author>
    <author>tc={BC7938F4-E49C-466C-9BC3-4D25AE3399B3}</author>
  </authors>
  <commentList>
    <comment ref="D3" authorId="0" shapeId="0" xr:uid="{780DEE29-E1B5-4338-BB3F-1AFE58EFE1AF}">
      <text>
        <t>[Threaded comment]
Your version of Excel allows you to read this threaded comment; however, any edits to it will get removed if the file is opened in a newer version of Excel. Learn more: https://go.microsoft.com/fwlink/?linkid=870924
Comment:
    TBD, not studied.  Review of AP-42 should have been in John Willis document.</t>
      </text>
    </comment>
    <comment ref="I6" authorId="1" shapeId="0" xr:uid="{5FF7C02D-C82C-435D-BEC7-D18AEEA3AE5A}">
      <text>
        <t>[Threaded comment]
Your version of Excel allows you to read this threaded comment; however, any edits to it will get removed if the file is opened in a newer version of Excel. Learn more: https://go.microsoft.com/fwlink/?linkid=870924
Comment:
    Need to check, using Laura Fletcher spreedsheet method.</t>
      </text>
    </comment>
    <comment ref="I10" authorId="2" shapeId="0" xr:uid="{BC7938F4-E49C-466C-9BC3-4D25AE3399B3}">
      <text>
        <t>[Threaded comment]
Your version of Excel allows you to read this threaded comment; however, any edits to it will get removed if the file is opened in a newer version of Excel. Learn more: https://go.microsoft.com/fwlink/?linkid=870924
Comment:
    Need to check, using Laura Fletcher spreedsheet method.
Reply:
    @Gilchrist, Therese The AEI spreadsheet has a passthrough EF of 0.1142 lbs/scf co2  (there is no citation for this number)- this converts to 51.891 g/scf and is consitent with the IPCC source it cite:https://www.ipcc.ch/site/assets/uploads/2018/03/srccs_annex1-1.pdf
Reply:
    ok - this factor not used for regulatory at this time.</t>
      </text>
    </comment>
  </commentList>
</comments>
</file>

<file path=xl/sharedStrings.xml><?xml version="1.0" encoding="utf-8"?>
<sst xmlns="http://schemas.openxmlformats.org/spreadsheetml/2006/main" count="545" uniqueCount="243">
  <si>
    <t>In current reporting?</t>
  </si>
  <si>
    <t>JLW Reactions / Feedback to currently-useD methods</t>
  </si>
  <si>
    <t>CO2</t>
  </si>
  <si>
    <t>N2O</t>
  </si>
  <si>
    <t>CH4</t>
  </si>
  <si>
    <t>Scope</t>
  </si>
  <si>
    <t>Process</t>
  </si>
  <si>
    <t>Emission Source</t>
  </si>
  <si>
    <t>Emission Source Description</t>
  </si>
  <si>
    <t>Vol</t>
  </si>
  <si>
    <t>Reg</t>
  </si>
  <si>
    <t>Where reported</t>
  </si>
  <si>
    <t>Rational for Inclusion/Exclusion</t>
  </si>
  <si>
    <t>MCES Reaction</t>
  </si>
  <si>
    <t>Summary Reaction/Feedback</t>
  </si>
  <si>
    <t>Is current basis compliant?</t>
  </si>
  <si>
    <t>Is current basis likely accurate?</t>
  </si>
  <si>
    <t>Represents a H - M - L Vulnerability?</t>
  </si>
  <si>
    <t>Recommended Enhancement 1 (better for slight added effort)</t>
  </si>
  <si>
    <t>Recommended Enhancement 2 (further improvement for further added effort)</t>
  </si>
  <si>
    <t>Ant</t>
  </si>
  <si>
    <t>Bio</t>
  </si>
  <si>
    <t>Emission Factor</t>
  </si>
  <si>
    <t>Activity Data</t>
  </si>
  <si>
    <t>Activity Data Source</t>
  </si>
  <si>
    <t>Emission Factor Source</t>
  </si>
  <si>
    <t>Scope 1</t>
  </si>
  <si>
    <t>Gravity Sewers and Lift Stations</t>
  </si>
  <si>
    <t>Fugitive Methane</t>
  </si>
  <si>
    <t xml:space="preserve">Anaerobic conditions in sewer system leading to generation of CH4. </t>
  </si>
  <si>
    <t>no</t>
  </si>
  <si>
    <t>n/a</t>
  </si>
  <si>
    <t>MCES does not currently report emissions from this source, as there is currently no widely accepted quanitifcation method refelcted in leading GHG accounting protocols.
While there is currently no widely accepted quantification method, there is an emerging body of literature (Willis 2017) that suggests this is a meaningful emissions source.  This research found that sewage fugitive methane emissions may account for upwards of 55% of all wastewater direct emissions - the single largest direct emission source for the industry. 
At least one U.S. wastewater agency, DC water, includes this source in their GHG inventories. 
Given the potential signfigance of this emission source and the fact that other industry leaders are reporting these emissions, MCES should develop a plan and seek to quantify these emissions within the next two years.  
The work of Willis, provides an approach to model emissions from both gravity-fed and forcemain collection pipes, that requires a hydraulic model to understand important collection system characteristics - specifically segemnt/pipe type (forcemain vs. gravity), segment/pipe dimensions (diameter, length, elevation, slope, etc), and collection system temperature. MCES pursuit of the quantification of these emissions is predicated on the assumption that our existing interceptor hydraulic models would provide the necessary inputs.  
Using a modeling-based appraoch will provide MCES a better understanding its emissions from its collection system in the medium-term. Over the longer term, it may be useful to validate these modeled emissions against real-world field measurements. Such work would not only bring greater certainy about MCES's own emissions but would help further industry understanding.  To that end, MCES should seek collaborations with other industry partners to secure the necessary funding.</t>
  </si>
  <si>
    <t>Y</t>
  </si>
  <si>
    <t>N</t>
  </si>
  <si>
    <t>M-H</t>
  </si>
  <si>
    <t>Use Willis Method for estimating production in modeled pipes.</t>
  </si>
  <si>
    <t>Add sampling for production in winter/ summer for sewers "just upstream" of model.</t>
  </si>
  <si>
    <t>X</t>
  </si>
  <si>
    <t>not quantified</t>
  </si>
  <si>
    <t>Fossil Fuel Combustion</t>
  </si>
  <si>
    <t xml:space="preserve">Combustion of fossil fuels for operation of emergency generators (diesel fuel) and space heating (natural gas) leading to release of CO2, N2O and CH4. </t>
  </si>
  <si>
    <t>yes</t>
  </si>
  <si>
    <t>partial</t>
  </si>
  <si>
    <t>The GHG emissions from combustion of fossil fuels are well understood and quantifcation methods are widely accepted and documented in leading GHG accounting protocols. In the U.S., emissions from stationary fossil fuel combustion are principally calculated using the quantification methods described in the U.S. EPA's Mandatory Greenhouse Gas Reporting Rule (40 CFR 98 Subpart C) and are are used for both voluntary and regualtory reporting purposes. 
MCES currently reports emissions associated with fossil fuel combustion in voluntary reporting activities. Since, natural gas combustion for space heating is not a permitted/regulated emission source those associated emissions are not included in MCES regulatory reporting. Further, only a subset of MCES lift station emergency generators (at L71, L29, L65) are subject to air permitting/reporting requirements.
No change in MCES's current appraoch related to this source is recocommended.</t>
  </si>
  <si>
    <t xml:space="preserve"> </t>
  </si>
  <si>
    <t>Gallons of Diesel Fuel</t>
  </si>
  <si>
    <t>Generator runtime reports</t>
  </si>
  <si>
    <t>EPA 40 CFR Part 98 (Mandatory Reporting Rule)</t>
  </si>
  <si>
    <t>Bar Screen and Grit Removal</t>
  </si>
  <si>
    <t>Stripping of dissolved CH4 in influent via grit removal</t>
  </si>
  <si>
    <t>MCES does not currently report emissions from this source, as there is currently no widely accepted quanitifcation method refelcted in leading GHG accounting protocols.
That said, there is some overlap with this emission source and the quantification method for sewer collection system fugitive methane described in Willis 2017. Moreover, recent IPCC guidance (IPCC 2019) provides a quantification method for fugitive methane from centralized wastewater treatment systems.  Prior IPCC guidance has led to adoption of entity-level quantification methods in voluntary GHG protocols. 
Given the heightened attention to this emission source, MCES should monitor the relevant scientific and GHG accounting literature and be prepared to revisit inclusion of this source in the future.</t>
  </si>
  <si>
    <t>L</t>
  </si>
  <si>
    <t>This source "is covered" in Source A; but can be measured (winter/summer) in Hwks foul air and estimated, and subtracted from Source A estimates</t>
  </si>
  <si>
    <t>Scope 3</t>
  </si>
  <si>
    <t>Screenings and Grit Solid Waste Disposal</t>
  </si>
  <si>
    <t>Anerobic decay of screenings and grit in landfills leading to generation of CH4. Includes 'pass through' CO2 in LFG.</t>
  </si>
  <si>
    <t>GHG emissions from the anerobic decay of waste in landfills are well understood and quantification methods well documented.  To date, MCES has not quantified GHG emissions from upstream or downstream activitites (excluding purchased energy) including GHG emissions associated from solid waste management practices such as screening/grit disposal. 
No change in MCES's current appraoch related to this source is recocommended.</t>
  </si>
  <si>
    <t>Primary Treatment</t>
  </si>
  <si>
    <t>Anerobic decay of settled solids in primary clarifiers</t>
  </si>
  <si>
    <t>No well-developed and generally accepted quantification methods exist to quantify as a discrete emission source. MCES will monitor scientific and GHG accounting literature and revisit inclusion periodically (every 3 years?).</t>
  </si>
  <si>
    <t>y</t>
  </si>
  <si>
    <t>Significance depends on PST operation; otherwise most emissions would be covered in Source A.  Odor control of PSTs could allow summer/winter quantification.  Question whether subtracted from or in addition to Source A.</t>
  </si>
  <si>
    <t>Whole Plant</t>
  </si>
  <si>
    <t>Stripping of dissolved CH4 in influent via grit removal; Anerobic decay of settled solids in settling basins and other anaerobic processes.</t>
  </si>
  <si>
    <t>MCES does not currently report emissions from this source, as there is currently no widely accepted quanitifcation method refelcted in leading GHG accounting protocols.
That said, there is some overlap with this emission source and the quantification method for sewer collection system fugitive methane described in Willis 2017. Moreover, recent IPCC guidance (IPCC 2019) provides a quantification method for fugitive methane from centralized wastewater treatment systems.  Prior IPCC guidance has led to adoption of entity-level quantification methods in voluntary GHG protocols. 
No change in MCES's current appraoch related to this source is recocommended at this time. However, given the heightened attention to this emission source, MCES should monitor the relevant scientific and GHG accounting literature and be prepared to revisit inclusion of this source in the future.</t>
  </si>
  <si>
    <r>
      <t xml:space="preserve">Would need to reconcile with other methods (Sources A, C, E, ____).  I think that comparing this method to some of the other more-direct-measurement methods would be extremely informative research; possibly at a heavily odor-controlled WRRF.  </t>
    </r>
    <r>
      <rPr>
        <b/>
        <sz val="11"/>
        <color rgb="FFFF0000"/>
        <rFont val="Calibri"/>
        <family val="2"/>
        <scheme val="minor"/>
      </rPr>
      <t>Does MCES "have one"?</t>
    </r>
  </si>
  <si>
    <t>M/H</t>
  </si>
  <si>
    <t>Continue to pursue/ consider development of a more extensive effort "somewhere"; possibly in cooperation with another utility?</t>
  </si>
  <si>
    <t>Total Organics (i.e., kg BOD/yr.)</t>
  </si>
  <si>
    <t>Existing DMRs submitted to PCA</t>
  </si>
  <si>
    <t>IPCC 2019 19R_V5 Chapter 6 Wastewater Treatment and Discharge 6.2</t>
  </si>
  <si>
    <t>Secondary Treatment - Aeration</t>
  </si>
  <si>
    <t>Activated Sludge Respiration</t>
  </si>
  <si>
    <t>Respiration of degradable carbon from influent carbon sources (i.e., influent COD) via aeration process. Anthropogenic v. Biogenic fraction determined by source of loading.</t>
  </si>
  <si>
    <t>MCES has not include emissions from this source in its voluntary reporting because of the absense of a meyhdology in leading voluntary protocols. However, MCES has utilized the draft methodology presented in RTI/EPA 2010 to estimate CO2 from liquids treatment at Metro, Blue Lake, Seneca (confirm list) in various regulatory contexts, including the recent Metro air permit renewal application. This approach was also used in the past in annual AEI reporting to the PCA, however that practice was discontinued in 20XX.
While the regulatory treatment of biogenic emissions is complex and convuluted, MCES's current understanding is that MPCA expects biogenic CO2 emissions to be included in air permit applications. For example, the air permit for the Western Lake Superior Sanitery District includes a calculation of these emissions using the RTI/EPA 2010 method. 
While emissions from this source are widely considered biogenic, there is some literature that suggests at least a portion of degradable carbon in wastewater is non-biogenic - from sources such as cosmetics, surfactants, detergents, and other industrial by products (e.g. de-icing agents, etc.). Studies suggest a wide range of non-biogenic COD on the order of 5 to 50%.  This growing body of evidence is noted in recent IPCC guidance - though it stops short of providing specific guidance on how to quanitfy these emissions. 
MCES should continue to use the RTI/EPA 2010 method where quantification of these emissions is required for a given reporting context and report these emissions as biogenic. Additionally, MCES MCES should monitor the relevant scientific and GHG accounting literature and be prepared to revisit the characterization of the these emissions as fully biogenic in the future.</t>
  </si>
  <si>
    <t>Would like feedback on RTI methodology</t>
  </si>
  <si>
    <t>I agree with your assessment.  The Tailoring and Reporting Rules (or at least one of these two was) were unusual in their failure to distinguish between biogenic and anthropogenic emissions.  There has been more recent effort to characterize biogenic vs. anthropogenic C (using C12/13 carbon dating).  One of Diego Rosso's students did a paper on the subject that I will include with this email.  I agree that "all of the carbon" was effectively unsequestered by someone else; and should therefor be assumed biogenic; except that the industries using the fossil fuels are not "taking the hit" either.  With MCES' let industries "send us whatever" stance, you might have a lot more anthropogenic C that others (although I am not at all certain of that).</t>
  </si>
  <si>
    <t>? Unknown; there is a qualitative discussion that must occur before, or within the context of, a quantitative one.</t>
  </si>
  <si>
    <t>0; I do not think you are doing this wrong and think for the State, you shodul assume 100% biogenic. Because of industrial loads, this could be "huge" if you include it.</t>
  </si>
  <si>
    <t>If this is somewhere you want to go, consider sampling and assessing industries for C12/13 against background sewage.</t>
  </si>
  <si>
    <t>External Carbon Respiration</t>
  </si>
  <si>
    <t>Respiration of degradable carbon from externally-added carbons sources (e.g. methanol) via aeration process. East Bethel Micro-C, potentially elsewhere?</t>
  </si>
  <si>
    <t>MCES does not currently quantify emissions from this source.  
While MCES utilizes a small quantity (~30 wet tons per year) of a glycerin-based product (i.e., MicroC 2000) to support BRN at East Bethel, that product is derived from biological feedstocks. As such emissions from this source are considered biogenic.
No change in MCES's current appraoch related to this source is recocommended.</t>
  </si>
  <si>
    <t>See note on Source G; micor-C is 100% biogenic and should roll-up as "zero"</t>
  </si>
  <si>
    <t>kg CH3OH</t>
  </si>
  <si>
    <t>TBD</t>
  </si>
  <si>
    <t xml:space="preserve">ICLEI US Community Protocol Appendix F 2013 </t>
  </si>
  <si>
    <t>Process Nitrification / Denitrification</t>
  </si>
  <si>
    <t>Biological removal of nitrogen leading to generation of N2O; support on the explainer</t>
  </si>
  <si>
    <t>?</t>
  </si>
  <si>
    <t>voluntary GHG reporting</t>
  </si>
  <si>
    <t>N2O emissions from BNR are well understood source of GHGs from WWTPs and quantification methods are included in multiple GHG accounting protocols.  
MCES voluntary reporting follows the methodology in ICLEI US Community Protocol - which in turn is derived from the quantification method provided in IPCC 2006. This population-based approach is the same quantification method used to calcualte these emissions by EPA in the U.S. GHG Inventory and by MPCA in the Minnesota GHG Inventory. This appraoch was also used in the recent Metro air permit renewal application.
In the past, MCES has utilized the draft methodology presented in RTI/EPA 2010 to estiamte N2O from liquids treatment at Blue Lake, Seneca, and Metro in various regualtory contexts. Use of this approach was discontinued in 20xx. 
While use of the IPCC derived population-based method is reasonable and defensible, the literature suggests a wide variation in emissions from nit/denit depending on plant configuration that could lead to signficant over/under reporting of these emissions.  
At least one other wastewater agency (i.e., DC Water) utilizes an alternative approach based on Ahn, Chandran, et. al (2010) in an effort to narrow the range of uncertainty.  Adopting this approach requires nitrogen species concentrations, DOs levels, and flows for each aerobic and anoxic zone at a given plant. Other researchers have also suggested other direct measurement approaches (Zhan et al).
Given that this source accounts for only ~7% of MCES direct GHGs (and ~3% of direct and indirect GHGs), no change change in MCES's current appraoch related to this source is recocommended at this time.</t>
  </si>
  <si>
    <t>While well understood, the "single emissions factors" has been charaterized as "amost certainly wrong by as much as 20x or more over-reporting or ~2-3x underreporting.</t>
  </si>
  <si>
    <t>L-H; almost certainly "not right" but it's a reasonable placeholder</t>
  </si>
  <si>
    <t xml:space="preserve">Suggest using Tables 2 and 3 in Ahn, Chandran, et. Al (2010).  You likely have DO data, and likley have some in-process dissolved NH3/4 (and pH data) that are a chunk of what you need.  That said, it is unlikley that you have any dissolved nitrite data. So that grab-sampling of nitrate maybe 3-4 times/year at each plant might let you know (where you are).  I think that this method (taht I refer to as Kartik's method) will likely get you much closer on a plant by pant basis than the "closest value in Table 1 (use to see how much these actaully vary from pant to plant)".  Using Tables 2 and 3 (Don Esping could help) is strongly recommneded. </t>
  </si>
  <si>
    <t>Alterantively, maybe whole plant/downwind testing is warranted as an alterantive to modeling.  N2O should be heavier than air (unlike CH4).</t>
  </si>
  <si>
    <t>population served</t>
  </si>
  <si>
    <t>Water Resources Policy Plan population estimates by plant</t>
  </si>
  <si>
    <t>Secondary Treatment - Clarification</t>
  </si>
  <si>
    <t>Biological removal of nitrogen leading to generation of N2O</t>
  </si>
  <si>
    <t>MCES does not currently report emissions from this source, as there is currently no widely accepted quanitifcation method refelcted in leading GHG accounting protocols.
MCES should monitor the relevant scientific and GHG accounting literature and be prepared to revisit inclusion of this source in the future.</t>
  </si>
  <si>
    <t>While these emission are not purported to be significant (vcompared to those from the ABs) they are not included in Source I.</t>
  </si>
  <si>
    <t>Maybe whole plant/downwind testing is warranted as an alterantive to modeling.  N2O should be heavier than air (unlike CH4).</t>
  </si>
  <si>
    <t>Secondary Treatment - Effluent Discharge</t>
  </si>
  <si>
    <t>Effluent Nitrification / Denitrification</t>
  </si>
  <si>
    <t>Nitrification/dentification of total nitrogen in receiving waters leading to generation of N2O</t>
  </si>
  <si>
    <t>N2O emissions from disolved nitrogen in wastewater effluent is a well established GHG source and included in multiple GHG accounting protocols. Methodologies are disparate - but tend to gravitate to low end range cited by IPCC 2006 (Willis).  
MCES voluntary reporting follows methodology in ICLEI US Community Protocol - which in turn is derived from the quantification method provided in IPCC 2006. This is the same quantification method used to calcualte these emissions by EPA in the U.S. GHG Inventory and by MPCA in the Minnesota GHG Inventory. Emissions from this source are not included in regulatory reporting as effluent discharge is not permitted air source.
Recent IPCC guidance (IPCC 2019) provides an updated, higher, emissions factor for discharges to eutrophic waters.  Discharges from the Minnesota and Missippi Rivers have been identified as contributers of excess nutrients leading to the development of hypoxic zones in the Gulf of Mexico. 
No change in MCES's current appraoch related to this source is recocommended at this time. However, MCES should develop a deeper understanding of the recent IPCC guidance and be preapred to revist its quantification aprroach in the future.</t>
  </si>
  <si>
    <t>I'm not aware of anything new/different on this front.</t>
  </si>
  <si>
    <t>I think someone needs to find out it's a bad method before I'd invest any time in making this better; and then, I'm not sure what else I would do.</t>
  </si>
  <si>
    <t>Total Nitrogen</t>
  </si>
  <si>
    <t>Plant DMRs</t>
  </si>
  <si>
    <t>Biogas Combustion -Building and Process Heating</t>
  </si>
  <si>
    <t>Combusted Digester Gas</t>
  </si>
  <si>
    <t>Combustion of biogas leading to the release of CO2. Includes both oxidation of CH4 and 'pass through' CO2 in biogas. Includes incomplete CH4 combustion.</t>
  </si>
  <si>
    <t>Air Emissions Inventory; voluntary GHG reporting; permit determination</t>
  </si>
  <si>
    <t>CO2 and CH4 emissions from the generation and combustion of biogas are well understood sources of GHGs from WWTPs with anerobic digesters and quantification methods are included in multiple GHG accounting protocols.  
When calcualting CO2 emissions from this source, MCES its own measurements to determine the fraction of biogas that is CH4 vs CO2 and utilizes the quantification methods described in the U.S. EPA's Mandatory Greenhouse Gas Reporting Rule (40 CFR 98 Subpart C) for both voluntary and regualtory reporting purposes. The CO2 from the combustion of biogas and 'pass through' CO2 are considered biogenic. This approach assumes a small fraction (~1%) of biogas is incompletly combusted and released as CH4. 
The literture suggests that the default assumption about the fraction of biogas incompletly combusted maybe to high for certain combustion technologies (e.g. boilers, low-NOx flares) but to low for others (internal combustion engines, candlestick flares) (Willis 2017).
There is also emerging literture suggesting that a fraction of the carbon in biogas is anthropogenic in origin - on the order of 2% by volume (IPCC 2019).  
No change in MCES's current appraoch related to this source is recocommended at this time. However, MCES should monitor the relevant scientific and GHG accounting literature and be prepared to revisit the quanitifaction and characterization of these emissions in the future.</t>
  </si>
  <si>
    <t>DP: Default EFs for CH4 and N2O from biogas combustion in EPA 40 CFR 98 Subpart C categorized as anthropogenic. Continue to use defalut EFs. Recommend updating AEI spreadhseet to use default heat rates from federal rule where plant specific heat rates unavailable. 
Continue to monitor and revisit as required by developments in literature re: fossil component of biogas
Get Laura Fletcher comments on possible improvements to flow monitoring, methane fractions, etc.</t>
  </si>
  <si>
    <t>All should be biogenic = "zero"; I am not sure that we are talking about compliance under the Reporting Rule.</t>
  </si>
  <si>
    <t>Biogas Volume</t>
  </si>
  <si>
    <t>Plant tags</t>
  </si>
  <si>
    <t>Anaerobic Digesters</t>
  </si>
  <si>
    <t>Fugitive Digester Gas</t>
  </si>
  <si>
    <t>Direct release of biogas from equipment 'leaks'. Include CH4 and CO2 component of biogas. Reported only when leak is quantifiable.</t>
  </si>
  <si>
    <t>Air Emissions Inventory; voluntary GHG reporting</t>
  </si>
  <si>
    <t>Literature suggests emissions from source are insignificant and potential leaks typically well managed in developed world (Willis 2017, IPCC 2006, IPCC 2019). 
MCES is consistent in its approach to quantifying these emission across both voluntary and regulatory contexts and only reports these emissions in instances of know leaks. In such cases, staff make expert judgements to quantify these leaks and determine the fraction released as CH4 vs CO2.
No change in MCES's current appraoch related to this source is recocommended.</t>
  </si>
  <si>
    <t>Do you have candlestick flares at Empire or Blue Lake?  Regardless, I'd suggest breaking this into (by combution device) and fugitive dewatering - based on DC Water WEFTEC papers.</t>
  </si>
  <si>
    <t>VL</t>
  </si>
  <si>
    <t>Could be lower or higher depengin on type of flares/gas uses.</t>
  </si>
  <si>
    <t>Digestate Fugitive Methane</t>
  </si>
  <si>
    <t>Release of dissolved CH4 in digestate biosolids via dewatering, etc.</t>
  </si>
  <si>
    <t>MCES does not currently report emissions from this source, as there is currently no widely accepted quanitifcation method refelcted in leading GHG accounting protocols.
At least one other wastewater agency (i.e., DC Water) utilizes an alternative approach based on a sample of direct measurements of foul air CH4 correlated to feed rates. While this research certainly confirms that these emissions are not zero, it represents a very small fraction of total WWTP emissions (approximetly 4% of direct emissions in the case of DC Water).
No change in MCES's current appraoch related to this source is recocommended at this time. However, MCES should monitor the relevant scientific and GHG accounting literature and be prepared to revisit the quanitifaction and characterization of these emissions in the future.</t>
  </si>
  <si>
    <t>Improvement could be made based on DC Water flow based EQ.</t>
  </si>
  <si>
    <t>This is likely where the ~1% actually comes from.  Suggest 1) Using DC Water sldgue flow to dewatering equation.</t>
  </si>
  <si>
    <t>Could be improved with measruements at Empire and Blue Lake.</t>
  </si>
  <si>
    <t>Biosolids Management</t>
  </si>
  <si>
    <t>Biosolids Incineration</t>
  </si>
  <si>
    <t xml:space="preserve">Combustion of biosolids leading to release of CO2, N2O and CH4. </t>
  </si>
  <si>
    <t>Air Emissions Inventory; voluntary GHG reporting; facility planning, air permitting</t>
  </si>
  <si>
    <t>While there exists substantial literature on GHG emissions from biosolids incineration, there is signifcant divergance in emissions factors among GHG accounting protocols - especially for N20 emissions. 
In the regulatory reporting context, MCES utilizes the default EPA emission factor from 40 CF 98 Subpart C for 'other biosolids' combustion. This value is 0.10 lbs N2O per ton of cake. However, the use of this factor likely understates MCES actual emissions as the literture, and MCES's own investigations, suggest N2O emissions from sludge combustion are much higher. The appropriateness of this emission facot is further undermoned by EPA's own comment that "sewage sludge is not included" in the list of biomass fuels listed in Subpart C.
Elsewhere, the IPCC (2006) provides a default value of 1.8 lbs per ton of cake based on the work of Guitierrez et al., 2006 and Svodoba et al., 2006. Others though suggest even higher emissions rates ranging from around 3 lbs N2O per ton (Barton and Atwater (2002) citing Yasuda et al. 1992 and Sylvis 2009 citing Suzuki et al. 2003) upwards of 12.8 lbs N2O per ton (Sylvis 2009 citing Suzuki et al. 2003).  Further, the Suzuki study cited by Sylvis suggests that the range in N2O emissions is correlated with freeboard temperature with higher temperature resulting in lower N2O emissions. A finding supported elsewhere (Svodoba et al., 2006; Lee, S.‐J., et al 2015). 
Prior MCES investigations (Polta and Balohn 2009 and Ponder, Heflin and Dominak 2016), found similiar results to Szuki and others, with results of 4.5-6.2 lbs N20 per ton cake and 4.2-5.7 lbs N2O per ton cake respectively. These results have been used by MCES for voluntary reporting in the past. These results are also consitent with findings from other WWTP agencies (i.e., NEOSRD and Montreal, QB) (Sylvis 2009).
Given the higher range of emission factors in the literature and EPA's own acknowledgement that the Subpart C default EF is not applicable to sewage sludge incineration, it is recommended that MCES change its current approach to reporting these emissions.  In the near-term it is recommended that MCES utilize the IPCC default emission factor of 1.8 lbs per ton of cake.
MCES should also continue to investigate 1) the use of a temperature-dependent emission factor (similiar to Suzuki 2003 and Ponder and Heflin 2016) and 2) the feasability, and tradeoffs, of mitigating these emissions via suitable control technologies and be preapred to revisit the quanitifaction of these emissions in the future. 
CO2 emissions from biosolids incineration is broadly considered biogenic. However, the literature on the topic is realatively sparse.  IPCC 2006b (Waste Chapter) offers guidance for calculating such emissions from sewage sludge incineration assuming stoichiometric combustion and a carbon content range of 40-50% on a dry weight basis. This range is consistent with previous MCES investigations that found an average carbon content of ~43% of (Polta and Balogh). This translates to an emission factor of 3,169 lbs CO2 per ton of cake.  For the sake of simplicity, it is recommended that MCES adopt the midpoint of the IPCC range of carbon content of 45% whcih translate to 3,300 lbs CO2 per dry ton.</t>
  </si>
  <si>
    <t>Tons Cake</t>
  </si>
  <si>
    <t>Plant Tags</t>
  </si>
  <si>
    <t>Land Application</t>
  </si>
  <si>
    <t>Land application of biosolids leading to release of CH4 and N2O and sequestering of CO2. Empire land application of biosolids, Blue Lake no biosolids land application, but part of fertilizer supply chain</t>
  </si>
  <si>
    <t>MCES does not currently report emissions from this source in either voluntary or regulatory contexts. In the voluntary context the exclusion of these emissions is based on an understanding that land application occurs by others on non-MCES property and therefor an indirect emissions source outside of our operational control - an assumption that is not wholly acurate. In the context of regulatory reporting, GHGs from land application are not a permited air source. 
While there is not a specific methodology for these emissions refelcted in leading GHG accounting protocols, there are several efforts in the literature (Slyvis 2009; Majumder 2016; and Alvarez-Gaitan 2016). Among these, Sylvis stands out for it thoughourh treatment of the topic. This work also provides a method for estimating the potential GHG benefit of biosolids land application.
It is reccomended that MCES utilize the methods in Sylvis to quantify these emissions and be able to readily communicate these lifecycles impacts/benefits in context of MCES solids management practices.</t>
  </si>
  <si>
    <t>Land application is supposed to be "good for" reduce your GHG emissions due to fertilizer offsets, carbon-seq, and offsetting N2O/avoided chem-fert N2O. That said, as scope-3s they are not required - but should eventually be added.</t>
  </si>
  <si>
    <t>M-L</t>
  </si>
  <si>
    <t>sequester</t>
  </si>
  <si>
    <t>Landfill</t>
  </si>
  <si>
    <t>Anerobic decay of biosolids in landfills leading to generation of CH4. Includes 'pass through' CO2 in LFG. The throughput is available biosolids report</t>
  </si>
  <si>
    <t xml:space="preserve">GHG emissions from the anerobic decay of waste in landfills are well understood and quantification methods well documented.  To date, MCES has not quantified GHG emissions from upstream or downstream activitites (excluding purchased energy) including GHG emissions associated with biosolids landfill disposal. 
While there is not a specific methodology for these biosolids landfill disposal refelcted in leading GHG accounting protocols, a well researched approach is again offered in Sylvis 2009.
Undersdtanding the implications of these potential emissions are important when communicating the value proposition of MCES solids management practices and therefore MCES should work toward quantifying them.
</t>
  </si>
  <si>
    <t>Is your landfilling of solids significant?  As this is Scope-3, adding this might require adding other related Scope-3s.</t>
  </si>
  <si>
    <t>L-H</t>
  </si>
  <si>
    <t>Stationary Fossil Fuel Combustion</t>
  </si>
  <si>
    <t xml:space="preserve">Combustion of fossil fuels to support incineration leading to release of CO2, N2O and CH4. </t>
  </si>
  <si>
    <t xml:space="preserve">GHG emissions from this source are well understood and quantification methods uncontroversial. In both voluntary and regulatory contexts, MCES utilizes the default heat rates and emissions factors from EPA 40 CFR Part 98 Subpart C to quantify emissions. 
No change in MCES's current appraoch related to this source is recocommended at this time.  </t>
  </si>
  <si>
    <t>Gallons of Fuel</t>
  </si>
  <si>
    <t>Plant Tags / Utility Bills</t>
  </si>
  <si>
    <t>Building and Process Energy</t>
  </si>
  <si>
    <t xml:space="preserve">Combustion of fossil fuels for building and process heating leading to release of CO2, N2O and CH4. </t>
  </si>
  <si>
    <t>Fleet and Equipment Operation</t>
  </si>
  <si>
    <t>Mobile Fossil Fuel Combustion</t>
  </si>
  <si>
    <t xml:space="preserve">Combustion of fossil fuels  for vehicle and equipment operation leading to release of CO2, N2O and CH4. </t>
  </si>
  <si>
    <t>voluntary GHG reporting; facility planning</t>
  </si>
  <si>
    <t xml:space="preserve">GHG emissions from this source are well understood and quantification methods uncontroversial. In voluntary reporting contexts, MCES utilizes the default heat rates and emissions factors from EPA 40 CFR Part 98 Subpart C to quantify emissions. N2O and CH4 emissions from MCES fleet operations fall below the de minimis threshold in voluntary protocols and therefore not included. Mobile emissions not included in most regulatory reporting contexts, but are sometimes evaluated in the context of life-cycle emission inventories. 
No change in MCES's current appraoch related to this source is recocommended at this time.  </t>
  </si>
  <si>
    <t>Fleet utilization reports</t>
  </si>
  <si>
    <t>Scope 2</t>
  </si>
  <si>
    <t>Purchased Electricity</t>
  </si>
  <si>
    <t>Embodied emissions in purchased electricity</t>
  </si>
  <si>
    <t xml:space="preserve"> no</t>
  </si>
  <si>
    <t xml:space="preserve">GHG emissions from this source are well understood and quantification methods ncontroversioal. 
In voluntary reporting cotexts, MCES utilizes the emission factors published for the Midwest Reliability Organization West (MROW) whosale electric grid published by the U.S. EPA in its Emissions &amp; Generation Resource Integrated Database (eGrid) and the U.S. Information Admistration's (EIA) Annual Energy Outlook (AEO). Publication of eGRID emission factors typically lag by 2-3 years and therefore don't always reflect current generating resource mix. To overcome this, MCES uses AEO data to develop interim emission factors until the eGRID data is published.
Indirect emissions from electricity purchases are not typically included in regulatory contexts, but are sometime evalauted in the context of life-cycle emission inventories. 
No change in MCES's current appraoch related to this source is recocommended at this time.  </t>
  </si>
  <si>
    <t>this is perfect and uncontested.</t>
  </si>
  <si>
    <t>MHh of purchased electricity</t>
  </si>
  <si>
    <t>Utility bills</t>
  </si>
  <si>
    <t>US eGRID / US EIA AEO</t>
  </si>
  <si>
    <t>dtpd</t>
  </si>
  <si>
    <t>dtpy</t>
  </si>
  <si>
    <t>g N20/dt</t>
  </si>
  <si>
    <t>g n20</t>
  </si>
  <si>
    <t>pounds</t>
  </si>
  <si>
    <t>tons</t>
  </si>
  <si>
    <t>Voluntary</t>
  </si>
  <si>
    <t>Regulatory</t>
  </si>
  <si>
    <t>GHG</t>
  </si>
  <si>
    <t>Origin</t>
  </si>
  <si>
    <t>Emission Factor Unit of Measure</t>
  </si>
  <si>
    <t>Yes</t>
  </si>
  <si>
    <t>Anthropogenic</t>
  </si>
  <si>
    <r>
      <t>g N</t>
    </r>
    <r>
      <rPr>
        <vertAlign val="subscript"/>
        <sz val="8"/>
        <rFont val="Consolas"/>
        <family val="3"/>
      </rPr>
      <t>2</t>
    </r>
    <r>
      <rPr>
        <sz val="8"/>
        <rFont val="Consolas"/>
        <family val="3"/>
      </rPr>
      <t>O / Person</t>
    </r>
  </si>
  <si>
    <t>ICELEI USA, U.S. Community Protocol, Appendix F Wastewater and Water Emission Activities and Sources</t>
  </si>
  <si>
    <t>Population Served</t>
  </si>
  <si>
    <t>Water Resources Policy Plan Population Estimates By Plant</t>
  </si>
  <si>
    <t>No</t>
  </si>
  <si>
    <t>g N2O / kg Total Effluent Nitrogen</t>
  </si>
  <si>
    <t>Total Effluent Nitrogen</t>
  </si>
  <si>
    <t>Discharge Monitoring Reports</t>
  </si>
  <si>
    <t>CO2 Aeration Respiration</t>
  </si>
  <si>
    <t>Respiration of degradable carbon from influent carbon sources (i.e., influent COD) via aeration process.</t>
  </si>
  <si>
    <t>Anthropogenic / Biogenic</t>
  </si>
  <si>
    <t>Pass through CO2</t>
  </si>
  <si>
    <t>Biogenic</t>
  </si>
  <si>
    <r>
      <t>g CO</t>
    </r>
    <r>
      <rPr>
        <vertAlign val="subscript"/>
        <sz val="8"/>
        <rFont val="Consolas"/>
        <family val="3"/>
      </rPr>
      <t>2</t>
    </r>
    <r>
      <rPr>
        <sz val="8"/>
        <rFont val="Consolas"/>
        <family val="3"/>
      </rPr>
      <t xml:space="preserve"> / SCF</t>
    </r>
  </si>
  <si>
    <t>IPCC, Properties of CO2 and carbon-based fuels</t>
  </si>
  <si>
    <t>% Of Biogas Volume As Co2</t>
  </si>
  <si>
    <t>Plant SCADA; Staff Judgement</t>
  </si>
  <si>
    <r>
      <t>g N</t>
    </r>
    <r>
      <rPr>
        <vertAlign val="subscript"/>
        <sz val="8"/>
        <rFont val="Consolas"/>
        <family val="3"/>
      </rPr>
      <t>2</t>
    </r>
    <r>
      <rPr>
        <sz val="8"/>
        <rFont val="Consolas"/>
        <family val="3"/>
      </rPr>
      <t>O / MJ</t>
    </r>
  </si>
  <si>
    <t>U.S. EPA Mandatory Reporting Rule CFR 40.98 Subpart C, Table C-2</t>
  </si>
  <si>
    <t>Biogas Energy Content</t>
  </si>
  <si>
    <r>
      <t>g CH</t>
    </r>
    <r>
      <rPr>
        <vertAlign val="subscript"/>
        <sz val="8"/>
        <rFont val="Consolas"/>
        <family val="3"/>
      </rPr>
      <t>4</t>
    </r>
    <r>
      <rPr>
        <sz val="8"/>
        <rFont val="Consolas"/>
        <family val="3"/>
      </rPr>
      <t xml:space="preserve"> / MJ Biogas</t>
    </r>
  </si>
  <si>
    <r>
      <t>g CO</t>
    </r>
    <r>
      <rPr>
        <vertAlign val="subscript"/>
        <sz val="8"/>
        <rFont val="Consolas"/>
        <family val="3"/>
      </rPr>
      <t>2</t>
    </r>
    <r>
      <rPr>
        <sz val="8"/>
        <rFont val="Consolas"/>
        <family val="3"/>
      </rPr>
      <t xml:space="preserve"> / MJ</t>
    </r>
  </si>
  <si>
    <t>U.S. EPA Mandatory Reporting Rule CFR 40.98 Subpart C, Table C-1</t>
  </si>
  <si>
    <t>Plant SCADA</t>
  </si>
  <si>
    <r>
      <t>g CH</t>
    </r>
    <r>
      <rPr>
        <vertAlign val="subscript"/>
        <sz val="8"/>
        <rFont val="Consolas"/>
        <family val="3"/>
      </rPr>
      <t>4</t>
    </r>
    <r>
      <rPr>
        <sz val="8"/>
        <rFont val="Consolas"/>
        <family val="3"/>
      </rPr>
      <t xml:space="preserve"> / MJ </t>
    </r>
  </si>
  <si>
    <t>Stationary Natural Gas Combustion</t>
  </si>
  <si>
    <t xml:space="preserve">Combustion of natural gas in unit heaters, boilers, incinerators, etc. leading to release of CO2, N2O and CH4. </t>
  </si>
  <si>
    <t>Partial</t>
  </si>
  <si>
    <t>Natural Gas Energy Content</t>
  </si>
  <si>
    <t>Utility Bills</t>
  </si>
  <si>
    <t>Stationary Fuel Oil Combustion</t>
  </si>
  <si>
    <t xml:space="preserve">Combustion of fuel oil in generators, boilers, incinerators, etc. leading to release of CO2, N2O and CH4. </t>
  </si>
  <si>
    <t>Fuel Oil Energy Content</t>
  </si>
  <si>
    <t>Plant SCADA; Assumes Default Heat Content Of 145.6 Mj/Gln Based On 40 Cfr 98 Subpart C, Table C-1</t>
  </si>
  <si>
    <r>
      <t>g CO</t>
    </r>
    <r>
      <rPr>
        <vertAlign val="subscript"/>
        <sz val="8"/>
        <rFont val="Consolas"/>
        <family val="3"/>
      </rPr>
      <t>2</t>
    </r>
    <r>
      <rPr>
        <sz val="8"/>
        <rFont val="Consolas"/>
        <family val="3"/>
      </rPr>
      <t xml:space="preserve"> / kg cake</t>
    </r>
  </si>
  <si>
    <t>Mass Cake</t>
  </si>
  <si>
    <t>g N2O / kg cake</t>
  </si>
  <si>
    <r>
      <t>g CH</t>
    </r>
    <r>
      <rPr>
        <vertAlign val="subscript"/>
        <sz val="8"/>
        <rFont val="Consolas"/>
        <family val="3"/>
      </rPr>
      <t>4</t>
    </r>
    <r>
      <rPr>
        <sz val="8"/>
        <rFont val="Consolas"/>
        <family val="3"/>
      </rPr>
      <t xml:space="preserve"> / kg cake</t>
    </r>
  </si>
  <si>
    <t>Mobile Gasoline Combustion</t>
  </si>
  <si>
    <t xml:space="preserve">Combustion of gasoline for vehicle and equipment operation leading to release of CO2, N2O and CH4. </t>
  </si>
  <si>
    <r>
      <t>g CO</t>
    </r>
    <r>
      <rPr>
        <vertAlign val="subscript"/>
        <sz val="8"/>
        <rFont val="Consolas"/>
        <family val="3"/>
      </rPr>
      <t>2</t>
    </r>
    <r>
      <rPr>
        <sz val="8"/>
        <rFont val="Consolas"/>
        <family val="3"/>
      </rPr>
      <t xml:space="preserve"> / gallon</t>
    </r>
  </si>
  <si>
    <t>U.S. EPA Center for Corporate Climate Leadership GHG Emission Factors Hub</t>
  </si>
  <si>
    <t>Fuel Volume</t>
  </si>
  <si>
    <t>Fleet Report</t>
  </si>
  <si>
    <t>varies by vehicle class</t>
  </si>
  <si>
    <t>g N2O / mile</t>
  </si>
  <si>
    <t>VMT</t>
  </si>
  <si>
    <t>g CH4 / mile</t>
  </si>
  <si>
    <t>Mobile Diesel Fuel Combustion</t>
  </si>
  <si>
    <t xml:space="preserve">Combustion of diesel fuel  for vehicle and equipment operation leading to release of CO2, N2O and CH4. </t>
  </si>
  <si>
    <t>varies by emission year</t>
  </si>
  <si>
    <r>
      <t>g CO</t>
    </r>
    <r>
      <rPr>
        <vertAlign val="subscript"/>
        <sz val="8"/>
        <rFont val="Consolas"/>
        <family val="3"/>
      </rPr>
      <t>2</t>
    </r>
    <r>
      <rPr>
        <sz val="8"/>
        <rFont val="Consolas"/>
        <family val="3"/>
      </rPr>
      <t xml:space="preserve"> / MWh</t>
    </r>
  </si>
  <si>
    <t>Megawatt-Hours</t>
  </si>
  <si>
    <t>g N2O / MWh</t>
  </si>
  <si>
    <t>g CH4 / 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</si>
</sst>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0_);_(* \(#,##0.0\);_(* &quot;-&quot;??_);_(@_)"/>
    <numFmt numFmtId="165" formatCode="_(* #,##0_);_(* \(#,##0\);_(* &quot;-&quot;??_);_(@_)"/>
    <numFmt numFmtId="166" formatCode="0.0000"/>
  </numFmts>
  <fonts count="15">
    <font>
      <sz val="10"/>
      <color theme="1"/>
      <name val="Consolas"/>
      <family val="2"/>
    </font>
    <font>
      <sz val="11"/>
      <color theme="1"/>
      <name val="Calibri"/>
      <family val="2"/>
      <scheme val="minor"/>
    </font>
    <font>
      <sz val="9"/>
      <color indexed="81"/>
      <name val="Tahoma"/>
      <family val="2"/>
    </font>
    <font>
      <b/>
      <sz val="9"/>
      <color indexed="81"/>
      <name val="Tahoma"/>
      <family val="2"/>
    </font>
    <font>
      <sz val="10"/>
      <color theme="1"/>
      <name val="Consolas"/>
      <family val="2"/>
    </font>
    <font>
      <sz val="11"/>
      <color theme="1"/>
      <name val="Calibri"/>
      <family val="2"/>
      <scheme val="minor"/>
    </font>
    <font>
      <b/>
      <sz val="11"/>
      <color rgb="FF000000"/>
      <name val="Calibri"/>
      <family val="2"/>
      <scheme val="minor"/>
    </font>
    <font>
      <b/>
      <sz val="11"/>
      <color theme="1"/>
      <name val="Calibri"/>
      <family val="2"/>
      <scheme val="minor"/>
    </font>
    <font>
      <sz val="11"/>
      <color rgb="FF000000"/>
      <name val="Calibri"/>
      <family val="2"/>
      <scheme val="minor"/>
    </font>
    <font>
      <b/>
      <sz val="11"/>
      <color rgb="FFFF0000"/>
      <name val="Calibri"/>
      <family val="2"/>
      <scheme val="minor"/>
    </font>
    <font>
      <sz val="8"/>
      <name val="Consolas"/>
      <family val="3"/>
    </font>
    <font>
      <sz val="10"/>
      <color rgb="FF000000"/>
      <name val="Times New Roman"/>
      <family val="1"/>
    </font>
    <font>
      <vertAlign val="subscript"/>
      <sz val="8"/>
      <name val="Consolas"/>
      <family val="3"/>
    </font>
    <font>
      <b/>
      <sz val="8"/>
      <color theme="0"/>
      <name val="Consolas"/>
      <family val="3"/>
    </font>
    <font>
      <sz val="12"/>
      <color theme="1"/>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1" tint="0.499984740745262"/>
        <bgColor indexed="64"/>
      </patternFill>
    </fill>
  </fills>
  <borders count="15">
    <border>
      <left/>
      <right/>
      <top/>
      <bottom/>
      <diagonal/>
    </border>
    <border>
      <left/>
      <right/>
      <top/>
      <bottom style="medium">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ck">
        <color theme="4"/>
      </left>
      <right/>
      <top/>
      <bottom/>
      <diagonal/>
    </border>
    <border>
      <left/>
      <right style="thick">
        <color theme="4"/>
      </right>
      <top/>
      <bottom/>
      <diagonal/>
    </border>
    <border>
      <left style="thick">
        <color theme="4"/>
      </left>
      <right/>
      <top style="thin">
        <color indexed="64"/>
      </top>
      <bottom style="thin">
        <color indexed="64"/>
      </bottom>
      <diagonal/>
    </border>
    <border>
      <left/>
      <right style="thick">
        <color theme="4"/>
      </right>
      <top style="thin">
        <color indexed="64"/>
      </top>
      <bottom style="thin">
        <color indexed="64"/>
      </bottom>
      <diagonal/>
    </border>
    <border>
      <left/>
      <right/>
      <top/>
      <bottom style="thin">
        <color indexed="64"/>
      </bottom>
      <diagonal/>
    </border>
    <border>
      <left/>
      <right/>
      <top style="thin">
        <color indexed="64"/>
      </top>
      <bottom/>
      <diagonal/>
    </border>
  </borders>
  <cellStyleXfs count="6">
    <xf numFmtId="0" fontId="0" fillId="0" borderId="0"/>
    <xf numFmtId="43" fontId="4" fillId="0" borderId="0" applyFont="0" applyFill="0" applyBorder="0" applyAlignment="0" applyProtection="0"/>
    <xf numFmtId="9" fontId="4" fillId="0" borderId="0" applyFont="0" applyFill="0" applyBorder="0" applyAlignment="0" applyProtection="0"/>
    <xf numFmtId="0" fontId="1" fillId="0" borderId="0"/>
    <xf numFmtId="0" fontId="11" fillId="0" borderId="0"/>
    <xf numFmtId="0" fontId="14" fillId="0" borderId="0"/>
  </cellStyleXfs>
  <cellXfs count="124">
    <xf numFmtId="0" fontId="0" fillId="0" borderId="0" xfId="0"/>
    <xf numFmtId="164" fontId="0" fillId="0" borderId="0" xfId="1" applyNumberFormat="1" applyFont="1"/>
    <xf numFmtId="165" fontId="0" fillId="0" borderId="0" xfId="1" applyNumberFormat="1" applyFont="1"/>
    <xf numFmtId="0" fontId="0" fillId="0" borderId="0" xfId="0" applyAlignment="1">
      <alignment horizontal="center"/>
    </xf>
    <xf numFmtId="43" fontId="0" fillId="0" borderId="0" xfId="0" applyNumberFormat="1"/>
    <xf numFmtId="0" fontId="5" fillId="0" borderId="0" xfId="0" applyFont="1" applyFill="1" applyBorder="1" applyAlignment="1">
      <alignment wrapText="1"/>
    </xf>
    <xf numFmtId="0" fontId="7" fillId="8" borderId="9" xfId="0" applyFont="1" applyFill="1" applyBorder="1" applyAlignment="1">
      <alignment horizontal="centerContinuous" wrapText="1"/>
    </xf>
    <xf numFmtId="0" fontId="6" fillId="0" borderId="0" xfId="0" applyFont="1" applyBorder="1" applyAlignment="1">
      <alignment vertical="center" wrapText="1" readingOrder="1"/>
    </xf>
    <xf numFmtId="0" fontId="6" fillId="0" borderId="3" xfId="0" applyFont="1" applyBorder="1" applyAlignment="1">
      <alignment vertical="center" wrapText="1" readingOrder="1"/>
    </xf>
    <xf numFmtId="0" fontId="6" fillId="0" borderId="2" xfId="0" applyFont="1" applyBorder="1" applyAlignment="1">
      <alignment vertical="center" wrapText="1" readingOrder="1"/>
    </xf>
    <xf numFmtId="0" fontId="6" fillId="2" borderId="0" xfId="0" applyFont="1" applyFill="1" applyBorder="1" applyAlignment="1">
      <alignment vertical="center" wrapText="1" readingOrder="1"/>
    </xf>
    <xf numFmtId="0" fontId="6" fillId="0" borderId="0" xfId="0" applyFont="1" applyFill="1" applyBorder="1" applyAlignment="1">
      <alignment horizontal="center" vertical="top" wrapText="1" readingOrder="1"/>
    </xf>
    <xf numFmtId="0" fontId="6" fillId="0" borderId="0" xfId="0" applyFont="1" applyBorder="1" applyAlignment="1">
      <alignment horizontal="center" vertical="top" readingOrder="1"/>
    </xf>
    <xf numFmtId="0" fontId="6" fillId="0" borderId="0" xfId="0" applyFont="1" applyBorder="1" applyAlignment="1">
      <alignment horizontal="center" vertical="top" wrapText="1" readingOrder="1"/>
    </xf>
    <xf numFmtId="0" fontId="6" fillId="8" borderId="9" xfId="0" applyFont="1" applyFill="1" applyBorder="1" applyAlignment="1">
      <alignment horizontal="center" vertical="top" wrapText="1" readingOrder="1"/>
    </xf>
    <xf numFmtId="0" fontId="6" fillId="8" borderId="0" xfId="0" applyFont="1" applyFill="1" applyBorder="1" applyAlignment="1">
      <alignment horizontal="center" vertical="top" wrapText="1" readingOrder="1"/>
    </xf>
    <xf numFmtId="0" fontId="6" fillId="8" borderId="10" xfId="0" applyFont="1" applyFill="1" applyBorder="1" applyAlignment="1">
      <alignment horizontal="center" vertical="top" wrapText="1" readingOrder="1"/>
    </xf>
    <xf numFmtId="0" fontId="6" fillId="0" borderId="3" xfId="0" applyFont="1" applyBorder="1" applyAlignment="1">
      <alignment horizontal="center" vertical="top" readingOrder="1"/>
    </xf>
    <xf numFmtId="0" fontId="6" fillId="0" borderId="2" xfId="0" applyFont="1" applyBorder="1" applyAlignment="1">
      <alignment horizontal="center" vertical="top" readingOrder="1"/>
    </xf>
    <xf numFmtId="0" fontId="6" fillId="2" borderId="1" xfId="0" applyFont="1" applyFill="1" applyBorder="1" applyAlignment="1">
      <alignment horizontal="center" vertical="top" wrapText="1" readingOrder="1"/>
    </xf>
    <xf numFmtId="0" fontId="7" fillId="0" borderId="0" xfId="0" applyFont="1" applyFill="1" applyBorder="1" applyAlignment="1">
      <alignment horizontal="center" vertical="top"/>
    </xf>
    <xf numFmtId="0" fontId="8" fillId="0" borderId="5" xfId="0" applyFont="1" applyFill="1" applyBorder="1" applyAlignment="1">
      <alignment horizontal="left" vertical="center" wrapText="1" readingOrder="1"/>
    </xf>
    <xf numFmtId="0" fontId="8" fillId="0" borderId="5" xfId="0" applyFont="1" applyFill="1" applyBorder="1" applyAlignment="1">
      <alignment vertical="center" wrapText="1" readingOrder="1"/>
    </xf>
    <xf numFmtId="0" fontId="8" fillId="8" borderId="11" xfId="0" applyFont="1" applyFill="1" applyBorder="1" applyAlignment="1">
      <alignment vertical="center" wrapText="1" readingOrder="1"/>
    </xf>
    <xf numFmtId="0" fontId="6" fillId="8" borderId="5" xfId="0" applyFont="1" applyFill="1" applyBorder="1" applyAlignment="1">
      <alignment horizontal="center" vertical="center" wrapText="1" readingOrder="1"/>
    </xf>
    <xf numFmtId="0" fontId="8" fillId="8" borderId="5" xfId="0" applyFont="1" applyFill="1" applyBorder="1" applyAlignment="1">
      <alignment vertical="center" wrapText="1" readingOrder="1"/>
    </xf>
    <xf numFmtId="0" fontId="8" fillId="8" borderId="12" xfId="0" applyFont="1" applyFill="1" applyBorder="1" applyAlignment="1">
      <alignment vertical="center" wrapText="1" readingOrder="1"/>
    </xf>
    <xf numFmtId="0" fontId="8" fillId="0" borderId="5" xfId="0" applyFont="1" applyFill="1" applyBorder="1" applyAlignment="1">
      <alignment horizontal="center" vertical="center" readingOrder="1"/>
    </xf>
    <xf numFmtId="0" fontId="8" fillId="0" borderId="4" xfId="0" applyFont="1" applyFill="1" applyBorder="1" applyAlignment="1">
      <alignment horizontal="center" vertical="center" readingOrder="1"/>
    </xf>
    <xf numFmtId="0" fontId="8" fillId="0" borderId="6" xfId="0" applyFont="1" applyFill="1" applyBorder="1" applyAlignment="1">
      <alignment horizontal="center" vertical="center" readingOrder="1"/>
    </xf>
    <xf numFmtId="0" fontId="6" fillId="0" borderId="6" xfId="0" applyFont="1" applyFill="1" applyBorder="1" applyAlignment="1">
      <alignment horizontal="center" vertical="center" readingOrder="1"/>
    </xf>
    <xf numFmtId="0" fontId="5" fillId="0" borderId="0" xfId="0" applyFont="1" applyFill="1" applyBorder="1"/>
    <xf numFmtId="0" fontId="8" fillId="7" borderId="5" xfId="0" applyFont="1" applyFill="1" applyBorder="1" applyAlignment="1">
      <alignment horizontal="center" vertical="center" wrapText="1" readingOrder="1"/>
    </xf>
    <xf numFmtId="0" fontId="8" fillId="7" borderId="5" xfId="0" applyFont="1" applyFill="1" applyBorder="1" applyAlignment="1">
      <alignment horizontal="left" vertical="center" wrapText="1" readingOrder="1"/>
    </xf>
    <xf numFmtId="0" fontId="8" fillId="7" borderId="5" xfId="0" applyFont="1" applyFill="1" applyBorder="1" applyAlignment="1">
      <alignment vertical="center" wrapText="1" readingOrder="1"/>
    </xf>
    <xf numFmtId="0" fontId="8" fillId="7" borderId="5" xfId="0" applyFont="1" applyFill="1" applyBorder="1" applyAlignment="1">
      <alignment horizontal="center" vertical="center" readingOrder="1"/>
    </xf>
    <xf numFmtId="0" fontId="8" fillId="7" borderId="4" xfId="0" applyFont="1" applyFill="1" applyBorder="1" applyAlignment="1">
      <alignment horizontal="center" vertical="center" readingOrder="1"/>
    </xf>
    <xf numFmtId="0" fontId="8" fillId="7" borderId="6" xfId="0" applyFont="1" applyFill="1" applyBorder="1" applyAlignment="1">
      <alignment horizontal="center" vertical="center" readingOrder="1"/>
    </xf>
    <xf numFmtId="0" fontId="6" fillId="7" borderId="6" xfId="0" applyFont="1" applyFill="1" applyBorder="1" applyAlignment="1">
      <alignment horizontal="center" vertical="center" readingOrder="1"/>
    </xf>
    <xf numFmtId="0" fontId="8" fillId="7" borderId="6" xfId="0" applyFont="1" applyFill="1" applyBorder="1" applyAlignment="1">
      <alignment horizontal="center" vertical="center" wrapText="1" readingOrder="1"/>
    </xf>
    <xf numFmtId="0" fontId="5" fillId="7" borderId="0" xfId="0" applyFont="1" applyFill="1" applyBorder="1"/>
    <xf numFmtId="0" fontId="8" fillId="0" borderId="5" xfId="0" applyFont="1" applyBorder="1" applyAlignment="1">
      <alignment horizontal="left" vertical="center" wrapText="1" readingOrder="1"/>
    </xf>
    <xf numFmtId="0" fontId="8" fillId="0" borderId="5" xfId="0" applyFont="1" applyBorder="1" applyAlignment="1">
      <alignment horizontal="center" vertical="center" wrapText="1" readingOrder="1"/>
    </xf>
    <xf numFmtId="0" fontId="8" fillId="0" borderId="5" xfId="0" applyFont="1" applyBorder="1" applyAlignment="1">
      <alignment vertical="center" wrapText="1" readingOrder="1"/>
    </xf>
    <xf numFmtId="0" fontId="8" fillId="0" borderId="5" xfId="0" applyFont="1" applyBorder="1" applyAlignment="1">
      <alignment horizontal="center" vertical="center" readingOrder="1"/>
    </xf>
    <xf numFmtId="0" fontId="8" fillId="0" borderId="4" xfId="0" applyFont="1" applyBorder="1" applyAlignment="1">
      <alignment horizontal="center" vertical="center" readingOrder="1"/>
    </xf>
    <xf numFmtId="0" fontId="8" fillId="0" borderId="6" xfId="0" applyFont="1" applyBorder="1" applyAlignment="1">
      <alignment horizontal="center" vertical="center" readingOrder="1"/>
    </xf>
    <xf numFmtId="0" fontId="8" fillId="6" borderId="6" xfId="0" applyFont="1" applyFill="1" applyBorder="1" applyAlignment="1">
      <alignment horizontal="center" vertical="center" wrapText="1" readingOrder="1"/>
    </xf>
    <xf numFmtId="0" fontId="8" fillId="6" borderId="5" xfId="0" applyFont="1" applyFill="1" applyBorder="1" applyAlignment="1">
      <alignment horizontal="center" vertical="center" wrapText="1" readingOrder="1"/>
    </xf>
    <xf numFmtId="0" fontId="8" fillId="3" borderId="5" xfId="0" applyFont="1" applyFill="1" applyBorder="1" applyAlignment="1">
      <alignment vertical="center" wrapText="1" readingOrder="1"/>
    </xf>
    <xf numFmtId="9" fontId="6" fillId="8" borderId="5" xfId="2" applyFont="1" applyFill="1" applyBorder="1" applyAlignment="1">
      <alignment horizontal="center" vertical="center" wrapText="1" readingOrder="1"/>
    </xf>
    <xf numFmtId="0" fontId="8" fillId="3" borderId="5" xfId="0" applyFont="1" applyFill="1" applyBorder="1" applyAlignment="1">
      <alignment horizontal="center" vertical="center" wrapText="1" readingOrder="1"/>
    </xf>
    <xf numFmtId="0" fontId="5" fillId="0" borderId="0" xfId="0" applyFont="1" applyFill="1" applyBorder="1" applyAlignment="1">
      <alignment horizontal="center" wrapText="1"/>
    </xf>
    <xf numFmtId="0" fontId="5" fillId="0" borderId="0" xfId="0" applyFont="1" applyBorder="1"/>
    <xf numFmtId="0" fontId="5" fillId="0" borderId="0" xfId="0" applyFont="1" applyBorder="1" applyAlignment="1">
      <alignment wrapText="1"/>
    </xf>
    <xf numFmtId="0" fontId="5" fillId="0" borderId="0" xfId="0" applyFont="1" applyBorder="1" applyAlignment="1">
      <alignment horizontal="center" wrapText="1"/>
    </xf>
    <xf numFmtId="0" fontId="5" fillId="0" borderId="0" xfId="0" applyFont="1" applyBorder="1" applyAlignment="1">
      <alignment horizontal="left" wrapText="1"/>
    </xf>
    <xf numFmtId="0" fontId="5" fillId="8" borderId="9" xfId="0" applyFont="1" applyFill="1" applyBorder="1" applyAlignment="1">
      <alignment wrapText="1"/>
    </xf>
    <xf numFmtId="0" fontId="7" fillId="8" borderId="0" xfId="0" applyFont="1" applyFill="1" applyBorder="1" applyAlignment="1">
      <alignment horizontal="center" wrapText="1"/>
    </xf>
    <xf numFmtId="0" fontId="5" fillId="8" borderId="0" xfId="0" applyFont="1" applyFill="1" applyBorder="1" applyAlignment="1">
      <alignment wrapText="1"/>
    </xf>
    <xf numFmtId="0" fontId="5" fillId="8" borderId="10" xfId="0" applyFont="1" applyFill="1" applyBorder="1" applyAlignment="1">
      <alignment wrapText="1"/>
    </xf>
    <xf numFmtId="0" fontId="8" fillId="0" borderId="13" xfId="0" applyFont="1" applyFill="1" applyBorder="1" applyAlignment="1">
      <alignment horizontal="center" vertical="center" readingOrder="1"/>
    </xf>
    <xf numFmtId="0" fontId="10" fillId="0" borderId="0" xfId="3" applyFont="1" applyBorder="1" applyAlignment="1">
      <alignment vertical="center" wrapText="1"/>
    </xf>
    <xf numFmtId="11" fontId="10" fillId="0" borderId="5" xfId="1" applyNumberFormat="1" applyFont="1" applyBorder="1" applyAlignment="1">
      <alignment vertical="center"/>
    </xf>
    <xf numFmtId="0" fontId="10" fillId="0" borderId="5" xfId="4" applyFont="1" applyBorder="1" applyAlignment="1">
      <alignment horizontal="left" vertical="center" wrapText="1"/>
    </xf>
    <xf numFmtId="0" fontId="10" fillId="0" borderId="0" xfId="3" applyFont="1" applyBorder="1" applyAlignment="1">
      <alignment horizontal="center" vertical="center" wrapText="1"/>
    </xf>
    <xf numFmtId="0" fontId="10" fillId="0" borderId="14" xfId="3" applyFont="1" applyBorder="1" applyAlignment="1">
      <alignment vertical="center" wrapText="1"/>
    </xf>
    <xf numFmtId="0" fontId="10" fillId="0" borderId="13" xfId="3" applyFont="1" applyBorder="1" applyAlignment="1">
      <alignment vertical="center" wrapText="1"/>
    </xf>
    <xf numFmtId="0" fontId="10" fillId="0" borderId="5" xfId="3" applyFont="1" applyBorder="1" applyAlignment="1">
      <alignment vertical="center" wrapText="1"/>
    </xf>
    <xf numFmtId="11" fontId="10" fillId="0" borderId="13" xfId="1" applyNumberFormat="1" applyFont="1" applyBorder="1" applyAlignment="1">
      <alignment vertical="center"/>
    </xf>
    <xf numFmtId="0" fontId="10" fillId="0" borderId="13" xfId="4" applyFont="1" applyBorder="1" applyAlignment="1">
      <alignment horizontal="left" vertical="center" wrapText="1"/>
    </xf>
    <xf numFmtId="0" fontId="10" fillId="0" borderId="5" xfId="3" applyFont="1" applyBorder="1" applyAlignment="1">
      <alignment horizontal="center" vertical="center" wrapText="1"/>
    </xf>
    <xf numFmtId="11" fontId="10" fillId="0" borderId="0" xfId="1" applyNumberFormat="1" applyFont="1" applyBorder="1" applyAlignment="1">
      <alignment vertical="center"/>
    </xf>
    <xf numFmtId="0" fontId="10" fillId="0" borderId="0" xfId="4" applyFont="1" applyBorder="1" applyAlignment="1">
      <alignment horizontal="left" vertical="center" wrapText="1"/>
    </xf>
    <xf numFmtId="0" fontId="10" fillId="0" borderId="0" xfId="3" applyFont="1" applyBorder="1" applyAlignment="1">
      <alignment horizontal="left" vertical="center" wrapText="1"/>
    </xf>
    <xf numFmtId="11" fontId="10" fillId="0" borderId="14" xfId="1" applyNumberFormat="1" applyFont="1" applyBorder="1" applyAlignment="1">
      <alignment vertical="center"/>
    </xf>
    <xf numFmtId="0" fontId="10" fillId="0" borderId="14" xfId="4" applyFont="1" applyBorder="1" applyAlignment="1">
      <alignment horizontal="left" vertical="center" wrapText="1"/>
    </xf>
    <xf numFmtId="166" fontId="10" fillId="0" borderId="0" xfId="3" applyNumberFormat="1" applyFont="1" applyBorder="1" applyAlignment="1">
      <alignment vertical="center" wrapText="1"/>
    </xf>
    <xf numFmtId="0" fontId="10" fillId="0" borderId="5" xfId="5" applyFont="1" applyBorder="1" applyAlignment="1">
      <alignment horizontal="left" vertical="center"/>
    </xf>
    <xf numFmtId="0" fontId="10" fillId="0" borderId="14" xfId="5" applyFont="1" applyBorder="1" applyAlignment="1">
      <alignment horizontal="left" vertical="center"/>
    </xf>
    <xf numFmtId="0" fontId="10" fillId="0" borderId="5" xfId="3" applyFont="1" applyBorder="1" applyAlignment="1">
      <alignment horizontal="left" vertical="center" wrapText="1"/>
    </xf>
    <xf numFmtId="0" fontId="13" fillId="9" borderId="0" xfId="3" applyFont="1" applyFill="1" applyBorder="1" applyAlignment="1">
      <alignment horizontal="center" vertical="center" wrapText="1"/>
    </xf>
    <xf numFmtId="2" fontId="10" fillId="0" borderId="14" xfId="3" applyNumberFormat="1" applyFont="1" applyBorder="1" applyAlignment="1">
      <alignment vertical="center" wrapText="1"/>
    </xf>
    <xf numFmtId="43" fontId="10" fillId="0" borderId="14" xfId="1" applyFont="1" applyBorder="1" applyAlignment="1">
      <alignment vertical="center"/>
    </xf>
    <xf numFmtId="2" fontId="10" fillId="0" borderId="0" xfId="3" applyNumberFormat="1" applyFont="1" applyBorder="1" applyAlignment="1">
      <alignment vertical="center" wrapText="1"/>
    </xf>
    <xf numFmtId="0" fontId="8" fillId="0" borderId="6" xfId="0" applyFont="1" applyFill="1" applyBorder="1" applyAlignment="1">
      <alignment horizontal="center" vertical="center" wrapText="1" readingOrder="1"/>
    </xf>
    <xf numFmtId="0" fontId="8" fillId="0" borderId="5" xfId="0" applyFont="1" applyFill="1" applyBorder="1" applyAlignment="1">
      <alignment horizontal="center" vertical="center" wrapText="1" readingOrder="1"/>
    </xf>
    <xf numFmtId="0" fontId="10" fillId="0" borderId="14" xfId="3" applyFont="1" applyBorder="1" applyAlignment="1">
      <alignment horizontal="left" vertical="center" wrapText="1"/>
    </xf>
    <xf numFmtId="0" fontId="10" fillId="0" borderId="0" xfId="3" applyFont="1" applyBorder="1" applyAlignment="1">
      <alignment horizontal="left" vertical="center" wrapText="1"/>
    </xf>
    <xf numFmtId="0" fontId="10" fillId="0" borderId="13" xfId="3" applyFont="1" applyBorder="1" applyAlignment="1">
      <alignment horizontal="left" vertical="center" wrapText="1"/>
    </xf>
    <xf numFmtId="0" fontId="10" fillId="0" borderId="14" xfId="3" applyFont="1" applyBorder="1" applyAlignment="1">
      <alignment horizontal="center" vertical="center" wrapText="1"/>
    </xf>
    <xf numFmtId="0" fontId="10" fillId="0" borderId="14" xfId="3" applyFont="1" applyFill="1" applyBorder="1" applyAlignment="1">
      <alignment horizontal="left" vertical="center" wrapText="1"/>
    </xf>
    <xf numFmtId="0" fontId="10" fillId="0" borderId="14" xfId="3" applyFont="1" applyFill="1" applyBorder="1" applyAlignment="1">
      <alignment horizontal="center" vertical="center" wrapText="1"/>
    </xf>
    <xf numFmtId="0" fontId="10" fillId="0" borderId="14" xfId="3" applyFont="1" applyFill="1" applyBorder="1" applyAlignment="1">
      <alignment vertical="center" wrapText="1"/>
    </xf>
    <xf numFmtId="0" fontId="10" fillId="0" borderId="5" xfId="3" applyFont="1" applyFill="1" applyBorder="1" applyAlignment="1">
      <alignment horizontal="left" vertical="center" wrapText="1"/>
    </xf>
    <xf numFmtId="0" fontId="6" fillId="0" borderId="0" xfId="0" applyFont="1" applyBorder="1" applyAlignment="1">
      <alignment horizontal="center" vertical="center" wrapText="1" readingOrder="1"/>
    </xf>
    <xf numFmtId="0" fontId="8" fillId="0" borderId="7" xfId="0" applyFont="1" applyFill="1" applyBorder="1" applyAlignment="1">
      <alignment horizontal="center" vertical="center" wrapText="1" readingOrder="1"/>
    </xf>
    <xf numFmtId="0" fontId="8" fillId="0" borderId="8" xfId="0" applyFont="1" applyFill="1" applyBorder="1" applyAlignment="1">
      <alignment horizontal="center" vertical="center" wrapText="1" readingOrder="1"/>
    </xf>
    <xf numFmtId="0" fontId="8" fillId="0" borderId="6" xfId="0" applyFont="1" applyFill="1" applyBorder="1" applyAlignment="1">
      <alignment horizontal="center" vertical="center" wrapText="1" readingOrder="1"/>
    </xf>
    <xf numFmtId="0" fontId="8" fillId="0" borderId="5" xfId="0" applyFont="1" applyFill="1" applyBorder="1" applyAlignment="1">
      <alignment horizontal="center" vertical="center" wrapText="1" readingOrder="1"/>
    </xf>
    <xf numFmtId="0" fontId="8" fillId="5" borderId="6" xfId="0" applyFont="1" applyFill="1" applyBorder="1" applyAlignment="1">
      <alignment horizontal="center" vertical="center" wrapText="1" readingOrder="1"/>
    </xf>
    <xf numFmtId="0" fontId="8" fillId="5" borderId="5" xfId="0" applyFont="1" applyFill="1" applyBorder="1" applyAlignment="1">
      <alignment horizontal="center" vertical="center" wrapText="1" readingOrder="1"/>
    </xf>
    <xf numFmtId="0" fontId="8" fillId="4" borderId="6" xfId="0" applyFont="1" applyFill="1" applyBorder="1" applyAlignment="1">
      <alignment horizontal="center" vertical="center" wrapText="1" readingOrder="1"/>
    </xf>
    <xf numFmtId="0" fontId="8" fillId="4" borderId="5" xfId="0" applyFont="1" applyFill="1" applyBorder="1" applyAlignment="1">
      <alignment horizontal="center" vertical="center" wrapText="1" readingOrder="1"/>
    </xf>
    <xf numFmtId="2" fontId="10" fillId="0" borderId="5" xfId="3" applyNumberFormat="1" applyFont="1" applyFill="1" applyBorder="1" applyAlignment="1">
      <alignment horizontal="center" vertical="center" wrapText="1"/>
    </xf>
    <xf numFmtId="0" fontId="10" fillId="0" borderId="14" xfId="3" applyFont="1" applyBorder="1" applyAlignment="1">
      <alignment horizontal="left" vertical="center" wrapText="1"/>
    </xf>
    <xf numFmtId="0" fontId="10" fillId="0" borderId="0" xfId="3" applyFont="1" applyBorder="1" applyAlignment="1">
      <alignment horizontal="left" vertical="center" wrapText="1"/>
    </xf>
    <xf numFmtId="0" fontId="10" fillId="0" borderId="13" xfId="3" applyFont="1" applyBorder="1" applyAlignment="1">
      <alignment horizontal="left" vertical="center" wrapText="1"/>
    </xf>
    <xf numFmtId="0" fontId="10" fillId="0" borderId="14" xfId="3" applyFont="1" applyBorder="1" applyAlignment="1">
      <alignment horizontal="center" vertical="center" wrapText="1"/>
    </xf>
    <xf numFmtId="0" fontId="10" fillId="0" borderId="0" xfId="3" applyFont="1" applyBorder="1" applyAlignment="1">
      <alignment horizontal="center" vertical="center" wrapText="1"/>
    </xf>
    <xf numFmtId="0" fontId="10" fillId="0" borderId="13" xfId="3" applyFont="1" applyBorder="1" applyAlignment="1">
      <alignment horizontal="center" vertical="center" wrapText="1"/>
    </xf>
    <xf numFmtId="0" fontId="1" fillId="0" borderId="0" xfId="0" applyFont="1" applyFill="1" applyBorder="1" applyAlignment="1">
      <alignment wrapText="1"/>
    </xf>
    <xf numFmtId="0" fontId="1" fillId="8" borderId="0" xfId="0" applyFont="1" applyFill="1" applyBorder="1" applyAlignment="1">
      <alignment horizontal="centerContinuous" wrapText="1"/>
    </xf>
    <xf numFmtId="0" fontId="1" fillId="8" borderId="10" xfId="0" applyFont="1" applyFill="1" applyBorder="1" applyAlignment="1">
      <alignment horizontal="centerContinuous" wrapText="1"/>
    </xf>
    <xf numFmtId="0" fontId="1" fillId="7" borderId="4" xfId="0" applyFont="1" applyFill="1" applyBorder="1"/>
    <xf numFmtId="0" fontId="1" fillId="7" borderId="5" xfId="0" applyFont="1" applyFill="1" applyBorder="1"/>
    <xf numFmtId="0" fontId="1" fillId="0" borderId="0" xfId="0" applyFont="1" applyFill="1" applyBorder="1" applyAlignment="1">
      <alignment horizontal="center" wrapText="1"/>
    </xf>
    <xf numFmtId="0" fontId="1" fillId="0" borderId="0" xfId="0" applyFont="1" applyBorder="1"/>
    <xf numFmtId="0" fontId="1" fillId="0" borderId="0" xfId="0" applyFont="1" applyBorder="1" applyAlignment="1">
      <alignment wrapText="1"/>
    </xf>
    <xf numFmtId="0" fontId="1" fillId="0" borderId="0" xfId="0" applyFont="1" applyBorder="1" applyAlignment="1">
      <alignment horizontal="center" wrapText="1"/>
    </xf>
    <xf numFmtId="0" fontId="1" fillId="0" borderId="0" xfId="0" applyFont="1" applyBorder="1" applyAlignment="1">
      <alignment horizontal="left" wrapText="1"/>
    </xf>
    <xf numFmtId="0" fontId="1" fillId="8" borderId="9" xfId="0" applyFont="1" applyFill="1" applyBorder="1" applyAlignment="1">
      <alignment wrapText="1"/>
    </xf>
    <xf numFmtId="0" fontId="1" fillId="8" borderId="0" xfId="0" applyFont="1" applyFill="1" applyBorder="1" applyAlignment="1">
      <alignment wrapText="1"/>
    </xf>
    <xf numFmtId="0" fontId="1" fillId="8" borderId="10" xfId="0" applyFont="1" applyFill="1" applyBorder="1" applyAlignment="1">
      <alignment wrapText="1"/>
    </xf>
  </cellXfs>
  <cellStyles count="6">
    <cellStyle name="Comma" xfId="1" builtinId="3"/>
    <cellStyle name="Normal" xfId="0" builtinId="0"/>
    <cellStyle name="Normal 3" xfId="5" xr:uid="{F8741A01-E508-436C-AB4E-5412A6769C81}"/>
    <cellStyle name="Normal 4" xfId="4" xr:uid="{42908E09-1C13-4DC4-AB16-C5AD024CEE08}"/>
    <cellStyle name="Normal 8 2" xfId="3" xr:uid="{520A172B-3047-4DF0-9678-F26AF12ACC3B}"/>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david_ponder_metc_state_mn_us/Documents/METC_GHG_Reporting/GHG%20ReportingTool_curr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genic"/>
      <sheetName val="anthro"/>
      <sheetName val="Data_Entry_&amp;_GHG_Calcs"/>
      <sheetName val="METC_Summary"/>
      <sheetName val="MCES_Process Summary"/>
      <sheetName val="MCES GHG Summary"/>
      <sheetName val="MTS_Energy_Summary"/>
      <sheetName val="Transit_Energy_Summary"/>
      <sheetName val="MCES_Energy_Summary"/>
      <sheetName val="Sheet2"/>
      <sheetName val="METC_Energy_Summary"/>
      <sheetName val="CRIS_Reporting_Template"/>
      <sheetName val="Source_Lookup"/>
      <sheetName val="Facility_Lookup"/>
      <sheetName val="EF_Lookup"/>
      <sheetName val="UnitConversion_Lookup"/>
      <sheetName val="EF_names"/>
      <sheetName val="UnitConversion_names"/>
      <sheetName val="CRISxSource_Junction"/>
      <sheetName val="Constants_lookup"/>
      <sheetName val="Data_Validation_nam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37">
          <cell r="D137">
            <v>8.75</v>
          </cell>
        </row>
      </sheetData>
      <sheetData sheetId="17">
        <row r="20">
          <cell r="E20">
            <v>9.4781698791343788E-4</v>
          </cell>
        </row>
        <row r="43">
          <cell r="E43">
            <v>1000</v>
          </cell>
        </row>
      </sheetData>
      <sheetData sheetId="18"/>
      <sheetData sheetId="19"/>
      <sheetData sheetId="20"/>
    </sheetDataSet>
  </externalBook>
</externalLink>
</file>

<file path=xl/persons/person.xml><?xml version="1.0" encoding="utf-8"?>
<personList xmlns="http://schemas.microsoft.com/office/spreadsheetml/2018/threadedcomments" xmlns:x="http://schemas.openxmlformats.org/spreadsheetml/2006/main">
  <person displayName="Gilchrist, Therese" id="{59BA1AD5-2935-47B7-90B1-70A72BD997DE}" userId="Therese.Gilchrist@metc.state.mn.us" providerId="PeoplePicker"/>
  <person displayName="Ponder, David" id="{B40D80EF-561E-490A-AE27-F94C202A6F19}" userId="S::David.Ponder@metc.state.mn.us::05c8fc12-6755-4469-827b-f6ef350b8013" providerId="AD"/>
  <person displayName="Therese Gilchrist" id="{808E2913-A4E9-4C9D-839B-52CE789E118A}" userId="S::Therese.Gilchrist@metc.state.mn.us::f97a2bf9-cd5b-40b8-8d1b-42c2ad7c1193" providerId="AD"/>
  <person displayName="Gilchrist, Therese" id="{F48A9C10-FA50-43BB-8BBB-5AC86A44B8AA}" userId="S::therese.gilchrist@metc.state.mn.us::f97a2bf9-cd5b-40b8-8d1b-42c2ad7c119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0-10-23T21:48:40.69" personId="{808E2913-A4E9-4C9D-839B-52CE789E118A}" id="{780DEE29-E1B5-4338-BB3F-1AFE58EFE1AF}">
    <text>TBD, not studied.  Review of AP-42 should have been in John Willis document.</text>
  </threadedComment>
  <threadedComment ref="I6" dT="2020-10-23T21:56:52.16" personId="{808E2913-A4E9-4C9D-839B-52CE789E118A}" id="{5FF7C02D-C82C-435D-BEC7-D18AEEA3AE5A}">
    <text>Need to check, using Laura Fletcher spreedsheet method.</text>
  </threadedComment>
  <threadedComment ref="I10" dT="2020-10-23T21:51:18.99" personId="{808E2913-A4E9-4C9D-839B-52CE789E118A}" id="{BC7938F4-E49C-466C-9BC3-4D25AE3399B3}">
    <text>Need to check, using Laura Fletcher spreedsheet method.</text>
  </threadedComment>
  <threadedComment ref="I10" dT="2020-10-27T14:00:58.32" personId="{B40D80EF-561E-490A-AE27-F94C202A6F19}" id="{0E7D6071-2BAE-4845-B7AB-2BA2440FD642}" parentId="{BC7938F4-E49C-466C-9BC3-4D25AE3399B3}">
    <text>@Gilchrist, Therese The AEI spreadsheet has a passthrough EF of 0.1142 lbs/scf co2  (there is no citation for this number)- this converts to 51.891 g/scf and is consitent with the IPCC source it cite:https://www.ipcc.ch/site/assets/uploads/2018/03/srccs_annex1-1.pdf</text>
    <mentions>
      <mention mentionpersonId="{59BA1AD5-2935-47B7-90B1-70A72BD997DE}" mentionId="{E226FC45-2B20-48F5-8F0C-ED7F61BAF459}" startIndex="0" length="19"/>
    </mentions>
  </threadedComment>
  <threadedComment ref="I10" dT="2020-12-08T13:53:16.80" personId="{F48A9C10-FA50-43BB-8BBB-5AC86A44B8AA}" id="{6A25BF9E-32ED-4653-BD84-988786B55C85}" parentId="{BC7938F4-E49C-466C-9BC3-4D25AE3399B3}">
    <text>ok - this factor not used for regulatory at this time.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EF7B-21FC-4ECD-A00C-C13E68C06FE5}">
  <sheetPr filterMode="1"/>
  <dimension ref="A1:Y24"/>
  <sheetViews>
    <sheetView topLeftCell="A2" workbookViewId="0"/>
  </sheetViews>
  <sheetFormatPr defaultColWidth="18" defaultRowHeight="15"/>
  <cols>
    <col min="1" max="1" width="12" style="52" customWidth="1"/>
    <col min="2" max="2" width="14.140625" style="53" customWidth="1"/>
    <col min="3" max="3" width="14.42578125" style="53" bestFit="1" customWidth="1"/>
    <col min="4" max="4" width="35.42578125" style="54" bestFit="1" customWidth="1"/>
    <col min="5" max="5" width="8" style="55" customWidth="1"/>
    <col min="6" max="6" width="10.28515625" style="55" customWidth="1"/>
    <col min="7" max="7" width="15" style="56" customWidth="1"/>
    <col min="8" max="8" width="150.42578125" style="54" hidden="1" customWidth="1"/>
    <col min="9" max="9" width="62.28515625" style="54" hidden="1" customWidth="1"/>
    <col min="10" max="10" width="39.5703125" style="57" customWidth="1"/>
    <col min="11" max="11" width="12.7109375" style="59" customWidth="1"/>
    <col min="12" max="12" width="15.42578125" style="59" customWidth="1"/>
    <col min="13" max="13" width="14.42578125" style="59" customWidth="1"/>
    <col min="14" max="14" width="31.85546875" style="59" customWidth="1"/>
    <col min="15" max="15" width="31.85546875" style="60" customWidth="1"/>
    <col min="16" max="21" width="4.7109375" style="53" customWidth="1"/>
    <col min="22" max="22" width="12.7109375" style="53" customWidth="1"/>
    <col min="23" max="25" width="18" style="54" customWidth="1"/>
    <col min="26" max="26" width="18" style="31" customWidth="1"/>
    <col min="27" max="16384" width="18" style="31"/>
  </cols>
  <sheetData>
    <row r="1" spans="1:25" s="5" customFormat="1" ht="30" hidden="1">
      <c r="A1" s="111"/>
      <c r="B1" s="111"/>
      <c r="C1" s="111"/>
      <c r="D1" s="111"/>
      <c r="E1" s="95" t="s">
        <v>0</v>
      </c>
      <c r="F1" s="95"/>
      <c r="G1" s="111"/>
      <c r="H1" s="111"/>
      <c r="I1" s="111"/>
      <c r="J1" s="6" t="s">
        <v>1</v>
      </c>
      <c r="K1" s="112"/>
      <c r="L1" s="112"/>
      <c r="M1" s="112"/>
      <c r="N1" s="112"/>
      <c r="O1" s="113"/>
      <c r="P1" s="7" t="s">
        <v>2</v>
      </c>
      <c r="Q1" s="8"/>
      <c r="R1" s="9" t="s">
        <v>3</v>
      </c>
      <c r="S1" s="8"/>
      <c r="T1" s="9" t="s">
        <v>4</v>
      </c>
      <c r="U1" s="8"/>
      <c r="V1" s="7"/>
      <c r="W1" s="10"/>
      <c r="X1" s="10"/>
      <c r="Y1" s="10"/>
    </row>
    <row r="2" spans="1:25" s="20" customFormat="1" ht="45.75" thickBot="1">
      <c r="A2" s="11" t="s">
        <v>5</v>
      </c>
      <c r="B2" s="12" t="s">
        <v>6</v>
      </c>
      <c r="C2" s="13" t="s">
        <v>7</v>
      </c>
      <c r="D2" s="13" t="s">
        <v>8</v>
      </c>
      <c r="E2" s="13" t="s">
        <v>9</v>
      </c>
      <c r="F2" s="13" t="s">
        <v>10</v>
      </c>
      <c r="G2" s="13" t="s">
        <v>11</v>
      </c>
      <c r="H2" s="13" t="s">
        <v>12</v>
      </c>
      <c r="I2" s="13" t="s">
        <v>13</v>
      </c>
      <c r="J2" s="14" t="s">
        <v>14</v>
      </c>
      <c r="K2" s="15" t="s">
        <v>15</v>
      </c>
      <c r="L2" s="15" t="s">
        <v>16</v>
      </c>
      <c r="M2" s="15" t="s">
        <v>17</v>
      </c>
      <c r="N2" s="15" t="s">
        <v>18</v>
      </c>
      <c r="O2" s="16" t="s">
        <v>19</v>
      </c>
      <c r="P2" s="12" t="s">
        <v>20</v>
      </c>
      <c r="Q2" s="17" t="s">
        <v>21</v>
      </c>
      <c r="R2" s="18" t="s">
        <v>20</v>
      </c>
      <c r="S2" s="17" t="s">
        <v>21</v>
      </c>
      <c r="T2" s="18" t="s">
        <v>20</v>
      </c>
      <c r="U2" s="17" t="s">
        <v>21</v>
      </c>
      <c r="V2" s="12" t="s">
        <v>22</v>
      </c>
      <c r="W2" s="19" t="s">
        <v>23</v>
      </c>
      <c r="X2" s="19" t="s">
        <v>24</v>
      </c>
      <c r="Y2" s="19" t="s">
        <v>25</v>
      </c>
    </row>
    <row r="3" spans="1:25" ht="315" hidden="1">
      <c r="A3" s="86" t="s">
        <v>26</v>
      </c>
      <c r="B3" s="21" t="s">
        <v>27</v>
      </c>
      <c r="C3" s="21" t="s">
        <v>28</v>
      </c>
      <c r="D3" s="21" t="s">
        <v>29</v>
      </c>
      <c r="E3" s="86" t="s">
        <v>30</v>
      </c>
      <c r="F3" s="86" t="s">
        <v>30</v>
      </c>
      <c r="G3" s="86" t="s">
        <v>31</v>
      </c>
      <c r="H3" s="22" t="s">
        <v>32</v>
      </c>
      <c r="I3" s="22"/>
      <c r="J3" s="23"/>
      <c r="K3" s="24" t="s">
        <v>33</v>
      </c>
      <c r="L3" s="24" t="s">
        <v>34</v>
      </c>
      <c r="M3" s="24" t="s">
        <v>35</v>
      </c>
      <c r="N3" s="25" t="s">
        <v>36</v>
      </c>
      <c r="O3" s="26" t="s">
        <v>37</v>
      </c>
      <c r="P3" s="27"/>
      <c r="Q3" s="28"/>
      <c r="R3" s="29"/>
      <c r="S3" s="28"/>
      <c r="T3" s="30" t="s">
        <v>38</v>
      </c>
      <c r="U3" s="28"/>
      <c r="V3" s="61"/>
      <c r="W3" s="96" t="s">
        <v>39</v>
      </c>
      <c r="X3" s="97"/>
      <c r="Y3" s="97"/>
    </row>
    <row r="4" spans="1:25" s="40" customFormat="1" ht="135">
      <c r="A4" s="32" t="s">
        <v>26</v>
      </c>
      <c r="B4" s="33" t="s">
        <v>27</v>
      </c>
      <c r="C4" s="33" t="s">
        <v>40</v>
      </c>
      <c r="D4" s="33" t="s">
        <v>41</v>
      </c>
      <c r="E4" s="32" t="s">
        <v>42</v>
      </c>
      <c r="F4" s="32" t="s">
        <v>43</v>
      </c>
      <c r="G4" s="32"/>
      <c r="H4" s="34" t="s">
        <v>44</v>
      </c>
      <c r="I4" s="34"/>
      <c r="J4" s="23"/>
      <c r="K4" s="24" t="s">
        <v>33</v>
      </c>
      <c r="L4" s="24" t="s">
        <v>33</v>
      </c>
      <c r="M4" s="24" t="s">
        <v>45</v>
      </c>
      <c r="N4" s="25"/>
      <c r="O4" s="26"/>
      <c r="P4" s="35" t="s">
        <v>38</v>
      </c>
      <c r="Q4" s="36"/>
      <c r="R4" s="37" t="s">
        <v>38</v>
      </c>
      <c r="S4" s="36"/>
      <c r="T4" s="38" t="s">
        <v>38</v>
      </c>
      <c r="U4" s="36"/>
      <c r="V4" s="35"/>
      <c r="W4" s="39" t="s">
        <v>46</v>
      </c>
      <c r="X4" s="32" t="s">
        <v>47</v>
      </c>
      <c r="Y4" s="32" t="s">
        <v>48</v>
      </c>
    </row>
    <row r="5" spans="1:25" ht="135" hidden="1">
      <c r="A5" s="86" t="s">
        <v>26</v>
      </c>
      <c r="B5" s="21" t="s">
        <v>49</v>
      </c>
      <c r="C5" s="21" t="s">
        <v>28</v>
      </c>
      <c r="D5" s="21" t="s">
        <v>50</v>
      </c>
      <c r="E5" s="86" t="s">
        <v>30</v>
      </c>
      <c r="F5" s="86" t="s">
        <v>30</v>
      </c>
      <c r="G5" s="86" t="s">
        <v>31</v>
      </c>
      <c r="H5" s="22" t="s">
        <v>51</v>
      </c>
      <c r="I5" s="22"/>
      <c r="J5" s="23"/>
      <c r="K5" s="24" t="s">
        <v>33</v>
      </c>
      <c r="L5" s="24" t="s">
        <v>34</v>
      </c>
      <c r="M5" s="24" t="s">
        <v>52</v>
      </c>
      <c r="N5" s="25" t="s">
        <v>53</v>
      </c>
      <c r="O5" s="26"/>
      <c r="P5" s="27"/>
      <c r="Q5" s="28"/>
      <c r="R5" s="29"/>
      <c r="S5" s="28"/>
      <c r="T5" s="29" t="s">
        <v>38</v>
      </c>
      <c r="U5" s="28"/>
      <c r="V5" s="27"/>
      <c r="W5" s="98" t="s">
        <v>39</v>
      </c>
      <c r="X5" s="99"/>
      <c r="Y5" s="99"/>
    </row>
    <row r="6" spans="1:25" ht="75" hidden="1">
      <c r="A6" s="86" t="s">
        <v>54</v>
      </c>
      <c r="B6" s="41" t="s">
        <v>49</v>
      </c>
      <c r="C6" s="41" t="s">
        <v>55</v>
      </c>
      <c r="D6" s="41" t="s">
        <v>56</v>
      </c>
      <c r="E6" s="42" t="s">
        <v>30</v>
      </c>
      <c r="F6" s="42" t="s">
        <v>30</v>
      </c>
      <c r="G6" s="42" t="s">
        <v>31</v>
      </c>
      <c r="H6" s="43" t="s">
        <v>57</v>
      </c>
      <c r="I6" s="43"/>
      <c r="J6" s="23"/>
      <c r="K6" s="24" t="s">
        <v>33</v>
      </c>
      <c r="L6" s="24" t="s">
        <v>33</v>
      </c>
      <c r="M6" s="24" t="s">
        <v>45</v>
      </c>
      <c r="N6" s="25"/>
      <c r="O6" s="26"/>
      <c r="P6" s="44"/>
      <c r="Q6" s="45" t="s">
        <v>38</v>
      </c>
      <c r="R6" s="46"/>
      <c r="S6" s="45"/>
      <c r="T6" s="46" t="s">
        <v>38</v>
      </c>
      <c r="U6" s="45"/>
      <c r="V6" s="44"/>
      <c r="W6" s="100" t="s">
        <v>39</v>
      </c>
      <c r="X6" s="101"/>
      <c r="Y6" s="101"/>
    </row>
    <row r="7" spans="1:25" ht="120" hidden="1">
      <c r="A7" s="86" t="s">
        <v>26</v>
      </c>
      <c r="B7" s="41" t="s">
        <v>58</v>
      </c>
      <c r="C7" s="41" t="s">
        <v>28</v>
      </c>
      <c r="D7" s="41" t="s">
        <v>59</v>
      </c>
      <c r="E7" s="42" t="s">
        <v>30</v>
      </c>
      <c r="F7" s="42" t="s">
        <v>30</v>
      </c>
      <c r="G7" s="42" t="s">
        <v>31</v>
      </c>
      <c r="H7" s="43" t="s">
        <v>60</v>
      </c>
      <c r="I7" s="43"/>
      <c r="J7" s="23"/>
      <c r="K7" s="24" t="s">
        <v>61</v>
      </c>
      <c r="L7" s="24" t="s">
        <v>34</v>
      </c>
      <c r="M7" s="24" t="s">
        <v>52</v>
      </c>
      <c r="N7" s="25" t="s">
        <v>62</v>
      </c>
      <c r="O7" s="26"/>
      <c r="P7" s="44"/>
      <c r="Q7" s="45"/>
      <c r="R7" s="46"/>
      <c r="S7" s="45"/>
      <c r="T7" s="46" t="s">
        <v>38</v>
      </c>
      <c r="U7" s="45"/>
      <c r="V7" s="44"/>
      <c r="W7" s="102" t="s">
        <v>39</v>
      </c>
      <c r="X7" s="103"/>
      <c r="Y7" s="103"/>
    </row>
    <row r="8" spans="1:25" ht="130.5" hidden="1" customHeight="1">
      <c r="A8" s="86" t="s">
        <v>26</v>
      </c>
      <c r="B8" s="21" t="s">
        <v>63</v>
      </c>
      <c r="C8" s="21" t="s">
        <v>28</v>
      </c>
      <c r="D8" s="21" t="s">
        <v>64</v>
      </c>
      <c r="E8" s="42" t="s">
        <v>30</v>
      </c>
      <c r="F8" s="42" t="s">
        <v>30</v>
      </c>
      <c r="G8" s="42" t="s">
        <v>31</v>
      </c>
      <c r="H8" s="22" t="s">
        <v>65</v>
      </c>
      <c r="I8" s="22"/>
      <c r="J8" s="23" t="s">
        <v>66</v>
      </c>
      <c r="K8" s="24" t="s">
        <v>61</v>
      </c>
      <c r="L8" s="24" t="s">
        <v>34</v>
      </c>
      <c r="M8" s="24" t="s">
        <v>67</v>
      </c>
      <c r="N8" s="25" t="s">
        <v>68</v>
      </c>
      <c r="O8" s="26"/>
      <c r="P8" s="27"/>
      <c r="Q8" s="28"/>
      <c r="R8" s="29"/>
      <c r="S8" s="28"/>
      <c r="T8" s="29" t="s">
        <v>38</v>
      </c>
      <c r="U8" s="28"/>
      <c r="V8" s="27"/>
      <c r="W8" s="47" t="s">
        <v>69</v>
      </c>
      <c r="X8" s="48" t="s">
        <v>70</v>
      </c>
      <c r="Y8" s="48" t="s">
        <v>71</v>
      </c>
    </row>
    <row r="9" spans="1:25" ht="285" hidden="1">
      <c r="A9" s="86" t="s">
        <v>26</v>
      </c>
      <c r="B9" s="41" t="s">
        <v>72</v>
      </c>
      <c r="C9" s="41" t="s">
        <v>73</v>
      </c>
      <c r="D9" s="41" t="s">
        <v>74</v>
      </c>
      <c r="E9" s="42" t="s">
        <v>30</v>
      </c>
      <c r="F9" s="42" t="s">
        <v>43</v>
      </c>
      <c r="G9" s="42" t="s">
        <v>31</v>
      </c>
      <c r="H9" s="43" t="s">
        <v>75</v>
      </c>
      <c r="I9" s="43" t="s">
        <v>76</v>
      </c>
      <c r="J9" s="23" t="s">
        <v>77</v>
      </c>
      <c r="K9" s="24" t="s">
        <v>33</v>
      </c>
      <c r="L9" s="24" t="s">
        <v>78</v>
      </c>
      <c r="M9" s="24" t="s">
        <v>79</v>
      </c>
      <c r="N9" s="25" t="s">
        <v>80</v>
      </c>
      <c r="O9" s="26"/>
      <c r="P9" s="44" t="s">
        <v>38</v>
      </c>
      <c r="Q9" s="45" t="s">
        <v>38</v>
      </c>
      <c r="R9" s="46"/>
      <c r="S9" s="45"/>
      <c r="T9" s="46"/>
      <c r="U9" s="45"/>
      <c r="V9" s="44"/>
      <c r="W9" s="102" t="s">
        <v>39</v>
      </c>
      <c r="X9" s="103"/>
      <c r="Y9" s="103"/>
    </row>
    <row r="10" spans="1:25" ht="90" hidden="1">
      <c r="A10" s="86" t="s">
        <v>26</v>
      </c>
      <c r="B10" s="21" t="s">
        <v>72</v>
      </c>
      <c r="C10" s="21" t="s">
        <v>81</v>
      </c>
      <c r="D10" s="21" t="s">
        <v>82</v>
      </c>
      <c r="E10" s="86" t="s">
        <v>30</v>
      </c>
      <c r="F10" s="86" t="s">
        <v>30</v>
      </c>
      <c r="G10" s="86" t="s">
        <v>31</v>
      </c>
      <c r="H10" s="22" t="s">
        <v>83</v>
      </c>
      <c r="I10" s="22"/>
      <c r="J10" s="23" t="s">
        <v>84</v>
      </c>
      <c r="K10" s="24" t="s">
        <v>33</v>
      </c>
      <c r="L10" s="24" t="s">
        <v>33</v>
      </c>
      <c r="M10" s="24" t="s">
        <v>45</v>
      </c>
      <c r="N10" s="25"/>
      <c r="O10" s="26"/>
      <c r="P10" s="27" t="s">
        <v>38</v>
      </c>
      <c r="Q10" s="28"/>
      <c r="R10" s="29"/>
      <c r="S10" s="28"/>
      <c r="T10" s="29"/>
      <c r="U10" s="28"/>
      <c r="V10" s="27"/>
      <c r="W10" s="85" t="s">
        <v>85</v>
      </c>
      <c r="X10" s="86" t="s">
        <v>86</v>
      </c>
      <c r="Y10" s="86" t="s">
        <v>87</v>
      </c>
    </row>
    <row r="11" spans="1:25" ht="300">
      <c r="A11" s="86" t="s">
        <v>26</v>
      </c>
      <c r="B11" s="21" t="s">
        <v>72</v>
      </c>
      <c r="C11" s="21" t="s">
        <v>88</v>
      </c>
      <c r="D11" s="21" t="s">
        <v>89</v>
      </c>
      <c r="E11" s="86" t="s">
        <v>42</v>
      </c>
      <c r="F11" s="86" t="s">
        <v>90</v>
      </c>
      <c r="G11" s="86" t="s">
        <v>91</v>
      </c>
      <c r="H11" s="22" t="s">
        <v>92</v>
      </c>
      <c r="I11" s="22"/>
      <c r="J11" s="23" t="s">
        <v>93</v>
      </c>
      <c r="K11" s="24" t="s">
        <v>33</v>
      </c>
      <c r="L11" s="24" t="s">
        <v>34</v>
      </c>
      <c r="M11" s="24" t="s">
        <v>94</v>
      </c>
      <c r="N11" s="25" t="s">
        <v>95</v>
      </c>
      <c r="O11" s="26" t="s">
        <v>96</v>
      </c>
      <c r="P11" s="27"/>
      <c r="Q11" s="28"/>
      <c r="R11" s="29" t="s">
        <v>38</v>
      </c>
      <c r="S11" s="28"/>
      <c r="T11" s="29"/>
      <c r="U11" s="28"/>
      <c r="V11" s="27"/>
      <c r="W11" s="85" t="s">
        <v>97</v>
      </c>
      <c r="X11" s="86" t="s">
        <v>98</v>
      </c>
      <c r="Y11" s="86" t="s">
        <v>87</v>
      </c>
    </row>
    <row r="12" spans="1:25" ht="75" hidden="1">
      <c r="A12" s="86" t="s">
        <v>26</v>
      </c>
      <c r="B12" s="21" t="s">
        <v>99</v>
      </c>
      <c r="C12" s="21" t="s">
        <v>88</v>
      </c>
      <c r="D12" s="21" t="s">
        <v>100</v>
      </c>
      <c r="E12" s="86" t="s">
        <v>30</v>
      </c>
      <c r="F12" s="86" t="s">
        <v>30</v>
      </c>
      <c r="G12" s="86" t="s">
        <v>31</v>
      </c>
      <c r="H12" s="22" t="s">
        <v>101</v>
      </c>
      <c r="I12" s="22"/>
      <c r="J12" s="23" t="s">
        <v>102</v>
      </c>
      <c r="K12" s="24" t="s">
        <v>33</v>
      </c>
      <c r="L12" s="24" t="s">
        <v>34</v>
      </c>
      <c r="M12" s="24" t="s">
        <v>52</v>
      </c>
      <c r="N12" s="25" t="s">
        <v>103</v>
      </c>
      <c r="O12" s="26"/>
      <c r="P12" s="27"/>
      <c r="Q12" s="28"/>
      <c r="R12" s="29" t="s">
        <v>38</v>
      </c>
      <c r="S12" s="28"/>
      <c r="T12" s="29"/>
      <c r="U12" s="28"/>
      <c r="V12" s="27"/>
      <c r="W12" s="98" t="s">
        <v>39</v>
      </c>
      <c r="X12" s="99"/>
      <c r="Y12" s="99"/>
    </row>
    <row r="13" spans="1:25" ht="180">
      <c r="A13" s="86" t="s">
        <v>26</v>
      </c>
      <c r="B13" s="21" t="s">
        <v>104</v>
      </c>
      <c r="C13" s="21" t="s">
        <v>105</v>
      </c>
      <c r="D13" s="21" t="s">
        <v>106</v>
      </c>
      <c r="E13" s="86" t="s">
        <v>42</v>
      </c>
      <c r="F13" s="86" t="s">
        <v>30</v>
      </c>
      <c r="G13" s="86" t="s">
        <v>91</v>
      </c>
      <c r="H13" s="22" t="s">
        <v>107</v>
      </c>
      <c r="I13" s="22"/>
      <c r="J13" s="23" t="s">
        <v>108</v>
      </c>
      <c r="K13" s="24" t="s">
        <v>33</v>
      </c>
      <c r="L13" s="24" t="s">
        <v>90</v>
      </c>
      <c r="M13" s="24" t="s">
        <v>52</v>
      </c>
      <c r="N13" s="25" t="s">
        <v>109</v>
      </c>
      <c r="O13" s="26"/>
      <c r="P13" s="27"/>
      <c r="Q13" s="28"/>
      <c r="R13" s="29" t="s">
        <v>38</v>
      </c>
      <c r="S13" s="28"/>
      <c r="T13" s="29"/>
      <c r="U13" s="28"/>
      <c r="V13" s="27"/>
      <c r="W13" s="85" t="s">
        <v>110</v>
      </c>
      <c r="X13" s="86" t="s">
        <v>111</v>
      </c>
      <c r="Y13" s="86" t="s">
        <v>87</v>
      </c>
    </row>
    <row r="14" spans="1:25" s="40" customFormat="1" ht="225">
      <c r="A14" s="32" t="s">
        <v>26</v>
      </c>
      <c r="B14" s="33" t="s">
        <v>112</v>
      </c>
      <c r="C14" s="33" t="s">
        <v>113</v>
      </c>
      <c r="D14" s="33" t="s">
        <v>114</v>
      </c>
      <c r="E14" s="32" t="s">
        <v>42</v>
      </c>
      <c r="F14" s="32" t="s">
        <v>42</v>
      </c>
      <c r="G14" s="32" t="s">
        <v>115</v>
      </c>
      <c r="H14" s="34" t="s">
        <v>116</v>
      </c>
      <c r="I14" s="34" t="s">
        <v>117</v>
      </c>
      <c r="J14" s="23" t="s">
        <v>118</v>
      </c>
      <c r="K14" s="24" t="s">
        <v>33</v>
      </c>
      <c r="L14" s="24" t="s">
        <v>33</v>
      </c>
      <c r="M14" s="24" t="s">
        <v>45</v>
      </c>
      <c r="N14" s="25"/>
      <c r="O14" s="26"/>
      <c r="P14" s="35"/>
      <c r="Q14" s="36" t="s">
        <v>38</v>
      </c>
      <c r="R14" s="37"/>
      <c r="S14" s="36"/>
      <c r="T14" s="37"/>
      <c r="U14" s="36"/>
      <c r="V14" s="35"/>
      <c r="W14" s="39" t="s">
        <v>119</v>
      </c>
      <c r="X14" s="32" t="s">
        <v>120</v>
      </c>
      <c r="Y14" s="32" t="s">
        <v>48</v>
      </c>
    </row>
    <row r="15" spans="1:25" ht="90">
      <c r="A15" s="86" t="s">
        <v>26</v>
      </c>
      <c r="B15" s="21" t="s">
        <v>121</v>
      </c>
      <c r="C15" s="21" t="s">
        <v>122</v>
      </c>
      <c r="D15" s="21" t="s">
        <v>123</v>
      </c>
      <c r="E15" s="86" t="s">
        <v>42</v>
      </c>
      <c r="F15" s="86" t="s">
        <v>42</v>
      </c>
      <c r="G15" s="86" t="s">
        <v>124</v>
      </c>
      <c r="H15" s="22" t="s">
        <v>125</v>
      </c>
      <c r="I15" s="22"/>
      <c r="J15" s="23" t="s">
        <v>126</v>
      </c>
      <c r="K15" s="24" t="s">
        <v>33</v>
      </c>
      <c r="L15" s="24" t="s">
        <v>34</v>
      </c>
      <c r="M15" s="24" t="s">
        <v>127</v>
      </c>
      <c r="N15" s="25" t="s">
        <v>128</v>
      </c>
      <c r="O15" s="26"/>
      <c r="P15" s="27"/>
      <c r="Q15" s="28" t="s">
        <v>38</v>
      </c>
      <c r="R15" s="29"/>
      <c r="S15" s="28"/>
      <c r="T15" s="29" t="s">
        <v>38</v>
      </c>
      <c r="U15" s="28"/>
      <c r="V15" s="27"/>
      <c r="W15" s="85" t="s">
        <v>119</v>
      </c>
      <c r="X15" s="86" t="s">
        <v>120</v>
      </c>
      <c r="Y15" s="86" t="s">
        <v>48</v>
      </c>
    </row>
    <row r="16" spans="1:25" ht="135" hidden="1">
      <c r="A16" s="86" t="s">
        <v>26</v>
      </c>
      <c r="B16" s="41" t="s">
        <v>121</v>
      </c>
      <c r="C16" s="41" t="s">
        <v>129</v>
      </c>
      <c r="D16" s="41" t="s">
        <v>130</v>
      </c>
      <c r="E16" s="42" t="s">
        <v>30</v>
      </c>
      <c r="F16" s="42" t="s">
        <v>30</v>
      </c>
      <c r="G16" s="42" t="s">
        <v>31</v>
      </c>
      <c r="H16" s="43" t="s">
        <v>131</v>
      </c>
      <c r="I16" s="43"/>
      <c r="J16" s="23" t="s">
        <v>132</v>
      </c>
      <c r="K16" s="24" t="s">
        <v>33</v>
      </c>
      <c r="L16" s="24" t="s">
        <v>34</v>
      </c>
      <c r="M16" s="24" t="s">
        <v>127</v>
      </c>
      <c r="N16" s="25" t="s">
        <v>133</v>
      </c>
      <c r="O16" s="26" t="s">
        <v>134</v>
      </c>
      <c r="P16" s="44"/>
      <c r="Q16" s="45"/>
      <c r="R16" s="46"/>
      <c r="S16" s="45"/>
      <c r="T16" s="46" t="s">
        <v>38</v>
      </c>
      <c r="U16" s="45"/>
      <c r="V16" s="44"/>
      <c r="W16" s="102" t="s">
        <v>39</v>
      </c>
      <c r="X16" s="103"/>
      <c r="Y16" s="103"/>
    </row>
    <row r="17" spans="1:25" ht="409.5">
      <c r="A17" s="86" t="s">
        <v>26</v>
      </c>
      <c r="B17" s="41" t="s">
        <v>135</v>
      </c>
      <c r="C17" s="41" t="s">
        <v>136</v>
      </c>
      <c r="D17" s="41" t="s">
        <v>137</v>
      </c>
      <c r="E17" s="86" t="s">
        <v>42</v>
      </c>
      <c r="F17" s="42" t="s">
        <v>42</v>
      </c>
      <c r="G17" s="42" t="s">
        <v>138</v>
      </c>
      <c r="H17" s="43" t="s">
        <v>139</v>
      </c>
      <c r="I17" s="49"/>
      <c r="J17" s="23"/>
      <c r="K17" s="24"/>
      <c r="L17" s="50"/>
      <c r="M17" s="24"/>
      <c r="N17" s="25"/>
      <c r="O17" s="26"/>
      <c r="P17" s="44"/>
      <c r="Q17" s="45" t="s">
        <v>38</v>
      </c>
      <c r="R17" s="46" t="s">
        <v>38</v>
      </c>
      <c r="S17" s="45"/>
      <c r="T17" s="46" t="s">
        <v>38</v>
      </c>
      <c r="U17" s="45"/>
      <c r="V17" s="44"/>
      <c r="W17" s="85" t="s">
        <v>140</v>
      </c>
      <c r="X17" s="86" t="s">
        <v>141</v>
      </c>
      <c r="Y17" s="51"/>
    </row>
    <row r="18" spans="1:25" ht="147.75" hidden="1" customHeight="1">
      <c r="A18" s="86" t="s">
        <v>54</v>
      </c>
      <c r="B18" s="41" t="s">
        <v>135</v>
      </c>
      <c r="C18" s="41" t="s">
        <v>142</v>
      </c>
      <c r="D18" s="41" t="s">
        <v>143</v>
      </c>
      <c r="E18" s="42" t="s">
        <v>30</v>
      </c>
      <c r="F18" s="42" t="s">
        <v>30</v>
      </c>
      <c r="G18" s="42" t="s">
        <v>31</v>
      </c>
      <c r="H18" s="22" t="s">
        <v>144</v>
      </c>
      <c r="I18" s="22"/>
      <c r="J18" s="23" t="s">
        <v>145</v>
      </c>
      <c r="K18" s="24" t="s">
        <v>33</v>
      </c>
      <c r="L18" s="24" t="s">
        <v>34</v>
      </c>
      <c r="M18" s="24" t="s">
        <v>146</v>
      </c>
      <c r="N18" s="25"/>
      <c r="O18" s="26"/>
      <c r="P18" s="44"/>
      <c r="Q18" s="45" t="s">
        <v>147</v>
      </c>
      <c r="R18" s="46" t="s">
        <v>38</v>
      </c>
      <c r="S18" s="45"/>
      <c r="T18" s="46" t="s">
        <v>38</v>
      </c>
      <c r="U18" s="45"/>
      <c r="V18" s="44"/>
      <c r="W18" s="100" t="s">
        <v>39</v>
      </c>
      <c r="X18" s="101"/>
      <c r="Y18" s="101"/>
    </row>
    <row r="19" spans="1:25" ht="150" hidden="1">
      <c r="A19" s="86" t="s">
        <v>54</v>
      </c>
      <c r="B19" s="41" t="s">
        <v>135</v>
      </c>
      <c r="C19" s="41" t="s">
        <v>148</v>
      </c>
      <c r="D19" s="41" t="s">
        <v>149</v>
      </c>
      <c r="E19" s="42" t="s">
        <v>30</v>
      </c>
      <c r="F19" s="42" t="s">
        <v>30</v>
      </c>
      <c r="G19" s="42" t="s">
        <v>31</v>
      </c>
      <c r="H19" s="43" t="s">
        <v>150</v>
      </c>
      <c r="I19" s="43"/>
      <c r="J19" s="23" t="s">
        <v>151</v>
      </c>
      <c r="K19" s="24" t="s">
        <v>33</v>
      </c>
      <c r="L19" s="24" t="s">
        <v>34</v>
      </c>
      <c r="M19" s="24" t="s">
        <v>152</v>
      </c>
      <c r="N19" s="25"/>
      <c r="O19" s="26"/>
      <c r="P19" s="44"/>
      <c r="Q19" s="45" t="s">
        <v>38</v>
      </c>
      <c r="R19" s="46"/>
      <c r="S19" s="45"/>
      <c r="T19" s="46" t="s">
        <v>38</v>
      </c>
      <c r="U19" s="45"/>
      <c r="V19" s="44"/>
      <c r="W19" s="100" t="s">
        <v>39</v>
      </c>
      <c r="X19" s="101"/>
      <c r="Y19" s="101"/>
    </row>
    <row r="20" spans="1:25" s="40" customFormat="1" ht="105">
      <c r="A20" s="32" t="s">
        <v>26</v>
      </c>
      <c r="B20" s="33" t="s">
        <v>135</v>
      </c>
      <c r="C20" s="33" t="s">
        <v>153</v>
      </c>
      <c r="D20" s="33" t="s">
        <v>154</v>
      </c>
      <c r="E20" s="32" t="s">
        <v>42</v>
      </c>
      <c r="F20" s="32" t="s">
        <v>42</v>
      </c>
      <c r="G20" s="32" t="s">
        <v>138</v>
      </c>
      <c r="H20" s="34" t="s">
        <v>155</v>
      </c>
      <c r="I20" s="34"/>
      <c r="J20" s="23"/>
      <c r="K20" s="24" t="s">
        <v>33</v>
      </c>
      <c r="L20" s="24" t="s">
        <v>33</v>
      </c>
      <c r="M20" s="24" t="s">
        <v>45</v>
      </c>
      <c r="N20" s="25"/>
      <c r="O20" s="26"/>
      <c r="P20" s="35" t="s">
        <v>38</v>
      </c>
      <c r="Q20" s="36"/>
      <c r="R20" s="37" t="s">
        <v>38</v>
      </c>
      <c r="S20" s="36"/>
      <c r="T20" s="37" t="s">
        <v>38</v>
      </c>
      <c r="U20" s="36"/>
      <c r="V20" s="35"/>
      <c r="W20" s="39" t="s">
        <v>156</v>
      </c>
      <c r="X20" s="32" t="s">
        <v>157</v>
      </c>
      <c r="Y20" s="32" t="s">
        <v>48</v>
      </c>
    </row>
    <row r="21" spans="1:25" s="40" customFormat="1" ht="105">
      <c r="A21" s="32" t="s">
        <v>26</v>
      </c>
      <c r="B21" s="33" t="s">
        <v>158</v>
      </c>
      <c r="C21" s="33" t="s">
        <v>153</v>
      </c>
      <c r="D21" s="33" t="s">
        <v>159</v>
      </c>
      <c r="E21" s="32" t="s">
        <v>42</v>
      </c>
      <c r="F21" s="32" t="s">
        <v>42</v>
      </c>
      <c r="G21" s="32" t="s">
        <v>138</v>
      </c>
      <c r="H21" s="34" t="s">
        <v>155</v>
      </c>
      <c r="I21" s="34"/>
      <c r="J21" s="23"/>
      <c r="K21" s="24" t="s">
        <v>33</v>
      </c>
      <c r="L21" s="24" t="s">
        <v>33</v>
      </c>
      <c r="M21" s="24" t="s">
        <v>45</v>
      </c>
      <c r="N21" s="25"/>
      <c r="O21" s="26"/>
      <c r="P21" s="35" t="s">
        <v>38</v>
      </c>
      <c r="Q21" s="36"/>
      <c r="R21" s="37" t="s">
        <v>38</v>
      </c>
      <c r="S21" s="36"/>
      <c r="T21" s="37" t="s">
        <v>38</v>
      </c>
      <c r="U21" s="36"/>
      <c r="V21" s="35"/>
      <c r="W21" s="39" t="s">
        <v>156</v>
      </c>
      <c r="X21" s="32" t="s">
        <v>157</v>
      </c>
      <c r="Y21" s="32" t="s">
        <v>48</v>
      </c>
    </row>
    <row r="22" spans="1:25" s="40" customFormat="1" ht="90">
      <c r="A22" s="32" t="s">
        <v>26</v>
      </c>
      <c r="B22" s="33" t="s">
        <v>160</v>
      </c>
      <c r="C22" s="33" t="s">
        <v>161</v>
      </c>
      <c r="D22" s="33" t="s">
        <v>162</v>
      </c>
      <c r="E22" s="32" t="s">
        <v>42</v>
      </c>
      <c r="F22" s="32" t="s">
        <v>30</v>
      </c>
      <c r="G22" s="32" t="s">
        <v>163</v>
      </c>
      <c r="H22" s="34" t="s">
        <v>164</v>
      </c>
      <c r="I22" s="34"/>
      <c r="J22" s="23"/>
      <c r="K22" s="24" t="s">
        <v>33</v>
      </c>
      <c r="L22" s="24" t="s">
        <v>33</v>
      </c>
      <c r="M22" s="24" t="s">
        <v>45</v>
      </c>
      <c r="N22" s="25"/>
      <c r="O22" s="26"/>
      <c r="P22" s="35" t="s">
        <v>38</v>
      </c>
      <c r="Q22" s="36"/>
      <c r="R22" s="37" t="s">
        <v>38</v>
      </c>
      <c r="S22" s="36"/>
      <c r="T22" s="37" t="s">
        <v>38</v>
      </c>
      <c r="U22" s="36"/>
      <c r="V22" s="35"/>
      <c r="W22" s="39" t="s">
        <v>156</v>
      </c>
      <c r="X22" s="32" t="s">
        <v>165</v>
      </c>
      <c r="Y22" s="32" t="s">
        <v>48</v>
      </c>
    </row>
    <row r="23" spans="1:25" s="40" customFormat="1" ht="165">
      <c r="A23" s="32" t="s">
        <v>166</v>
      </c>
      <c r="B23" s="33" t="s">
        <v>158</v>
      </c>
      <c r="C23" s="33" t="s">
        <v>167</v>
      </c>
      <c r="D23" s="33" t="s">
        <v>168</v>
      </c>
      <c r="E23" s="32" t="s">
        <v>42</v>
      </c>
      <c r="F23" s="32" t="s">
        <v>169</v>
      </c>
      <c r="G23" s="32" t="s">
        <v>91</v>
      </c>
      <c r="H23" s="34" t="s">
        <v>170</v>
      </c>
      <c r="I23" s="34"/>
      <c r="J23" s="23" t="s">
        <v>171</v>
      </c>
      <c r="K23" s="24" t="s">
        <v>33</v>
      </c>
      <c r="L23" s="24" t="s">
        <v>33</v>
      </c>
      <c r="M23" s="24" t="s">
        <v>45</v>
      </c>
      <c r="N23" s="25"/>
      <c r="O23" s="26"/>
      <c r="P23" s="35" t="s">
        <v>38</v>
      </c>
      <c r="Q23" s="114"/>
      <c r="R23" s="37" t="s">
        <v>38</v>
      </c>
      <c r="S23" s="114"/>
      <c r="T23" s="37" t="s">
        <v>38</v>
      </c>
      <c r="U23" s="114"/>
      <c r="V23" s="115"/>
      <c r="W23" s="39" t="s">
        <v>172</v>
      </c>
      <c r="X23" s="32" t="s">
        <v>173</v>
      </c>
      <c r="Y23" s="32" t="s">
        <v>174</v>
      </c>
    </row>
    <row r="24" spans="1:25">
      <c r="A24" s="116"/>
      <c r="B24" s="117"/>
      <c r="C24" s="117"/>
      <c r="D24" s="118"/>
      <c r="E24" s="119"/>
      <c r="F24" s="119"/>
      <c r="G24" s="120"/>
      <c r="H24" s="118"/>
      <c r="I24" s="118"/>
      <c r="J24" s="121"/>
      <c r="K24" s="58"/>
      <c r="L24" s="58"/>
      <c r="M24" s="58"/>
      <c r="N24" s="122"/>
      <c r="O24" s="123"/>
      <c r="P24" s="117"/>
      <c r="Q24" s="117"/>
      <c r="R24" s="117"/>
      <c r="S24" s="117"/>
      <c r="T24" s="117"/>
      <c r="U24" s="117"/>
      <c r="V24" s="117"/>
      <c r="W24" s="118"/>
      <c r="X24" s="118"/>
      <c r="Y24" s="118"/>
    </row>
  </sheetData>
  <autoFilter ref="A2:Y23" xr:uid="{3D054A3C-469D-425B-AF4A-C39574E3098C}">
    <filterColumn colId="4">
      <filters>
        <filter val="yes"/>
      </filters>
    </filterColumn>
  </autoFilter>
  <mergeCells count="10">
    <mergeCell ref="E1:F1"/>
    <mergeCell ref="W3:Y3"/>
    <mergeCell ref="W5:Y5"/>
    <mergeCell ref="W6:Y6"/>
    <mergeCell ref="W19:Y19"/>
    <mergeCell ref="W7:Y7"/>
    <mergeCell ref="W9:Y9"/>
    <mergeCell ref="W12:Y12"/>
    <mergeCell ref="W16:Y16"/>
    <mergeCell ref="W18:Y18"/>
  </mergeCells>
  <pageMargins left="0.7" right="0.7" top="0.75" bottom="0.75" header="0.3" footer="0.3"/>
  <pageSetup orientation="portrait" horizontalDpi="1200" verticalDpi="12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1CE6F-C973-474C-A2B3-81184EE33A24}">
  <dimension ref="E11:K14"/>
  <sheetViews>
    <sheetView workbookViewId="0"/>
  </sheetViews>
  <sheetFormatPr defaultRowHeight="12.75"/>
  <cols>
    <col min="6" max="6" width="12" bestFit="1" customWidth="1"/>
    <col min="7" max="7" width="9.28515625" bestFit="1" customWidth="1"/>
    <col min="8" max="8" width="15.140625" bestFit="1" customWidth="1"/>
    <col min="9" max="9" width="11" bestFit="1" customWidth="1"/>
    <col min="10" max="10" width="9.28515625" bestFit="1" customWidth="1"/>
  </cols>
  <sheetData>
    <row r="11" spans="5:11">
      <c r="E11" s="3" t="s">
        <v>175</v>
      </c>
      <c r="F11" s="3" t="s">
        <v>176</v>
      </c>
      <c r="G11" s="3" t="s">
        <v>177</v>
      </c>
      <c r="H11" s="3" t="s">
        <v>178</v>
      </c>
      <c r="I11" s="3" t="s">
        <v>179</v>
      </c>
      <c r="J11" s="3" t="s">
        <v>180</v>
      </c>
    </row>
    <row r="12" spans="5:11">
      <c r="E12">
        <v>120</v>
      </c>
      <c r="F12" s="2">
        <f>E12*365.25</f>
        <v>43830</v>
      </c>
      <c r="G12" s="2">
        <v>43.637999999999998</v>
      </c>
      <c r="H12" s="2">
        <f>F12*G12</f>
        <v>1912653.5399999998</v>
      </c>
      <c r="I12" s="2">
        <f>H12/454</f>
        <v>4212.8932599118934</v>
      </c>
      <c r="J12" s="1">
        <f>I12/2000</f>
        <v>2.1064466299559466</v>
      </c>
    </row>
    <row r="13" spans="5:11">
      <c r="E13">
        <v>125</v>
      </c>
      <c r="F13" s="2">
        <f>E13*365.25</f>
        <v>45656.25</v>
      </c>
      <c r="G13" s="2">
        <v>43.637999999999998</v>
      </c>
      <c r="H13" s="2">
        <f t="shared" ref="H13:H14" si="0">F13*G13</f>
        <v>1992347.4375</v>
      </c>
      <c r="I13" s="2">
        <f t="shared" ref="I13:I14" si="1">H13/454</f>
        <v>4388.4304790748902</v>
      </c>
      <c r="J13" s="1">
        <f>I13/2000</f>
        <v>2.1942152395374452</v>
      </c>
      <c r="K13" s="4">
        <f>J13*18</f>
        <v>39.495874311674015</v>
      </c>
    </row>
    <row r="14" spans="5:11">
      <c r="E14">
        <v>130</v>
      </c>
      <c r="F14" s="2">
        <f>E14*365.25</f>
        <v>47482.5</v>
      </c>
      <c r="G14" s="2">
        <v>43.637999999999998</v>
      </c>
      <c r="H14" s="2">
        <f t="shared" si="0"/>
        <v>2072041.335</v>
      </c>
      <c r="I14" s="2">
        <f t="shared" si="1"/>
        <v>4563.9676982378851</v>
      </c>
      <c r="J14" s="1">
        <f>I14/2000</f>
        <v>2.2819838491189426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ED565-D4E4-4E24-BE2E-AFBF5B5AA341}">
  <dimension ref="A2:O30"/>
  <sheetViews>
    <sheetView tabSelected="1" zoomScaleNormal="100" zoomScaleSheetLayoutView="85" workbookViewId="0">
      <selection activeCell="A4" sqref="A4"/>
    </sheetView>
  </sheetViews>
  <sheetFormatPr defaultColWidth="9.140625" defaultRowHeight="25.5" customHeight="1"/>
  <cols>
    <col min="1" max="1" width="15.7109375" style="74" customWidth="1"/>
    <col min="2" max="2" width="43.5703125" style="74" customWidth="1"/>
    <col min="3" max="4" width="10.5703125" style="65" customWidth="1"/>
    <col min="5" max="5" width="10" style="62" customWidth="1"/>
    <col min="6" max="6" width="12.140625" style="74" customWidth="1"/>
    <col min="7" max="7" width="11.28515625" style="62" customWidth="1"/>
    <col min="8" max="8" width="13.5703125" style="62" customWidth="1"/>
    <col min="9" max="9" width="29.28515625" style="74" customWidth="1"/>
    <col min="10" max="10" width="15.85546875" style="74" customWidth="1"/>
    <col min="11" max="11" width="22.140625" style="62" customWidth="1"/>
    <col min="12" max="14" width="9.140625" style="62"/>
    <col min="15" max="15" width="10.42578125" style="62" bestFit="1" customWidth="1"/>
    <col min="16" max="16384" width="9.140625" style="62"/>
  </cols>
  <sheetData>
    <row r="2" spans="1:11" s="65" customFormat="1" ht="33.75">
      <c r="A2" s="81" t="s">
        <v>7</v>
      </c>
      <c r="B2" s="81" t="s">
        <v>8</v>
      </c>
      <c r="C2" s="81" t="s">
        <v>181</v>
      </c>
      <c r="D2" s="81" t="s">
        <v>182</v>
      </c>
      <c r="E2" s="81" t="s">
        <v>183</v>
      </c>
      <c r="F2" s="81" t="s">
        <v>184</v>
      </c>
      <c r="G2" s="81" t="s">
        <v>22</v>
      </c>
      <c r="H2" s="81" t="s">
        <v>185</v>
      </c>
      <c r="I2" s="81" t="s">
        <v>25</v>
      </c>
      <c r="J2" s="81" t="s">
        <v>23</v>
      </c>
      <c r="K2" s="81" t="s">
        <v>24</v>
      </c>
    </row>
    <row r="3" spans="1:11" ht="45">
      <c r="A3" s="80" t="s">
        <v>88</v>
      </c>
      <c r="B3" s="80" t="s">
        <v>100</v>
      </c>
      <c r="C3" s="71" t="s">
        <v>186</v>
      </c>
      <c r="D3" s="71" t="s">
        <v>86</v>
      </c>
      <c r="E3" s="68" t="s">
        <v>3</v>
      </c>
      <c r="F3" s="80" t="s">
        <v>187</v>
      </c>
      <c r="G3" s="68">
        <f>nitdenit_n2o_per_person</f>
        <v>8.75</v>
      </c>
      <c r="H3" s="68" t="s">
        <v>188</v>
      </c>
      <c r="I3" s="94" t="s">
        <v>189</v>
      </c>
      <c r="J3" s="80" t="s">
        <v>190</v>
      </c>
      <c r="K3" s="62" t="s">
        <v>191</v>
      </c>
    </row>
    <row r="4" spans="1:11" ht="45">
      <c r="A4" s="87" t="s">
        <v>105</v>
      </c>
      <c r="B4" s="87" t="s">
        <v>106</v>
      </c>
      <c r="C4" s="90" t="s">
        <v>186</v>
      </c>
      <c r="D4" s="90" t="s">
        <v>192</v>
      </c>
      <c r="E4" s="66" t="s">
        <v>3</v>
      </c>
      <c r="F4" s="87" t="s">
        <v>187</v>
      </c>
      <c r="G4" s="82">
        <f>0.005*1000*44/28</f>
        <v>7.8571428571428568</v>
      </c>
      <c r="H4" s="66" t="s">
        <v>193</v>
      </c>
      <c r="I4" s="94" t="s">
        <v>189</v>
      </c>
      <c r="J4" s="87" t="s">
        <v>194</v>
      </c>
      <c r="K4" s="66" t="s">
        <v>195</v>
      </c>
    </row>
    <row r="5" spans="1:11" ht="33.75">
      <c r="A5" s="91" t="s">
        <v>196</v>
      </c>
      <c r="B5" s="91" t="s">
        <v>197</v>
      </c>
      <c r="C5" s="92" t="s">
        <v>192</v>
      </c>
      <c r="D5" s="92" t="s">
        <v>86</v>
      </c>
      <c r="E5" s="93" t="s">
        <v>2</v>
      </c>
      <c r="F5" s="91" t="s">
        <v>198</v>
      </c>
      <c r="G5" s="104" t="s">
        <v>86</v>
      </c>
      <c r="H5" s="104"/>
      <c r="I5" s="104"/>
      <c r="J5" s="104"/>
      <c r="K5" s="104"/>
    </row>
    <row r="6" spans="1:11" ht="30" customHeight="1">
      <c r="A6" s="105" t="s">
        <v>122</v>
      </c>
      <c r="B6" s="105" t="s">
        <v>123</v>
      </c>
      <c r="C6" s="108" t="s">
        <v>186</v>
      </c>
      <c r="D6" s="108" t="s">
        <v>186</v>
      </c>
      <c r="E6" s="66" t="s">
        <v>199</v>
      </c>
      <c r="F6" s="87" t="s">
        <v>200</v>
      </c>
      <c r="G6" s="75">
        <v>51.89</v>
      </c>
      <c r="H6" s="76" t="s">
        <v>201</v>
      </c>
      <c r="I6" s="87" t="s">
        <v>202</v>
      </c>
      <c r="J6" s="87" t="s">
        <v>203</v>
      </c>
      <c r="K6" s="108" t="s">
        <v>204</v>
      </c>
    </row>
    <row r="7" spans="1:11" ht="30" customHeight="1">
      <c r="A7" s="106"/>
      <c r="B7" s="106"/>
      <c r="C7" s="109"/>
      <c r="D7" s="109"/>
      <c r="E7" s="62" t="s">
        <v>3</v>
      </c>
      <c r="F7" s="88" t="s">
        <v>187</v>
      </c>
      <c r="G7" s="72">
        <f>6.3*10^-4*gρkg*mmbtuρmj</f>
        <v>5.9712470238546585E-4</v>
      </c>
      <c r="H7" s="73" t="s">
        <v>205</v>
      </c>
      <c r="I7" s="106" t="s">
        <v>206</v>
      </c>
      <c r="J7" s="106" t="s">
        <v>207</v>
      </c>
      <c r="K7" s="109"/>
    </row>
    <row r="8" spans="1:11" ht="30" customHeight="1">
      <c r="A8" s="107"/>
      <c r="B8" s="107"/>
      <c r="C8" s="110"/>
      <c r="D8" s="110"/>
      <c r="E8" s="67" t="s">
        <v>4</v>
      </c>
      <c r="F8" s="89" t="s">
        <v>187</v>
      </c>
      <c r="G8" s="69">
        <f>3.2*10^-3*gρkg*mmbtuρmj</f>
        <v>3.0330143613230016E-3</v>
      </c>
      <c r="H8" s="70" t="s">
        <v>208</v>
      </c>
      <c r="I8" s="107"/>
      <c r="J8" s="107"/>
      <c r="K8" s="110"/>
    </row>
    <row r="9" spans="1:11" ht="30" customHeight="1">
      <c r="A9" s="105" t="s">
        <v>113</v>
      </c>
      <c r="B9" s="105" t="s">
        <v>114</v>
      </c>
      <c r="C9" s="108" t="s">
        <v>186</v>
      </c>
      <c r="D9" s="108" t="s">
        <v>186</v>
      </c>
      <c r="E9" s="66" t="s">
        <v>2</v>
      </c>
      <c r="F9" s="87" t="s">
        <v>200</v>
      </c>
      <c r="G9" s="75">
        <f>52.07*gρkg*mmbtuρmj</f>
        <v>49.352830560652713</v>
      </c>
      <c r="H9" s="76" t="s">
        <v>209</v>
      </c>
      <c r="I9" s="87" t="s">
        <v>210</v>
      </c>
      <c r="J9" s="87" t="s">
        <v>203</v>
      </c>
      <c r="K9" s="108" t="s">
        <v>211</v>
      </c>
    </row>
    <row r="10" spans="1:11" ht="30" customHeight="1">
      <c r="A10" s="106"/>
      <c r="B10" s="106"/>
      <c r="C10" s="109"/>
      <c r="D10" s="109"/>
      <c r="E10" s="62" t="s">
        <v>199</v>
      </c>
      <c r="F10" s="88" t="s">
        <v>200</v>
      </c>
      <c r="G10" s="72">
        <v>51.89</v>
      </c>
      <c r="H10" s="73" t="s">
        <v>201</v>
      </c>
      <c r="I10" s="88" t="s">
        <v>202</v>
      </c>
      <c r="J10" s="106" t="s">
        <v>207</v>
      </c>
      <c r="K10" s="109"/>
    </row>
    <row r="11" spans="1:11" ht="30" customHeight="1">
      <c r="A11" s="106"/>
      <c r="B11" s="106"/>
      <c r="C11" s="109"/>
      <c r="D11" s="109"/>
      <c r="E11" s="62" t="s">
        <v>3</v>
      </c>
      <c r="F11" s="88" t="s">
        <v>187</v>
      </c>
      <c r="G11" s="72">
        <f>6.3*10^-4*gρkg*mmbtuρmj</f>
        <v>5.9712470238546585E-4</v>
      </c>
      <c r="H11" s="73" t="s">
        <v>205</v>
      </c>
      <c r="I11" s="106" t="s">
        <v>206</v>
      </c>
      <c r="J11" s="106"/>
      <c r="K11" s="109"/>
    </row>
    <row r="12" spans="1:11" ht="30" customHeight="1">
      <c r="A12" s="106"/>
      <c r="B12" s="106"/>
      <c r="C12" s="109"/>
      <c r="D12" s="109"/>
      <c r="E12" s="62" t="s">
        <v>4</v>
      </c>
      <c r="F12" s="88" t="s">
        <v>187</v>
      </c>
      <c r="G12" s="72">
        <f>3.2*10^-3*gρkg*mmbtuρmj</f>
        <v>3.0330143613230016E-3</v>
      </c>
      <c r="H12" s="73" t="s">
        <v>212</v>
      </c>
      <c r="I12" s="106"/>
      <c r="J12" s="106"/>
      <c r="K12" s="109"/>
    </row>
    <row r="13" spans="1:11" ht="30" customHeight="1">
      <c r="A13" s="105" t="s">
        <v>213</v>
      </c>
      <c r="B13" s="105" t="s">
        <v>214</v>
      </c>
      <c r="C13" s="108" t="s">
        <v>186</v>
      </c>
      <c r="D13" s="108" t="s">
        <v>215</v>
      </c>
      <c r="E13" s="66" t="s">
        <v>2</v>
      </c>
      <c r="F13" s="105" t="s">
        <v>187</v>
      </c>
      <c r="G13" s="83">
        <f>53.02*gρkg*mmbtuρmj</f>
        <v>50.253256699170478</v>
      </c>
      <c r="H13" s="76" t="s">
        <v>209</v>
      </c>
      <c r="I13" s="87" t="s">
        <v>210</v>
      </c>
      <c r="J13" s="105" t="s">
        <v>216</v>
      </c>
      <c r="K13" s="108" t="s">
        <v>217</v>
      </c>
    </row>
    <row r="14" spans="1:11" ht="30" customHeight="1">
      <c r="A14" s="106"/>
      <c r="B14" s="106"/>
      <c r="C14" s="109"/>
      <c r="D14" s="109"/>
      <c r="E14" s="62" t="s">
        <v>3</v>
      </c>
      <c r="F14" s="106"/>
      <c r="G14" s="72">
        <f>1*10^-4*gρkg*mmbtuρmj</f>
        <v>9.4781698791343799E-5</v>
      </c>
      <c r="H14" s="73" t="s">
        <v>205</v>
      </c>
      <c r="I14" s="106" t="s">
        <v>206</v>
      </c>
      <c r="J14" s="106"/>
      <c r="K14" s="109"/>
    </row>
    <row r="15" spans="1:11" ht="30" customHeight="1">
      <c r="A15" s="106"/>
      <c r="B15" s="106"/>
      <c r="C15" s="109"/>
      <c r="D15" s="109"/>
      <c r="E15" s="62" t="s">
        <v>4</v>
      </c>
      <c r="F15" s="106"/>
      <c r="G15" s="72">
        <f>1*10^-3*gρkg*mmbtuρmj</f>
        <v>9.4781698791343788E-4</v>
      </c>
      <c r="H15" s="73" t="s">
        <v>212</v>
      </c>
      <c r="I15" s="106"/>
      <c r="J15" s="106"/>
      <c r="K15" s="109"/>
    </row>
    <row r="16" spans="1:11" ht="30" customHeight="1">
      <c r="A16" s="105" t="s">
        <v>218</v>
      </c>
      <c r="B16" s="105" t="s">
        <v>219</v>
      </c>
      <c r="C16" s="108" t="s">
        <v>186</v>
      </c>
      <c r="D16" s="108" t="s">
        <v>215</v>
      </c>
      <c r="E16" s="66" t="s">
        <v>2</v>
      </c>
      <c r="F16" s="105" t="s">
        <v>187</v>
      </c>
      <c r="G16" s="75">
        <f>73.96*gρkg*mmbtuρmj</f>
        <v>70.10054442607786</v>
      </c>
      <c r="H16" s="76" t="s">
        <v>209</v>
      </c>
      <c r="I16" s="87" t="s">
        <v>210</v>
      </c>
      <c r="J16" s="105" t="s">
        <v>220</v>
      </c>
      <c r="K16" s="108" t="s">
        <v>221</v>
      </c>
    </row>
    <row r="17" spans="1:15" ht="30" customHeight="1">
      <c r="A17" s="106"/>
      <c r="B17" s="106"/>
      <c r="C17" s="109"/>
      <c r="D17" s="109"/>
      <c r="E17" s="62" t="s">
        <v>3</v>
      </c>
      <c r="F17" s="106"/>
      <c r="G17" s="72">
        <f>6*10^-4*gρkg*mmbtuρmj</f>
        <v>5.686901927480628E-4</v>
      </c>
      <c r="H17" s="73" t="s">
        <v>205</v>
      </c>
      <c r="I17" s="106" t="s">
        <v>206</v>
      </c>
      <c r="J17" s="106"/>
      <c r="K17" s="109"/>
    </row>
    <row r="18" spans="1:15" ht="30" customHeight="1">
      <c r="A18" s="107"/>
      <c r="B18" s="107"/>
      <c r="C18" s="110"/>
      <c r="D18" s="110"/>
      <c r="E18" s="67" t="s">
        <v>4</v>
      </c>
      <c r="F18" s="107"/>
      <c r="G18" s="69">
        <f>3*10^-3*gρkg*mmbtuρmj</f>
        <v>2.8434509637403137E-3</v>
      </c>
      <c r="H18" s="70" t="s">
        <v>212</v>
      </c>
      <c r="I18" s="107"/>
      <c r="J18" s="107"/>
      <c r="K18" s="110"/>
    </row>
    <row r="19" spans="1:15" ht="30" customHeight="1">
      <c r="A19" s="105" t="s">
        <v>136</v>
      </c>
      <c r="B19" s="105" t="s">
        <v>137</v>
      </c>
      <c r="C19" s="108" t="s">
        <v>186</v>
      </c>
      <c r="D19" s="108" t="s">
        <v>186</v>
      </c>
      <c r="E19" s="66" t="s">
        <v>2</v>
      </c>
      <c r="F19" s="87" t="s">
        <v>200</v>
      </c>
      <c r="G19" s="66">
        <v>994.5</v>
      </c>
      <c r="H19" s="76" t="s">
        <v>222</v>
      </c>
      <c r="I19" s="87" t="s">
        <v>210</v>
      </c>
      <c r="J19" s="105" t="s">
        <v>223</v>
      </c>
      <c r="K19" s="108" t="s">
        <v>211</v>
      </c>
    </row>
    <row r="20" spans="1:15" ht="30" customHeight="1">
      <c r="A20" s="106"/>
      <c r="B20" s="106"/>
      <c r="C20" s="109"/>
      <c r="D20" s="109"/>
      <c r="E20" s="62" t="s">
        <v>3</v>
      </c>
      <c r="F20" s="88" t="s">
        <v>187</v>
      </c>
      <c r="G20" s="77">
        <v>3.9587739030000006E-2</v>
      </c>
      <c r="H20" s="73" t="s">
        <v>224</v>
      </c>
      <c r="I20" s="106" t="s">
        <v>206</v>
      </c>
      <c r="J20" s="106"/>
      <c r="K20" s="109"/>
      <c r="O20" s="84"/>
    </row>
    <row r="21" spans="1:15" ht="30" customHeight="1">
      <c r="A21" s="107"/>
      <c r="B21" s="107"/>
      <c r="C21" s="110"/>
      <c r="D21" s="110"/>
      <c r="E21" s="67" t="s">
        <v>4</v>
      </c>
      <c r="F21" s="89" t="s">
        <v>187</v>
      </c>
      <c r="G21" s="67">
        <v>0.30159999999999998</v>
      </c>
      <c r="H21" s="70" t="s">
        <v>225</v>
      </c>
      <c r="I21" s="107"/>
      <c r="J21" s="107"/>
      <c r="K21" s="110"/>
    </row>
    <row r="22" spans="1:15" ht="30" customHeight="1">
      <c r="A22" s="105" t="s">
        <v>226</v>
      </c>
      <c r="B22" s="105" t="s">
        <v>227</v>
      </c>
      <c r="C22" s="108" t="s">
        <v>186</v>
      </c>
      <c r="D22" s="108" t="s">
        <v>192</v>
      </c>
      <c r="E22" s="66" t="s">
        <v>2</v>
      </c>
      <c r="F22" s="105" t="s">
        <v>187</v>
      </c>
      <c r="G22" s="63">
        <f>8.78 *100</f>
        <v>877.99999999999989</v>
      </c>
      <c r="H22" s="64" t="s">
        <v>228</v>
      </c>
      <c r="I22" s="105" t="s">
        <v>229</v>
      </c>
      <c r="J22" s="87" t="s">
        <v>230</v>
      </c>
      <c r="K22" s="108" t="s">
        <v>231</v>
      </c>
    </row>
    <row r="23" spans="1:15" ht="30" customHeight="1">
      <c r="A23" s="106"/>
      <c r="B23" s="106"/>
      <c r="C23" s="109"/>
      <c r="D23" s="109"/>
      <c r="E23" s="62" t="s">
        <v>3</v>
      </c>
      <c r="F23" s="106"/>
      <c r="G23" s="108" t="s">
        <v>232</v>
      </c>
      <c r="H23" s="78" t="s">
        <v>233</v>
      </c>
      <c r="I23" s="106"/>
      <c r="J23" s="106" t="s">
        <v>234</v>
      </c>
      <c r="K23" s="109"/>
    </row>
    <row r="24" spans="1:15" ht="30" customHeight="1">
      <c r="A24" s="107"/>
      <c r="B24" s="107"/>
      <c r="C24" s="110"/>
      <c r="D24" s="110"/>
      <c r="E24" s="67" t="s">
        <v>4</v>
      </c>
      <c r="F24" s="107"/>
      <c r="G24" s="110"/>
      <c r="H24" s="78" t="s">
        <v>235</v>
      </c>
      <c r="I24" s="107"/>
      <c r="J24" s="107"/>
      <c r="K24" s="110"/>
    </row>
    <row r="25" spans="1:15" ht="30" customHeight="1">
      <c r="A25" s="106" t="s">
        <v>236</v>
      </c>
      <c r="B25" s="106" t="s">
        <v>237</v>
      </c>
      <c r="C25" s="109" t="s">
        <v>186</v>
      </c>
      <c r="D25" s="109" t="s">
        <v>192</v>
      </c>
      <c r="E25" s="62" t="s">
        <v>2</v>
      </c>
      <c r="F25" s="106" t="s">
        <v>187</v>
      </c>
      <c r="G25" s="69">
        <f>11.27*1000</f>
        <v>11270</v>
      </c>
      <c r="H25" s="70" t="s">
        <v>228</v>
      </c>
      <c r="I25" s="106" t="s">
        <v>229</v>
      </c>
      <c r="J25" s="88" t="s">
        <v>230</v>
      </c>
      <c r="K25" s="109" t="s">
        <v>231</v>
      </c>
    </row>
    <row r="26" spans="1:15" ht="30" customHeight="1">
      <c r="A26" s="106"/>
      <c r="B26" s="106"/>
      <c r="C26" s="109"/>
      <c r="D26" s="109"/>
      <c r="E26" s="62" t="s">
        <v>3</v>
      </c>
      <c r="F26" s="106"/>
      <c r="G26" s="108" t="s">
        <v>232</v>
      </c>
      <c r="H26" s="78" t="s">
        <v>233</v>
      </c>
      <c r="I26" s="106"/>
      <c r="J26" s="106" t="s">
        <v>234</v>
      </c>
      <c r="K26" s="109"/>
    </row>
    <row r="27" spans="1:15" ht="30" customHeight="1">
      <c r="A27" s="106"/>
      <c r="B27" s="106"/>
      <c r="C27" s="109"/>
      <c r="D27" s="109"/>
      <c r="E27" s="62" t="s">
        <v>4</v>
      </c>
      <c r="F27" s="106"/>
      <c r="G27" s="109"/>
      <c r="H27" s="79" t="s">
        <v>235</v>
      </c>
      <c r="I27" s="106"/>
      <c r="J27" s="106"/>
      <c r="K27" s="109"/>
    </row>
    <row r="28" spans="1:15" ht="30" customHeight="1">
      <c r="A28" s="105" t="s">
        <v>167</v>
      </c>
      <c r="B28" s="105" t="s">
        <v>168</v>
      </c>
      <c r="C28" s="108" t="s">
        <v>186</v>
      </c>
      <c r="D28" s="108" t="s">
        <v>192</v>
      </c>
      <c r="E28" s="66" t="s">
        <v>2</v>
      </c>
      <c r="F28" s="105" t="s">
        <v>187</v>
      </c>
      <c r="G28" s="108" t="s">
        <v>238</v>
      </c>
      <c r="H28" s="64" t="s">
        <v>239</v>
      </c>
      <c r="I28" s="105" t="s">
        <v>229</v>
      </c>
      <c r="J28" s="105" t="s">
        <v>240</v>
      </c>
      <c r="K28" s="108" t="s">
        <v>217</v>
      </c>
    </row>
    <row r="29" spans="1:15" ht="30" customHeight="1">
      <c r="A29" s="106"/>
      <c r="B29" s="106"/>
      <c r="C29" s="109"/>
      <c r="D29" s="109"/>
      <c r="E29" s="62" t="s">
        <v>3</v>
      </c>
      <c r="F29" s="106"/>
      <c r="G29" s="109"/>
      <c r="H29" s="78" t="s">
        <v>241</v>
      </c>
      <c r="I29" s="106"/>
      <c r="J29" s="106"/>
      <c r="K29" s="109"/>
    </row>
    <row r="30" spans="1:15" ht="30" customHeight="1">
      <c r="A30" s="107"/>
      <c r="B30" s="107"/>
      <c r="C30" s="110"/>
      <c r="D30" s="110"/>
      <c r="E30" s="67" t="s">
        <v>4</v>
      </c>
      <c r="F30" s="107"/>
      <c r="G30" s="110"/>
      <c r="H30" s="78" t="s">
        <v>242</v>
      </c>
      <c r="I30" s="107"/>
      <c r="J30" s="107"/>
      <c r="K30" s="110"/>
    </row>
  </sheetData>
  <mergeCells count="65">
    <mergeCell ref="A6:A8"/>
    <mergeCell ref="C6:C8"/>
    <mergeCell ref="J10:J12"/>
    <mergeCell ref="K6:K8"/>
    <mergeCell ref="J7:J8"/>
    <mergeCell ref="D6:D8"/>
    <mergeCell ref="B6:B8"/>
    <mergeCell ref="I7:I8"/>
    <mergeCell ref="K9:K12"/>
    <mergeCell ref="I11:I12"/>
    <mergeCell ref="A9:A12"/>
    <mergeCell ref="B9:B12"/>
    <mergeCell ref="C9:C12"/>
    <mergeCell ref="D9:D12"/>
    <mergeCell ref="K13:K15"/>
    <mergeCell ref="A16:A18"/>
    <mergeCell ref="B16:B18"/>
    <mergeCell ref="C16:C18"/>
    <mergeCell ref="D16:D18"/>
    <mergeCell ref="F16:F18"/>
    <mergeCell ref="I17:I18"/>
    <mergeCell ref="J16:J18"/>
    <mergeCell ref="F13:F15"/>
    <mergeCell ref="C13:C15"/>
    <mergeCell ref="B13:B15"/>
    <mergeCell ref="A13:A15"/>
    <mergeCell ref="D13:D15"/>
    <mergeCell ref="I14:I15"/>
    <mergeCell ref="A19:A21"/>
    <mergeCell ref="C19:C21"/>
    <mergeCell ref="D19:D21"/>
    <mergeCell ref="J19:J21"/>
    <mergeCell ref="J13:J15"/>
    <mergeCell ref="F25:F27"/>
    <mergeCell ref="G23:G24"/>
    <mergeCell ref="I22:I24"/>
    <mergeCell ref="J23:J24"/>
    <mergeCell ref="B19:B21"/>
    <mergeCell ref="A22:A24"/>
    <mergeCell ref="A25:A27"/>
    <mergeCell ref="B22:B24"/>
    <mergeCell ref="B25:B27"/>
    <mergeCell ref="C22:C24"/>
    <mergeCell ref="C25:C27"/>
    <mergeCell ref="A28:A30"/>
    <mergeCell ref="C28:C30"/>
    <mergeCell ref="D28:D30"/>
    <mergeCell ref="F28:F30"/>
    <mergeCell ref="G28:G30"/>
    <mergeCell ref="G5:K5"/>
    <mergeCell ref="I28:I30"/>
    <mergeCell ref="J28:J30"/>
    <mergeCell ref="K28:K30"/>
    <mergeCell ref="B28:B30"/>
    <mergeCell ref="D22:D24"/>
    <mergeCell ref="D25:D27"/>
    <mergeCell ref="K16:K18"/>
    <mergeCell ref="I20:I21"/>
    <mergeCell ref="K19:K21"/>
    <mergeCell ref="K22:K24"/>
    <mergeCell ref="I25:I27"/>
    <mergeCell ref="K25:K27"/>
    <mergeCell ref="J26:J27"/>
    <mergeCell ref="G26:G27"/>
    <mergeCell ref="F22:F24"/>
  </mergeCells>
  <pageMargins left="0.25" right="0.25" top="0.75" bottom="0.75" header="0.3" footer="0.3"/>
  <pageSetup orientation="landscape" horizontalDpi="1200" verticalDpi="120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939D26DC97DCD49B3A5FE591A8F8A13" ma:contentTypeVersion="25" ma:contentTypeDescription="Create a new document." ma:contentTypeScope="" ma:versionID="d653735ba8ff2c8ac88d66f30ac8f6f6">
  <xsd:schema xmlns:xsd="http://www.w3.org/2001/XMLSchema" xmlns:xs="http://www.w3.org/2001/XMLSchema" xmlns:p="http://schemas.microsoft.com/office/2006/metadata/properties" xmlns:ns2="e8e943a4-6fc2-4e73-86ef-0177679cc230" xmlns:ns3="ca1ff565-74ca-4968-ac07-6fadf7104ac0" targetNamespace="http://schemas.microsoft.com/office/2006/metadata/properties" ma:root="true" ma:fieldsID="9a83b8ce28da942a944c5533d679c3ec" ns2:_="" ns3:_="">
    <xsd:import namespace="e8e943a4-6fc2-4e73-86ef-0177679cc230"/>
    <xsd:import namespace="ca1ff565-74ca-4968-ac07-6fadf7104ac0"/>
    <xsd:element name="properties">
      <xsd:complexType>
        <xsd:sequence>
          <xsd:element name="documentManagement">
            <xsd:complexType>
              <xsd:all>
                <xsd:element ref="ns2:_dlc_DocId" minOccurs="0"/>
                <xsd:element ref="ns2:_dlc_DocIdUrl" minOccurs="0"/>
                <xsd:element ref="ns2:_dlc_DocIdPersistId" minOccurs="0"/>
                <xsd:element ref="ns3:MediaServiceAutoTags" minOccurs="0"/>
                <xsd:element ref="ns3:MediaServiceOCR" minOccurs="0"/>
                <xsd:element ref="ns3:MediaServiceGenerationTime" minOccurs="0"/>
                <xsd:element ref="ns3:MediaServiceEventHashCode"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e943a4-6fc2-4e73-86ef-0177679cc230"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a1ff565-74ca-4968-ac07-6fadf7104ac0" elementFormDefault="qualified">
    <xsd:import namespace="http://schemas.microsoft.com/office/2006/documentManagement/types"/>
    <xsd:import namespace="http://schemas.microsoft.com/office/infopath/2007/PartnerControls"/>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8e943a4-6fc2-4e73-86ef-0177679cc230">42KWR4TDXJ6F-2018258542-25</_dlc_DocId>
    <_dlc_DocIdUrl xmlns="e8e943a4-6fc2-4e73-86ef-0177679cc230">
      <Url>https://metcmn.sharepoint.com/sites/EnvironmentalServices/SupportServices/Sustainability/_layouts/15/DocIdRedir.aspx?ID=42KWR4TDXJ6F-2018258542-25</Url>
      <Description>42KWR4TDXJ6F-2018258542-25</Description>
    </_dlc_DocIdUrl>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AD1D039-32AB-4442-A3B4-A2A7E7F9BB66}"/>
</file>

<file path=customXml/itemProps2.xml><?xml version="1.0" encoding="utf-8"?>
<ds:datastoreItem xmlns:ds="http://schemas.openxmlformats.org/officeDocument/2006/customXml" ds:itemID="{F852CA2B-1EDC-4D7C-A9A7-3D53DE3C8051}"/>
</file>

<file path=customXml/itemProps3.xml><?xml version="1.0" encoding="utf-8"?>
<ds:datastoreItem xmlns:ds="http://schemas.openxmlformats.org/officeDocument/2006/customXml" ds:itemID="{A3F2EA17-C890-4D1D-A70D-048B86CC7250}"/>
</file>

<file path=customXml/itemProps4.xml><?xml version="1.0" encoding="utf-8"?>
<ds:datastoreItem xmlns:ds="http://schemas.openxmlformats.org/officeDocument/2006/customXml" ds:itemID="{52FCBB95-7983-4563-8DE5-8CE73F9E1F2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Ponder, David</dc:creator>
  <cp:keywords/>
  <dc:description/>
  <cp:lastModifiedBy>Gilchrist, Therese</cp:lastModifiedBy>
  <cp:revision/>
  <dcterms:created xsi:type="dcterms:W3CDTF">2020-03-02T18:31:35Z</dcterms:created>
  <dcterms:modified xsi:type="dcterms:W3CDTF">2020-12-08T13:53:20Z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0x0101009939D26DC97DCD49B3A5FE591A8F8A13</vt:lpwstr>
  </property>
  <property fmtid="{D5CDD505-2E9C-101B-9397-08002B2CF9AE}" pid="3" name="_dlc_DocIdItemGuid">
    <vt:lpwstr>56b8a347-fbad-4727-8b12-0ae197307803</vt:lpwstr>
  </property>
</Properties>
</file>